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ttps://d.docs.live.net/eea78aa9ebdce74f/Drive E/TIP/FFPA/FFPA 26-31/"/>
    </mc:Choice>
  </mc:AlternateContent>
  <xr:revisionPtr revIDLastSave="2" documentId="13_ncr:1_{796C3B54-B789-4761-AC0D-D6209BAFDFE0}" xr6:coauthVersionLast="47" xr6:coauthVersionMax="47" xr10:uidLastSave="{1B6A26D5-B4CC-4781-9C29-4A14B2D72414}"/>
  <bookViews>
    <workbookView xWindow="0" yWindow="390" windowWidth="46005" windowHeight="15120" tabRatio="915" activeTab="1" xr2:uid="{00000000-000D-0000-FFFF-FFFF00000000}"/>
  </bookViews>
  <sheets>
    <sheet name="Index" sheetId="22" r:id="rId1"/>
    <sheet name="ATMS or ITS" sheetId="8" r:id="rId2"/>
    <sheet name="Intersections &amp; Signals" sheetId="9" r:id="rId3"/>
    <sheet name="Incident Management" sheetId="10" r:id="rId4"/>
    <sheet name="Truck Idling" sheetId="51" r:id="rId5"/>
    <sheet name="Transit - Bus Service" sheetId="11" r:id="rId6"/>
    <sheet name="Transit - Capital" sheetId="5" r:id="rId7"/>
    <sheet name="Transit - Fares" sheetId="13" r:id="rId8"/>
    <sheet name="Transit - ITS" sheetId="3" r:id="rId9"/>
    <sheet name="Transit - LRT Service" sheetId="12" r:id="rId10"/>
    <sheet name="Transit - New ECO Pass" sheetId="20" r:id="rId11"/>
    <sheet name="Bicycle" sheetId="6" r:id="rId12"/>
    <sheet name="Pedestrian" sheetId="7" r:id="rId13"/>
    <sheet name="Park &amp; Ride" sheetId="4" r:id="rId14"/>
    <sheet name="Vanpools - Expansion" sheetId="14" r:id="rId15"/>
    <sheet name="Carpool Management" sheetId="21" r:id="rId16"/>
    <sheet name="Vanpool Management" sheetId="17" r:id="rId17"/>
    <sheet name="Alt Fuel" sheetId="39" r:id="rId18"/>
    <sheet name="HD Diesel Replacement" sheetId="50" r:id="rId19"/>
    <sheet name="Other" sheetId="18" r:id="rId20"/>
    <sheet name="Sample Traffic Study" sheetId="41" r:id="rId21"/>
    <sheet name="_veh_start_run_rate" sheetId="43" r:id="rId22"/>
    <sheet name="Vehicle_Idle_Rates" sheetId="44" r:id="rId23"/>
    <sheet name="Rate x Veh &amp; MY" sheetId="52" r:id="rId24"/>
    <sheet name="Effective Life" sheetId="47" r:id="rId25"/>
  </sheets>
  <externalReferences>
    <externalReference r:id="rId26"/>
    <externalReference r:id="rId27"/>
    <externalReference r:id="rId28"/>
    <externalReference r:id="rId29"/>
    <externalReference r:id="rId30"/>
  </externalReferences>
  <definedNames>
    <definedName name="_xlnm._FilterDatabase" localSheetId="21" hidden="1">_veh_start_run_rate!#REF!</definedName>
    <definedName name="activityTypeID" localSheetId="18">#REF!</definedName>
    <definedName name="activityTypeID" localSheetId="20">#REF!</definedName>
    <definedName name="activityTypeID">#REF!</definedName>
    <definedName name="Art_X_Rates">[1]Summary!$M$5:$O$34</definedName>
    <definedName name="County_ID" localSheetId="23">[2]Index!$A$45:$B$49</definedName>
    <definedName name="County_ID">Index!$A$44:$B$48</definedName>
    <definedName name="countyID" localSheetId="18">#REF!</definedName>
    <definedName name="countyID" localSheetId="20">#REF!</definedName>
    <definedName name="countyID">#REF!</definedName>
    <definedName name="dayID" localSheetId="18">#REF!</definedName>
    <definedName name="dayID" localSheetId="20">#REF!</definedName>
    <definedName name="dayID">#REF!</definedName>
    <definedName name="Freeway_X_Rate">[1]Summary!$Q$5:$S$34</definedName>
    <definedName name="FuelTypeID" localSheetId="18">#REF!</definedName>
    <definedName name="FuelTypeID" localSheetId="23">[3]Decoder!$A$96:$B$101</definedName>
    <definedName name="FuelTypeID" localSheetId="20">#REF!</definedName>
    <definedName name="FuelTypeID">#REF!</definedName>
    <definedName name="Funding_Year" localSheetId="23">[2]Index!$A$43</definedName>
    <definedName name="Funding_Year" localSheetId="20">[4]Index!$A$43</definedName>
    <definedName name="Funding_Year">Index!$A$42</definedName>
    <definedName name="FWYpct">[5]MV_Road_SL!$C$5</definedName>
    <definedName name="FWYxSpeedxVMT">[5]fVMTxSpeed!$E$2:$I$385</definedName>
    <definedName name="Local_X_Rates">[1]Summary!$U$5:$W$34</definedName>
    <definedName name="Look_Rates" localSheetId="18">#REF!</definedName>
    <definedName name="Look_Rates" localSheetId="23">#REF!</definedName>
    <definedName name="Look_Rates" localSheetId="20">[4]Lookup!$A$7:$Z$1473</definedName>
    <definedName name="Look_Rates">#REF!</definedName>
    <definedName name="Near_Year" localSheetId="18">#REF!</definedName>
    <definedName name="Near_Year">#REF!</definedName>
    <definedName name="_xlnm.Print_Area" localSheetId="17">'Alt Fuel'!$A$1:$L$69</definedName>
    <definedName name="_xlnm.Print_Area" localSheetId="1">'ATMS or ITS'!$A$1:$L$60</definedName>
    <definedName name="_xlnm.Print_Area" localSheetId="11">Bicycle!$A$1:$L$69</definedName>
    <definedName name="_xlnm.Print_Area" localSheetId="15">'Carpool Management'!$A$1:$L$69</definedName>
    <definedName name="_xlnm.Print_Area" localSheetId="24">'Effective Life'!$A$1:$C$21</definedName>
    <definedName name="_xlnm.Print_Area" localSheetId="18">'HD Diesel Replacement'!$A$1:$L$62</definedName>
    <definedName name="_xlnm.Print_Area" localSheetId="3">'Incident Management'!$A$1:$L$69</definedName>
    <definedName name="_xlnm.Print_Area" localSheetId="2">'Intersections &amp; Signals'!$A$1:$L$60</definedName>
    <definedName name="_xlnm.Print_Area" localSheetId="19">Other!$A$1:$L$69</definedName>
    <definedName name="_xlnm.Print_Area" localSheetId="13">'Park &amp; Ride'!$A$1:$L$69</definedName>
    <definedName name="_xlnm.Print_Area" localSheetId="12">Pedestrian!$A$1:$L$69</definedName>
    <definedName name="_xlnm.Print_Area" localSheetId="5">'Transit - Bus Service'!$A$1:$L$69</definedName>
    <definedName name="_xlnm.Print_Area" localSheetId="6">'Transit - Capital'!$A$1:$L$69</definedName>
    <definedName name="_xlnm.Print_Area" localSheetId="7">'Transit - Fares'!$A$1:$L$69</definedName>
    <definedName name="_xlnm.Print_Area" localSheetId="8">'Transit - ITS'!$A$1:$L$69</definedName>
    <definedName name="_xlnm.Print_Area" localSheetId="9">'Transit - LRT Service'!$A$1:$L$69</definedName>
    <definedName name="_xlnm.Print_Area" localSheetId="10">'Transit - New ECO Pass'!$A$1:$L$69</definedName>
    <definedName name="_xlnm.Print_Area" localSheetId="4">'Truck Idling'!$A$1:$L$60</definedName>
    <definedName name="_xlnm.Print_Area" localSheetId="16">'Vanpool Management'!$A$1:$L$69</definedName>
    <definedName name="_xlnm.Print_Area" localSheetId="14">'Vanpools - Expansion'!$A$1:$L$69</definedName>
    <definedName name="Road_Dist">[1]xRoad!$A$2:$E$92</definedName>
    <definedName name="SCC_Code" localSheetId="18">#REF!</definedName>
    <definedName name="SCC_Code" localSheetId="20">#REF!</definedName>
    <definedName name="SCC_Code">#REF!</definedName>
    <definedName name="SCCVtypeID" localSheetId="18">#REF!</definedName>
    <definedName name="SCCVtypeID" localSheetId="20">#REF!</definedName>
    <definedName name="SCCVtypeID">#REF!</definedName>
    <definedName name="SourceTypeID">[3]Decoder!$A$113:$C$125</definedName>
    <definedName name="Starts_X_Rates">[1]Summary!$Y$5:$Z$44</definedName>
    <definedName name="VMT_Speed_Pct">[1]xSpeed!$A$2:$M$1153</definedName>
    <definedName name="VMT_X_Hour">[1]xHour!$D$26:$E$49</definedName>
    <definedName name="VMTxHour">[5]VMTxHour!$D$74:$E$97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50" l="1"/>
  <c r="C20" i="50"/>
  <c r="I20" i="50"/>
  <c r="A1" i="50" l="1"/>
  <c r="E18" i="44"/>
  <c r="E17" i="44"/>
  <c r="E16" i="44"/>
  <c r="E15" i="44"/>
  <c r="E14" i="44"/>
  <c r="E13" i="44"/>
  <c r="C441" i="44"/>
  <c r="D441" i="44" s="1"/>
  <c r="B441" i="44"/>
  <c r="A441" i="44"/>
  <c r="C440" i="44"/>
  <c r="D440" i="44" s="1"/>
  <c r="B440" i="44"/>
  <c r="A440" i="44"/>
  <c r="C439" i="44"/>
  <c r="D439" i="44" s="1"/>
  <c r="B439" i="44"/>
  <c r="A439" i="44"/>
  <c r="C438" i="44"/>
  <c r="D438" i="44" s="1"/>
  <c r="B438" i="44"/>
  <c r="A438" i="44"/>
  <c r="C437" i="44"/>
  <c r="D437" i="44" s="1"/>
  <c r="B437" i="44"/>
  <c r="A437" i="44"/>
  <c r="C436" i="44"/>
  <c r="D436" i="44" s="1"/>
  <c r="B436" i="44"/>
  <c r="A436" i="44"/>
  <c r="C435" i="44"/>
  <c r="D435" i="44" s="1"/>
  <c r="B435" i="44"/>
  <c r="A435" i="44"/>
  <c r="C434" i="44"/>
  <c r="D434" i="44" s="1"/>
  <c r="B434" i="44"/>
  <c r="A434" i="44"/>
  <c r="C433" i="44"/>
  <c r="D433" i="44" s="1"/>
  <c r="B433" i="44"/>
  <c r="A433" i="44"/>
  <c r="C432" i="44"/>
  <c r="D432" i="44" s="1"/>
  <c r="B432" i="44"/>
  <c r="A432" i="44"/>
  <c r="C431" i="44"/>
  <c r="D431" i="44" s="1"/>
  <c r="B431" i="44"/>
  <c r="A431" i="44"/>
  <c r="C430" i="44"/>
  <c r="D430" i="44" s="1"/>
  <c r="B430" i="44"/>
  <c r="A430" i="44"/>
  <c r="C429" i="44"/>
  <c r="D429" i="44" s="1"/>
  <c r="B429" i="44"/>
  <c r="A429" i="44"/>
  <c r="C428" i="44"/>
  <c r="D428" i="44" s="1"/>
  <c r="B428" i="44"/>
  <c r="A428" i="44"/>
  <c r="C427" i="44"/>
  <c r="D427" i="44" s="1"/>
  <c r="B427" i="44"/>
  <c r="A427" i="44"/>
  <c r="C426" i="44"/>
  <c r="D426" i="44" s="1"/>
  <c r="B426" i="44"/>
  <c r="A426" i="44"/>
  <c r="C425" i="44"/>
  <c r="D425" i="44" s="1"/>
  <c r="B425" i="44"/>
  <c r="A425" i="44"/>
  <c r="C424" i="44"/>
  <c r="D424" i="44" s="1"/>
  <c r="B424" i="44"/>
  <c r="A424" i="44"/>
  <c r="C423" i="44"/>
  <c r="D423" i="44" s="1"/>
  <c r="B423" i="44"/>
  <c r="A423" i="44"/>
  <c r="C422" i="44"/>
  <c r="D422" i="44" s="1"/>
  <c r="B422" i="44"/>
  <c r="A422" i="44"/>
  <c r="C421" i="44"/>
  <c r="D421" i="44" s="1"/>
  <c r="B421" i="44"/>
  <c r="A421" i="44"/>
  <c r="C420" i="44"/>
  <c r="D420" i="44" s="1"/>
  <c r="B420" i="44"/>
  <c r="A420" i="44"/>
  <c r="C419" i="44"/>
  <c r="D419" i="44" s="1"/>
  <c r="B419" i="44"/>
  <c r="A419" i="44"/>
  <c r="C418" i="44"/>
  <c r="D418" i="44" s="1"/>
  <c r="B418" i="44"/>
  <c r="A418" i="44"/>
  <c r="C417" i="44"/>
  <c r="D417" i="44" s="1"/>
  <c r="B417" i="44"/>
  <c r="A417" i="44"/>
  <c r="C416" i="44"/>
  <c r="D416" i="44" s="1"/>
  <c r="B416" i="44"/>
  <c r="A416" i="44"/>
  <c r="C415" i="44"/>
  <c r="D415" i="44" s="1"/>
  <c r="B415" i="44"/>
  <c r="A415" i="44"/>
  <c r="C414" i="44"/>
  <c r="D414" i="44" s="1"/>
  <c r="B414" i="44"/>
  <c r="A414" i="44"/>
  <c r="C413" i="44"/>
  <c r="D413" i="44" s="1"/>
  <c r="B413" i="44"/>
  <c r="A413" i="44"/>
  <c r="C412" i="44"/>
  <c r="D412" i="44" s="1"/>
  <c r="B412" i="44"/>
  <c r="A412" i="44"/>
  <c r="C411" i="44"/>
  <c r="D411" i="44" s="1"/>
  <c r="B411" i="44"/>
  <c r="A411" i="44"/>
  <c r="C410" i="44"/>
  <c r="D410" i="44" s="1"/>
  <c r="B410" i="44"/>
  <c r="A410" i="44"/>
  <c r="C409" i="44"/>
  <c r="D409" i="44" s="1"/>
  <c r="B409" i="44"/>
  <c r="A409" i="44"/>
  <c r="C408" i="44"/>
  <c r="D408" i="44" s="1"/>
  <c r="B408" i="44"/>
  <c r="A408" i="44"/>
  <c r="C407" i="44"/>
  <c r="D407" i="44" s="1"/>
  <c r="B407" i="44"/>
  <c r="A407" i="44"/>
  <c r="C406" i="44"/>
  <c r="D406" i="44" s="1"/>
  <c r="B406" i="44"/>
  <c r="A406" i="44"/>
  <c r="C405" i="44"/>
  <c r="D405" i="44" s="1"/>
  <c r="B405" i="44"/>
  <c r="A405" i="44"/>
  <c r="C404" i="44"/>
  <c r="D404" i="44" s="1"/>
  <c r="B404" i="44"/>
  <c r="A404" i="44"/>
  <c r="C403" i="44"/>
  <c r="D403" i="44" s="1"/>
  <c r="B403" i="44"/>
  <c r="A403" i="44"/>
  <c r="C402" i="44"/>
  <c r="D402" i="44" s="1"/>
  <c r="B402" i="44"/>
  <c r="A402" i="44"/>
  <c r="C401" i="44"/>
  <c r="D401" i="44" s="1"/>
  <c r="B401" i="44"/>
  <c r="A401" i="44"/>
  <c r="C400" i="44"/>
  <c r="D400" i="44" s="1"/>
  <c r="B400" i="44"/>
  <c r="A400" i="44"/>
  <c r="C399" i="44"/>
  <c r="D399" i="44" s="1"/>
  <c r="B399" i="44"/>
  <c r="A399" i="44"/>
  <c r="C398" i="44"/>
  <c r="D398" i="44" s="1"/>
  <c r="B398" i="44"/>
  <c r="A398" i="44"/>
  <c r="C397" i="44"/>
  <c r="D397" i="44" s="1"/>
  <c r="B397" i="44"/>
  <c r="A397" i="44"/>
  <c r="C396" i="44"/>
  <c r="D396" i="44" s="1"/>
  <c r="B396" i="44"/>
  <c r="A396" i="44"/>
  <c r="C395" i="44"/>
  <c r="D395" i="44" s="1"/>
  <c r="B395" i="44"/>
  <c r="A395" i="44"/>
  <c r="C394" i="44"/>
  <c r="D394" i="44" s="1"/>
  <c r="B394" i="44"/>
  <c r="A394" i="44"/>
  <c r="C393" i="44"/>
  <c r="D393" i="44" s="1"/>
  <c r="B393" i="44"/>
  <c r="A393" i="44"/>
  <c r="C392" i="44"/>
  <c r="D392" i="44" s="1"/>
  <c r="B392" i="44"/>
  <c r="A392" i="44"/>
  <c r="C391" i="44"/>
  <c r="D391" i="44" s="1"/>
  <c r="B391" i="44"/>
  <c r="A391" i="44"/>
  <c r="C390" i="44"/>
  <c r="D390" i="44" s="1"/>
  <c r="B390" i="44"/>
  <c r="A390" i="44"/>
  <c r="C389" i="44"/>
  <c r="D389" i="44" s="1"/>
  <c r="B389" i="44"/>
  <c r="A389" i="44"/>
  <c r="C388" i="44"/>
  <c r="D388" i="44" s="1"/>
  <c r="B388" i="44"/>
  <c r="A388" i="44"/>
  <c r="C387" i="44"/>
  <c r="D387" i="44" s="1"/>
  <c r="B387" i="44"/>
  <c r="A387" i="44"/>
  <c r="C386" i="44"/>
  <c r="D386" i="44" s="1"/>
  <c r="B386" i="44"/>
  <c r="A386" i="44"/>
  <c r="C385" i="44"/>
  <c r="D385" i="44" s="1"/>
  <c r="B385" i="44"/>
  <c r="A385" i="44"/>
  <c r="C384" i="44"/>
  <c r="D384" i="44" s="1"/>
  <c r="B384" i="44"/>
  <c r="A384" i="44"/>
  <c r="C383" i="44"/>
  <c r="D383" i="44" s="1"/>
  <c r="B383" i="44"/>
  <c r="A383" i="44"/>
  <c r="C382" i="44"/>
  <c r="D382" i="44" s="1"/>
  <c r="B382" i="44"/>
  <c r="A382" i="44"/>
  <c r="C381" i="44"/>
  <c r="D381" i="44" s="1"/>
  <c r="B381" i="44"/>
  <c r="A381" i="44"/>
  <c r="C380" i="44"/>
  <c r="D380" i="44" s="1"/>
  <c r="B380" i="44"/>
  <c r="A380" i="44"/>
  <c r="C379" i="44"/>
  <c r="D379" i="44" s="1"/>
  <c r="B379" i="44"/>
  <c r="A379" i="44"/>
  <c r="C378" i="44"/>
  <c r="D378" i="44" s="1"/>
  <c r="B378" i="44"/>
  <c r="A378" i="44"/>
  <c r="C377" i="44"/>
  <c r="D377" i="44" s="1"/>
  <c r="B377" i="44"/>
  <c r="A377" i="44"/>
  <c r="C376" i="44"/>
  <c r="D376" i="44" s="1"/>
  <c r="B376" i="44"/>
  <c r="A376" i="44"/>
  <c r="C375" i="44"/>
  <c r="D375" i="44" s="1"/>
  <c r="B375" i="44"/>
  <c r="A375" i="44"/>
  <c r="C374" i="44"/>
  <c r="D374" i="44" s="1"/>
  <c r="B374" i="44"/>
  <c r="A374" i="44"/>
  <c r="C373" i="44"/>
  <c r="D373" i="44" s="1"/>
  <c r="B373" i="44"/>
  <c r="A373" i="44"/>
  <c r="C372" i="44"/>
  <c r="D372" i="44" s="1"/>
  <c r="B372" i="44"/>
  <c r="A372" i="44"/>
  <c r="C371" i="44"/>
  <c r="D371" i="44" s="1"/>
  <c r="B371" i="44"/>
  <c r="A371" i="44"/>
  <c r="C370" i="44"/>
  <c r="D370" i="44" s="1"/>
  <c r="B370" i="44"/>
  <c r="A370" i="44"/>
  <c r="C369" i="44"/>
  <c r="D369" i="44" s="1"/>
  <c r="B369" i="44"/>
  <c r="A369" i="44"/>
  <c r="C368" i="44"/>
  <c r="D368" i="44" s="1"/>
  <c r="B368" i="44"/>
  <c r="A368" i="44"/>
  <c r="C367" i="44"/>
  <c r="D367" i="44" s="1"/>
  <c r="B367" i="44"/>
  <c r="A367" i="44"/>
  <c r="C366" i="44"/>
  <c r="D366" i="44" s="1"/>
  <c r="B366" i="44"/>
  <c r="A366" i="44"/>
  <c r="C365" i="44"/>
  <c r="D365" i="44" s="1"/>
  <c r="B365" i="44"/>
  <c r="A365" i="44"/>
  <c r="C364" i="44"/>
  <c r="D364" i="44" s="1"/>
  <c r="B364" i="44"/>
  <c r="A364" i="44"/>
  <c r="C363" i="44"/>
  <c r="D363" i="44" s="1"/>
  <c r="B363" i="44"/>
  <c r="A363" i="44"/>
  <c r="C362" i="44"/>
  <c r="D362" i="44" s="1"/>
  <c r="B362" i="44"/>
  <c r="A362" i="44"/>
  <c r="C361" i="44"/>
  <c r="D361" i="44" s="1"/>
  <c r="B361" i="44"/>
  <c r="A361" i="44"/>
  <c r="C360" i="44"/>
  <c r="D360" i="44" s="1"/>
  <c r="B360" i="44"/>
  <c r="A360" i="44"/>
  <c r="C359" i="44"/>
  <c r="D359" i="44" s="1"/>
  <c r="B359" i="44"/>
  <c r="A359" i="44"/>
  <c r="C358" i="44"/>
  <c r="D358" i="44" s="1"/>
  <c r="B358" i="44"/>
  <c r="A358" i="44"/>
  <c r="C357" i="44"/>
  <c r="D357" i="44" s="1"/>
  <c r="B357" i="44"/>
  <c r="A357" i="44"/>
  <c r="C356" i="44"/>
  <c r="D356" i="44" s="1"/>
  <c r="B356" i="44"/>
  <c r="A356" i="44"/>
  <c r="C355" i="44"/>
  <c r="D355" i="44" s="1"/>
  <c r="B355" i="44"/>
  <c r="A355" i="44"/>
  <c r="C354" i="44"/>
  <c r="D354" i="44" s="1"/>
  <c r="B354" i="44"/>
  <c r="A354" i="44"/>
  <c r="C353" i="44"/>
  <c r="D353" i="44" s="1"/>
  <c r="B353" i="44"/>
  <c r="A353" i="44"/>
  <c r="C352" i="44"/>
  <c r="D352" i="44" s="1"/>
  <c r="B352" i="44"/>
  <c r="A352" i="44"/>
  <c r="C351" i="44"/>
  <c r="D351" i="44" s="1"/>
  <c r="B351" i="44"/>
  <c r="A351" i="44"/>
  <c r="C350" i="44"/>
  <c r="D350" i="44" s="1"/>
  <c r="B350" i="44"/>
  <c r="A350" i="44"/>
  <c r="C349" i="44"/>
  <c r="D349" i="44" s="1"/>
  <c r="B349" i="44"/>
  <c r="A349" i="44"/>
  <c r="C348" i="44"/>
  <c r="D348" i="44" s="1"/>
  <c r="B348" i="44"/>
  <c r="A348" i="44"/>
  <c r="C347" i="44"/>
  <c r="D347" i="44" s="1"/>
  <c r="B347" i="44"/>
  <c r="A347" i="44"/>
  <c r="C346" i="44"/>
  <c r="D346" i="44" s="1"/>
  <c r="B346" i="44"/>
  <c r="A346" i="44"/>
  <c r="C345" i="44"/>
  <c r="D345" i="44" s="1"/>
  <c r="B345" i="44"/>
  <c r="A345" i="44"/>
  <c r="C344" i="44"/>
  <c r="D344" i="44" s="1"/>
  <c r="B344" i="44"/>
  <c r="A344" i="44"/>
  <c r="C343" i="44"/>
  <c r="D343" i="44" s="1"/>
  <c r="B343" i="44"/>
  <c r="A343" i="44"/>
  <c r="C342" i="44"/>
  <c r="D342" i="44" s="1"/>
  <c r="B342" i="44"/>
  <c r="A342" i="44"/>
  <c r="C341" i="44"/>
  <c r="D341" i="44" s="1"/>
  <c r="B341" i="44"/>
  <c r="A341" i="44"/>
  <c r="C340" i="44"/>
  <c r="D340" i="44" s="1"/>
  <c r="B340" i="44"/>
  <c r="A340" i="44"/>
  <c r="C339" i="44"/>
  <c r="D339" i="44" s="1"/>
  <c r="B339" i="44"/>
  <c r="A339" i="44"/>
  <c r="C338" i="44"/>
  <c r="D338" i="44" s="1"/>
  <c r="B338" i="44"/>
  <c r="A338" i="44"/>
  <c r="C337" i="44"/>
  <c r="D337" i="44" s="1"/>
  <c r="B337" i="44"/>
  <c r="A337" i="44"/>
  <c r="C336" i="44"/>
  <c r="D336" i="44" s="1"/>
  <c r="B336" i="44"/>
  <c r="A336" i="44"/>
  <c r="C335" i="44"/>
  <c r="D335" i="44" s="1"/>
  <c r="B335" i="44"/>
  <c r="A335" i="44"/>
  <c r="C334" i="44"/>
  <c r="D334" i="44" s="1"/>
  <c r="B334" i="44"/>
  <c r="A334" i="44"/>
  <c r="C333" i="44"/>
  <c r="D333" i="44" s="1"/>
  <c r="B333" i="44"/>
  <c r="A333" i="44"/>
  <c r="C332" i="44"/>
  <c r="D332" i="44" s="1"/>
  <c r="B332" i="44"/>
  <c r="A332" i="44"/>
  <c r="C331" i="44"/>
  <c r="D331" i="44" s="1"/>
  <c r="B331" i="44"/>
  <c r="A331" i="44"/>
  <c r="C330" i="44"/>
  <c r="D330" i="44" s="1"/>
  <c r="B330" i="44"/>
  <c r="A330" i="44"/>
  <c r="C329" i="44"/>
  <c r="D329" i="44" s="1"/>
  <c r="B329" i="44"/>
  <c r="A329" i="44"/>
  <c r="C328" i="44"/>
  <c r="D328" i="44" s="1"/>
  <c r="B328" i="44"/>
  <c r="A328" i="44"/>
  <c r="C327" i="44"/>
  <c r="D327" i="44" s="1"/>
  <c r="B327" i="44"/>
  <c r="A327" i="44"/>
  <c r="C326" i="44"/>
  <c r="D326" i="44" s="1"/>
  <c r="B326" i="44"/>
  <c r="A326" i="44"/>
  <c r="C325" i="44"/>
  <c r="D325" i="44" s="1"/>
  <c r="B325" i="44"/>
  <c r="A325" i="44"/>
  <c r="C324" i="44"/>
  <c r="D324" i="44" s="1"/>
  <c r="B324" i="44"/>
  <c r="A324" i="44"/>
  <c r="C323" i="44"/>
  <c r="D323" i="44" s="1"/>
  <c r="B323" i="44"/>
  <c r="A323" i="44"/>
  <c r="C322" i="44"/>
  <c r="D322" i="44" s="1"/>
  <c r="B322" i="44"/>
  <c r="A322" i="44"/>
  <c r="C321" i="44"/>
  <c r="D321" i="44" s="1"/>
  <c r="B321" i="44"/>
  <c r="A321" i="44"/>
  <c r="C320" i="44"/>
  <c r="D320" i="44" s="1"/>
  <c r="B320" i="44"/>
  <c r="A320" i="44"/>
  <c r="C319" i="44"/>
  <c r="D319" i="44" s="1"/>
  <c r="B319" i="44"/>
  <c r="A319" i="44"/>
  <c r="C318" i="44"/>
  <c r="D318" i="44" s="1"/>
  <c r="B318" i="44"/>
  <c r="A318" i="44"/>
  <c r="C317" i="44"/>
  <c r="D317" i="44" s="1"/>
  <c r="B317" i="44"/>
  <c r="A317" i="44"/>
  <c r="C316" i="44"/>
  <c r="D316" i="44" s="1"/>
  <c r="B316" i="44"/>
  <c r="A316" i="44"/>
  <c r="C315" i="44"/>
  <c r="D315" i="44" s="1"/>
  <c r="B315" i="44"/>
  <c r="A315" i="44"/>
  <c r="C314" i="44"/>
  <c r="D314" i="44" s="1"/>
  <c r="B314" i="44"/>
  <c r="A314" i="44"/>
  <c r="C313" i="44"/>
  <c r="D313" i="44" s="1"/>
  <c r="B313" i="44"/>
  <c r="A313" i="44"/>
  <c r="C312" i="44"/>
  <c r="D312" i="44" s="1"/>
  <c r="B312" i="44"/>
  <c r="A312" i="44"/>
  <c r="C311" i="44"/>
  <c r="D311" i="44" s="1"/>
  <c r="B311" i="44"/>
  <c r="A311" i="44"/>
  <c r="C310" i="44"/>
  <c r="D310" i="44" s="1"/>
  <c r="B310" i="44"/>
  <c r="A310" i="44"/>
  <c r="C309" i="44"/>
  <c r="D309" i="44" s="1"/>
  <c r="B309" i="44"/>
  <c r="A309" i="44"/>
  <c r="C308" i="44"/>
  <c r="D308" i="44" s="1"/>
  <c r="B308" i="44"/>
  <c r="A308" i="44"/>
  <c r="C307" i="44"/>
  <c r="D307" i="44" s="1"/>
  <c r="B307" i="44"/>
  <c r="A307" i="44"/>
  <c r="C306" i="44"/>
  <c r="D306" i="44" s="1"/>
  <c r="B306" i="44"/>
  <c r="A306" i="44"/>
  <c r="C305" i="44"/>
  <c r="D305" i="44" s="1"/>
  <c r="B305" i="44"/>
  <c r="A305" i="44"/>
  <c r="C304" i="44"/>
  <c r="D304" i="44" s="1"/>
  <c r="B304" i="44"/>
  <c r="A304" i="44"/>
  <c r="C303" i="44"/>
  <c r="D303" i="44" s="1"/>
  <c r="B303" i="44"/>
  <c r="A303" i="44"/>
  <c r="C302" i="44"/>
  <c r="D302" i="44" s="1"/>
  <c r="B302" i="44"/>
  <c r="A302" i="44"/>
  <c r="C301" i="44"/>
  <c r="D301" i="44" s="1"/>
  <c r="B301" i="44"/>
  <c r="A301" i="44"/>
  <c r="C300" i="44"/>
  <c r="D300" i="44" s="1"/>
  <c r="B300" i="44"/>
  <c r="A300" i="44"/>
  <c r="C299" i="44"/>
  <c r="D299" i="44" s="1"/>
  <c r="B299" i="44"/>
  <c r="A299" i="44"/>
  <c r="C298" i="44"/>
  <c r="D298" i="44" s="1"/>
  <c r="B298" i="44"/>
  <c r="A298" i="44"/>
  <c r="C297" i="44"/>
  <c r="D297" i="44" s="1"/>
  <c r="B297" i="44"/>
  <c r="A297" i="44"/>
  <c r="C296" i="44"/>
  <c r="D296" i="44" s="1"/>
  <c r="B296" i="44"/>
  <c r="A296" i="44"/>
  <c r="C295" i="44"/>
  <c r="D295" i="44" s="1"/>
  <c r="B295" i="44"/>
  <c r="A295" i="44"/>
  <c r="C294" i="44"/>
  <c r="D294" i="44" s="1"/>
  <c r="B294" i="44"/>
  <c r="A294" i="44"/>
  <c r="C293" i="44"/>
  <c r="D293" i="44" s="1"/>
  <c r="B293" i="44"/>
  <c r="A293" i="44"/>
  <c r="C292" i="44"/>
  <c r="D292" i="44" s="1"/>
  <c r="B292" i="44"/>
  <c r="A292" i="44"/>
  <c r="C291" i="44"/>
  <c r="D291" i="44" s="1"/>
  <c r="B291" i="44"/>
  <c r="A291" i="44"/>
  <c r="C290" i="44"/>
  <c r="D290" i="44" s="1"/>
  <c r="B290" i="44"/>
  <c r="A290" i="44"/>
  <c r="C289" i="44"/>
  <c r="D289" i="44" s="1"/>
  <c r="B289" i="44"/>
  <c r="A289" i="44"/>
  <c r="C288" i="44"/>
  <c r="D288" i="44" s="1"/>
  <c r="B288" i="44"/>
  <c r="A288" i="44"/>
  <c r="C287" i="44"/>
  <c r="D287" i="44" s="1"/>
  <c r="B287" i="44"/>
  <c r="A287" i="44"/>
  <c r="C286" i="44"/>
  <c r="D286" i="44" s="1"/>
  <c r="B286" i="44"/>
  <c r="A286" i="44"/>
  <c r="C285" i="44"/>
  <c r="D285" i="44" s="1"/>
  <c r="B285" i="44"/>
  <c r="A285" i="44"/>
  <c r="C284" i="44"/>
  <c r="D284" i="44" s="1"/>
  <c r="B284" i="44"/>
  <c r="A284" i="44"/>
  <c r="C283" i="44"/>
  <c r="D283" i="44" s="1"/>
  <c r="B283" i="44"/>
  <c r="A283" i="44"/>
  <c r="C282" i="44"/>
  <c r="D282" i="44" s="1"/>
  <c r="B282" i="44"/>
  <c r="A282" i="44"/>
  <c r="C281" i="44"/>
  <c r="D281" i="44" s="1"/>
  <c r="B281" i="44"/>
  <c r="A281" i="44"/>
  <c r="C280" i="44"/>
  <c r="D280" i="44" s="1"/>
  <c r="B280" i="44"/>
  <c r="A280" i="44"/>
  <c r="C279" i="44"/>
  <c r="D279" i="44" s="1"/>
  <c r="B279" i="44"/>
  <c r="A279" i="44"/>
  <c r="C278" i="44"/>
  <c r="D278" i="44" s="1"/>
  <c r="B278" i="44"/>
  <c r="A278" i="44"/>
  <c r="C277" i="44"/>
  <c r="D277" i="44" s="1"/>
  <c r="B277" i="44"/>
  <c r="A277" i="44"/>
  <c r="C276" i="44"/>
  <c r="D276" i="44" s="1"/>
  <c r="B276" i="44"/>
  <c r="A276" i="44"/>
  <c r="C275" i="44"/>
  <c r="D275" i="44" s="1"/>
  <c r="B275" i="44"/>
  <c r="A275" i="44"/>
  <c r="C274" i="44"/>
  <c r="D274" i="44" s="1"/>
  <c r="B274" i="44"/>
  <c r="A274" i="44"/>
  <c r="C273" i="44"/>
  <c r="D273" i="44" s="1"/>
  <c r="B273" i="44"/>
  <c r="A273" i="44"/>
  <c r="C272" i="44"/>
  <c r="D272" i="44" s="1"/>
  <c r="B272" i="44"/>
  <c r="A272" i="44"/>
  <c r="C271" i="44"/>
  <c r="D271" i="44" s="1"/>
  <c r="B271" i="44"/>
  <c r="A271" i="44"/>
  <c r="C270" i="44"/>
  <c r="D270" i="44" s="1"/>
  <c r="B270" i="44"/>
  <c r="A270" i="44"/>
  <c r="C269" i="44"/>
  <c r="D269" i="44" s="1"/>
  <c r="B269" i="44"/>
  <c r="A269" i="44"/>
  <c r="C268" i="44"/>
  <c r="D268" i="44" s="1"/>
  <c r="B268" i="44"/>
  <c r="A268" i="44"/>
  <c r="C267" i="44"/>
  <c r="D267" i="44" s="1"/>
  <c r="B267" i="44"/>
  <c r="A267" i="44"/>
  <c r="C266" i="44"/>
  <c r="D266" i="44" s="1"/>
  <c r="B266" i="44"/>
  <c r="A266" i="44"/>
  <c r="C265" i="44"/>
  <c r="D265" i="44" s="1"/>
  <c r="B265" i="44"/>
  <c r="A265" i="44"/>
  <c r="C264" i="44"/>
  <c r="D264" i="44" s="1"/>
  <c r="B264" i="44"/>
  <c r="A264" i="44"/>
  <c r="C263" i="44"/>
  <c r="D263" i="44" s="1"/>
  <c r="B263" i="44"/>
  <c r="A263" i="44"/>
  <c r="C262" i="44"/>
  <c r="D262" i="44" s="1"/>
  <c r="B262" i="44"/>
  <c r="A262" i="44"/>
  <c r="C261" i="44"/>
  <c r="D261" i="44" s="1"/>
  <c r="B261" i="44"/>
  <c r="A261" i="44"/>
  <c r="C260" i="44"/>
  <c r="D260" i="44" s="1"/>
  <c r="B260" i="44"/>
  <c r="A260" i="44"/>
  <c r="C259" i="44"/>
  <c r="D259" i="44" s="1"/>
  <c r="B259" i="44"/>
  <c r="A259" i="44"/>
  <c r="C258" i="44"/>
  <c r="D258" i="44" s="1"/>
  <c r="B258" i="44"/>
  <c r="A258" i="44"/>
  <c r="C257" i="44"/>
  <c r="D257" i="44" s="1"/>
  <c r="B257" i="44"/>
  <c r="A257" i="44"/>
  <c r="C256" i="44"/>
  <c r="D256" i="44" s="1"/>
  <c r="B256" i="44"/>
  <c r="A256" i="44"/>
  <c r="C255" i="44"/>
  <c r="D255" i="44" s="1"/>
  <c r="B255" i="44"/>
  <c r="A255" i="44"/>
  <c r="C254" i="44"/>
  <c r="D254" i="44" s="1"/>
  <c r="B254" i="44"/>
  <c r="A254" i="44"/>
  <c r="C253" i="44"/>
  <c r="D253" i="44" s="1"/>
  <c r="B253" i="44"/>
  <c r="A253" i="44"/>
  <c r="C252" i="44"/>
  <c r="D252" i="44" s="1"/>
  <c r="B252" i="44"/>
  <c r="A252" i="44"/>
  <c r="C251" i="44"/>
  <c r="D251" i="44" s="1"/>
  <c r="B251" i="44"/>
  <c r="A251" i="44"/>
  <c r="C250" i="44"/>
  <c r="D250" i="44" s="1"/>
  <c r="B250" i="44"/>
  <c r="A250" i="44"/>
  <c r="C249" i="44"/>
  <c r="D249" i="44" s="1"/>
  <c r="B249" i="44"/>
  <c r="A249" i="44"/>
  <c r="C248" i="44"/>
  <c r="D248" i="44" s="1"/>
  <c r="B248" i="44"/>
  <c r="A248" i="44"/>
  <c r="C247" i="44"/>
  <c r="D247" i="44" s="1"/>
  <c r="B247" i="44"/>
  <c r="A247" i="44"/>
  <c r="C246" i="44"/>
  <c r="D246" i="44" s="1"/>
  <c r="B246" i="44"/>
  <c r="A246" i="44"/>
  <c r="C245" i="44"/>
  <c r="D245" i="44" s="1"/>
  <c r="B245" i="44"/>
  <c r="A245" i="44"/>
  <c r="C244" i="44"/>
  <c r="D244" i="44" s="1"/>
  <c r="B244" i="44"/>
  <c r="A244" i="44"/>
  <c r="C243" i="44"/>
  <c r="D243" i="44" s="1"/>
  <c r="B243" i="44"/>
  <c r="A243" i="44"/>
  <c r="C242" i="44"/>
  <c r="D242" i="44" s="1"/>
  <c r="B242" i="44"/>
  <c r="A242" i="44"/>
  <c r="C241" i="44"/>
  <c r="D241" i="44" s="1"/>
  <c r="B241" i="44"/>
  <c r="A241" i="44"/>
  <c r="C240" i="44"/>
  <c r="D240" i="44" s="1"/>
  <c r="B240" i="44"/>
  <c r="A240" i="44"/>
  <c r="C239" i="44"/>
  <c r="D239" i="44" s="1"/>
  <c r="B239" i="44"/>
  <c r="A239" i="44"/>
  <c r="C238" i="44"/>
  <c r="D238" i="44" s="1"/>
  <c r="B238" i="44"/>
  <c r="A238" i="44"/>
  <c r="C237" i="44"/>
  <c r="D237" i="44" s="1"/>
  <c r="B237" i="44"/>
  <c r="A237" i="44"/>
  <c r="C236" i="44"/>
  <c r="D236" i="44" s="1"/>
  <c r="B236" i="44"/>
  <c r="A236" i="44"/>
  <c r="C235" i="44"/>
  <c r="D235" i="44" s="1"/>
  <c r="B235" i="44"/>
  <c r="A235" i="44"/>
  <c r="C234" i="44"/>
  <c r="D234" i="44" s="1"/>
  <c r="B234" i="44"/>
  <c r="A234" i="44"/>
  <c r="C233" i="44"/>
  <c r="D233" i="44" s="1"/>
  <c r="B233" i="44"/>
  <c r="A233" i="44"/>
  <c r="C232" i="44"/>
  <c r="D232" i="44" s="1"/>
  <c r="B232" i="44"/>
  <c r="A232" i="44"/>
  <c r="C231" i="44"/>
  <c r="D231" i="44" s="1"/>
  <c r="B231" i="44"/>
  <c r="A231" i="44"/>
  <c r="C230" i="44"/>
  <c r="D230" i="44" s="1"/>
  <c r="B230" i="44"/>
  <c r="A230" i="44"/>
  <c r="C229" i="44"/>
  <c r="D229" i="44" s="1"/>
  <c r="B229" i="44"/>
  <c r="A229" i="44"/>
  <c r="C228" i="44"/>
  <c r="D228" i="44" s="1"/>
  <c r="B228" i="44"/>
  <c r="A228" i="44"/>
  <c r="C227" i="44"/>
  <c r="D227" i="44" s="1"/>
  <c r="B227" i="44"/>
  <c r="A227" i="44"/>
  <c r="C226" i="44"/>
  <c r="D226" i="44" s="1"/>
  <c r="B226" i="44"/>
  <c r="A226" i="44"/>
  <c r="C225" i="44"/>
  <c r="D225" i="44" s="1"/>
  <c r="B225" i="44"/>
  <c r="A225" i="44"/>
  <c r="C224" i="44"/>
  <c r="D224" i="44" s="1"/>
  <c r="B224" i="44"/>
  <c r="A224" i="44"/>
  <c r="C223" i="44"/>
  <c r="D223" i="44" s="1"/>
  <c r="B223" i="44"/>
  <c r="A223" i="44"/>
  <c r="C222" i="44"/>
  <c r="D222" i="44" s="1"/>
  <c r="B222" i="44"/>
  <c r="A222" i="44"/>
  <c r="C221" i="44"/>
  <c r="D221" i="44" s="1"/>
  <c r="B221" i="44"/>
  <c r="A221" i="44"/>
  <c r="C220" i="44"/>
  <c r="D220" i="44" s="1"/>
  <c r="B220" i="44"/>
  <c r="A220" i="44"/>
  <c r="C219" i="44"/>
  <c r="D219" i="44" s="1"/>
  <c r="B219" i="44"/>
  <c r="A219" i="44"/>
  <c r="C218" i="44"/>
  <c r="D218" i="44" s="1"/>
  <c r="B218" i="44"/>
  <c r="A218" i="44"/>
  <c r="C217" i="44"/>
  <c r="D217" i="44" s="1"/>
  <c r="B217" i="44"/>
  <c r="A217" i="44"/>
  <c r="C216" i="44"/>
  <c r="D216" i="44" s="1"/>
  <c r="B216" i="44"/>
  <c r="A216" i="44"/>
  <c r="C215" i="44"/>
  <c r="D215" i="44" s="1"/>
  <c r="B215" i="44"/>
  <c r="A215" i="44"/>
  <c r="C214" i="44"/>
  <c r="D214" i="44" s="1"/>
  <c r="B214" i="44"/>
  <c r="A214" i="44"/>
  <c r="C213" i="44"/>
  <c r="D213" i="44" s="1"/>
  <c r="B213" i="44"/>
  <c r="A213" i="44"/>
  <c r="C212" i="44"/>
  <c r="D212" i="44" s="1"/>
  <c r="B212" i="44"/>
  <c r="A212" i="44"/>
  <c r="C211" i="44"/>
  <c r="D211" i="44" s="1"/>
  <c r="B211" i="44"/>
  <c r="A211" i="44"/>
  <c r="C210" i="44"/>
  <c r="D210" i="44" s="1"/>
  <c r="B210" i="44"/>
  <c r="A210" i="44"/>
  <c r="C209" i="44"/>
  <c r="D209" i="44" s="1"/>
  <c r="B209" i="44"/>
  <c r="A209" i="44"/>
  <c r="C208" i="44"/>
  <c r="D208" i="44" s="1"/>
  <c r="B208" i="44"/>
  <c r="A208" i="44"/>
  <c r="C207" i="44"/>
  <c r="D207" i="44" s="1"/>
  <c r="B207" i="44"/>
  <c r="A207" i="44"/>
  <c r="C206" i="44"/>
  <c r="D206" i="44" s="1"/>
  <c r="B206" i="44"/>
  <c r="A206" i="44"/>
  <c r="C205" i="44"/>
  <c r="D205" i="44" s="1"/>
  <c r="B205" i="44"/>
  <c r="A205" i="44"/>
  <c r="C204" i="44"/>
  <c r="D204" i="44" s="1"/>
  <c r="B204" i="44"/>
  <c r="A204" i="44"/>
  <c r="C203" i="44"/>
  <c r="D203" i="44" s="1"/>
  <c r="B203" i="44"/>
  <c r="A203" i="44"/>
  <c r="C202" i="44"/>
  <c r="D202" i="44" s="1"/>
  <c r="B202" i="44"/>
  <c r="A202" i="44"/>
  <c r="C201" i="44"/>
  <c r="D201" i="44" s="1"/>
  <c r="B201" i="44"/>
  <c r="A201" i="44"/>
  <c r="C200" i="44"/>
  <c r="D200" i="44" s="1"/>
  <c r="B200" i="44"/>
  <c r="A200" i="44"/>
  <c r="C199" i="44"/>
  <c r="D199" i="44" s="1"/>
  <c r="B199" i="44"/>
  <c r="A199" i="44"/>
  <c r="C198" i="44"/>
  <c r="D198" i="44" s="1"/>
  <c r="B198" i="44"/>
  <c r="A198" i="44"/>
  <c r="C197" i="44"/>
  <c r="D197" i="44" s="1"/>
  <c r="B197" i="44"/>
  <c r="A197" i="44"/>
  <c r="C196" i="44"/>
  <c r="D196" i="44" s="1"/>
  <c r="B196" i="44"/>
  <c r="A196" i="44"/>
  <c r="C195" i="44"/>
  <c r="D195" i="44" s="1"/>
  <c r="B195" i="44"/>
  <c r="A195" i="44"/>
  <c r="C194" i="44"/>
  <c r="D194" i="44" s="1"/>
  <c r="B194" i="44"/>
  <c r="A194" i="44"/>
  <c r="C193" i="44"/>
  <c r="D193" i="44" s="1"/>
  <c r="B193" i="44"/>
  <c r="A193" i="44"/>
  <c r="C192" i="44"/>
  <c r="D192" i="44" s="1"/>
  <c r="B192" i="44"/>
  <c r="A192" i="44"/>
  <c r="C191" i="44"/>
  <c r="D191" i="44" s="1"/>
  <c r="B191" i="44"/>
  <c r="A191" i="44"/>
  <c r="C190" i="44"/>
  <c r="D190" i="44" s="1"/>
  <c r="B190" i="44"/>
  <c r="A190" i="44"/>
  <c r="C189" i="44"/>
  <c r="D189" i="44" s="1"/>
  <c r="B189" i="44"/>
  <c r="A189" i="44"/>
  <c r="C188" i="44"/>
  <c r="D188" i="44" s="1"/>
  <c r="B188" i="44"/>
  <c r="A188" i="44"/>
  <c r="C187" i="44"/>
  <c r="D187" i="44" s="1"/>
  <c r="B187" i="44"/>
  <c r="A187" i="44"/>
  <c r="C186" i="44"/>
  <c r="D186" i="44" s="1"/>
  <c r="B186" i="44"/>
  <c r="A186" i="44"/>
  <c r="C185" i="44"/>
  <c r="D185" i="44" s="1"/>
  <c r="B185" i="44"/>
  <c r="A185" i="44"/>
  <c r="C184" i="44"/>
  <c r="D184" i="44" s="1"/>
  <c r="B184" i="44"/>
  <c r="A184" i="44"/>
  <c r="C183" i="44"/>
  <c r="D183" i="44" s="1"/>
  <c r="B183" i="44"/>
  <c r="A183" i="44"/>
  <c r="C182" i="44"/>
  <c r="D182" i="44" s="1"/>
  <c r="B182" i="44"/>
  <c r="A182" i="44"/>
  <c r="C181" i="44"/>
  <c r="D181" i="44" s="1"/>
  <c r="B181" i="44"/>
  <c r="A181" i="44"/>
  <c r="C180" i="44"/>
  <c r="D180" i="44" s="1"/>
  <c r="B180" i="44"/>
  <c r="A180" i="44"/>
  <c r="C179" i="44"/>
  <c r="D179" i="44" s="1"/>
  <c r="B179" i="44"/>
  <c r="A179" i="44"/>
  <c r="C178" i="44"/>
  <c r="D178" i="44" s="1"/>
  <c r="B178" i="44"/>
  <c r="A178" i="44"/>
  <c r="C177" i="44"/>
  <c r="D177" i="44" s="1"/>
  <c r="B177" i="44"/>
  <c r="A177" i="44"/>
  <c r="C176" i="44"/>
  <c r="D176" i="44" s="1"/>
  <c r="B176" i="44"/>
  <c r="A176" i="44"/>
  <c r="C175" i="44"/>
  <c r="D175" i="44" s="1"/>
  <c r="B175" i="44"/>
  <c r="A175" i="44"/>
  <c r="C174" i="44"/>
  <c r="D174" i="44" s="1"/>
  <c r="B174" i="44"/>
  <c r="A174" i="44"/>
  <c r="C173" i="44"/>
  <c r="D173" i="44" s="1"/>
  <c r="B173" i="44"/>
  <c r="A173" i="44"/>
  <c r="C172" i="44"/>
  <c r="D172" i="44" s="1"/>
  <c r="B172" i="44"/>
  <c r="A172" i="44"/>
  <c r="C171" i="44"/>
  <c r="D171" i="44" s="1"/>
  <c r="B171" i="44"/>
  <c r="A171" i="44"/>
  <c r="C170" i="44"/>
  <c r="D170" i="44" s="1"/>
  <c r="B170" i="44"/>
  <c r="A170" i="44"/>
  <c r="C169" i="44"/>
  <c r="D169" i="44" s="1"/>
  <c r="B169" i="44"/>
  <c r="A169" i="44"/>
  <c r="C168" i="44"/>
  <c r="D168" i="44" s="1"/>
  <c r="B168" i="44"/>
  <c r="A168" i="44"/>
  <c r="C167" i="44"/>
  <c r="D167" i="44" s="1"/>
  <c r="B167" i="44"/>
  <c r="A167" i="44"/>
  <c r="C166" i="44"/>
  <c r="D166" i="44" s="1"/>
  <c r="B166" i="44"/>
  <c r="A166" i="44"/>
  <c r="C165" i="44"/>
  <c r="D165" i="44" s="1"/>
  <c r="B165" i="44"/>
  <c r="A165" i="44"/>
  <c r="C164" i="44"/>
  <c r="D164" i="44" s="1"/>
  <c r="B164" i="44"/>
  <c r="A164" i="44"/>
  <c r="C163" i="44"/>
  <c r="D163" i="44" s="1"/>
  <c r="B163" i="44"/>
  <c r="A163" i="44"/>
  <c r="C162" i="44"/>
  <c r="D162" i="44" s="1"/>
  <c r="B162" i="44"/>
  <c r="A162" i="44"/>
  <c r="C161" i="44"/>
  <c r="D161" i="44" s="1"/>
  <c r="B161" i="44"/>
  <c r="A161" i="44"/>
  <c r="C160" i="44"/>
  <c r="D160" i="44" s="1"/>
  <c r="B160" i="44"/>
  <c r="A160" i="44"/>
  <c r="C159" i="44"/>
  <c r="D159" i="44" s="1"/>
  <c r="B159" i="44"/>
  <c r="A159" i="44"/>
  <c r="C158" i="44"/>
  <c r="D158" i="44" s="1"/>
  <c r="B158" i="44"/>
  <c r="A158" i="44"/>
  <c r="C157" i="44"/>
  <c r="D157" i="44" s="1"/>
  <c r="B157" i="44"/>
  <c r="A157" i="44"/>
  <c r="C156" i="44"/>
  <c r="D156" i="44" s="1"/>
  <c r="B156" i="44"/>
  <c r="A156" i="44"/>
  <c r="C155" i="44"/>
  <c r="D155" i="44" s="1"/>
  <c r="B155" i="44"/>
  <c r="A155" i="44"/>
  <c r="C154" i="44"/>
  <c r="D154" i="44" s="1"/>
  <c r="B154" i="44"/>
  <c r="A154" i="44"/>
  <c r="C153" i="44"/>
  <c r="D153" i="44" s="1"/>
  <c r="B153" i="44"/>
  <c r="A153" i="44"/>
  <c r="C152" i="44"/>
  <c r="D152" i="44" s="1"/>
  <c r="B152" i="44"/>
  <c r="A152" i="44"/>
  <c r="C151" i="44"/>
  <c r="D151" i="44" s="1"/>
  <c r="B151" i="44"/>
  <c r="A151" i="44"/>
  <c r="C150" i="44"/>
  <c r="D150" i="44" s="1"/>
  <c r="B150" i="44"/>
  <c r="A150" i="44"/>
  <c r="C149" i="44"/>
  <c r="D149" i="44" s="1"/>
  <c r="B149" i="44"/>
  <c r="A149" i="44"/>
  <c r="C148" i="44"/>
  <c r="D148" i="44" s="1"/>
  <c r="B148" i="44"/>
  <c r="A148" i="44"/>
  <c r="C147" i="44"/>
  <c r="D147" i="44" s="1"/>
  <c r="B147" i="44"/>
  <c r="A147" i="44"/>
  <c r="C146" i="44"/>
  <c r="D146" i="44" s="1"/>
  <c r="B146" i="44"/>
  <c r="A146" i="44"/>
  <c r="C145" i="44"/>
  <c r="D145" i="44" s="1"/>
  <c r="B145" i="44"/>
  <c r="A145" i="44"/>
  <c r="C144" i="44"/>
  <c r="D144" i="44" s="1"/>
  <c r="B144" i="44"/>
  <c r="A144" i="44"/>
  <c r="C143" i="44"/>
  <c r="D143" i="44" s="1"/>
  <c r="B143" i="44"/>
  <c r="A143" i="44"/>
  <c r="C142" i="44"/>
  <c r="D142" i="44" s="1"/>
  <c r="B142" i="44"/>
  <c r="A142" i="44"/>
  <c r="C141" i="44"/>
  <c r="D141" i="44" s="1"/>
  <c r="B141" i="44"/>
  <c r="A141" i="44"/>
  <c r="C140" i="44"/>
  <c r="D140" i="44" s="1"/>
  <c r="B140" i="44"/>
  <c r="A140" i="44"/>
  <c r="C139" i="44"/>
  <c r="D139" i="44" s="1"/>
  <c r="B139" i="44"/>
  <c r="A139" i="44"/>
  <c r="C138" i="44"/>
  <c r="D138" i="44" s="1"/>
  <c r="B138" i="44"/>
  <c r="A138" i="44"/>
  <c r="C137" i="44"/>
  <c r="D137" i="44" s="1"/>
  <c r="B137" i="44"/>
  <c r="A137" i="44"/>
  <c r="C136" i="44"/>
  <c r="D136" i="44" s="1"/>
  <c r="B136" i="44"/>
  <c r="A136" i="44"/>
  <c r="C135" i="44"/>
  <c r="D135" i="44" s="1"/>
  <c r="B135" i="44"/>
  <c r="A135" i="44"/>
  <c r="C134" i="44"/>
  <c r="D134" i="44" s="1"/>
  <c r="B134" i="44"/>
  <c r="A134" i="44"/>
  <c r="C133" i="44"/>
  <c r="D133" i="44" s="1"/>
  <c r="B133" i="44"/>
  <c r="A133" i="44"/>
  <c r="C132" i="44"/>
  <c r="D132" i="44" s="1"/>
  <c r="B132" i="44"/>
  <c r="A132" i="44"/>
  <c r="C131" i="44"/>
  <c r="D131" i="44" s="1"/>
  <c r="B131" i="44"/>
  <c r="A131" i="44"/>
  <c r="C130" i="44"/>
  <c r="D130" i="44" s="1"/>
  <c r="B130" i="44"/>
  <c r="A130" i="44"/>
  <c r="C129" i="44"/>
  <c r="D129" i="44" s="1"/>
  <c r="B129" i="44"/>
  <c r="A129" i="44"/>
  <c r="C128" i="44"/>
  <c r="D128" i="44" s="1"/>
  <c r="B128" i="44"/>
  <c r="A128" i="44"/>
  <c r="C127" i="44"/>
  <c r="D127" i="44" s="1"/>
  <c r="B127" i="44"/>
  <c r="A127" i="44"/>
  <c r="C126" i="44"/>
  <c r="D126" i="44" s="1"/>
  <c r="B126" i="44"/>
  <c r="A126" i="44"/>
  <c r="C125" i="44"/>
  <c r="D125" i="44" s="1"/>
  <c r="B125" i="44"/>
  <c r="A125" i="44"/>
  <c r="C124" i="44"/>
  <c r="D124" i="44" s="1"/>
  <c r="B124" i="44"/>
  <c r="A124" i="44"/>
  <c r="C123" i="44"/>
  <c r="D123" i="44" s="1"/>
  <c r="B123" i="44"/>
  <c r="A123" i="44"/>
  <c r="C122" i="44"/>
  <c r="D122" i="44" s="1"/>
  <c r="B122" i="44"/>
  <c r="A122" i="44"/>
  <c r="C121" i="44"/>
  <c r="D121" i="44" s="1"/>
  <c r="B121" i="44"/>
  <c r="A121" i="44"/>
  <c r="C120" i="44"/>
  <c r="D120" i="44" s="1"/>
  <c r="B120" i="44"/>
  <c r="A120" i="44"/>
  <c r="D119" i="44"/>
  <c r="C119" i="44"/>
  <c r="B119" i="44"/>
  <c r="A119" i="44"/>
  <c r="C118" i="44"/>
  <c r="D118" i="44" s="1"/>
  <c r="B118" i="44"/>
  <c r="A118" i="44"/>
  <c r="C117" i="44"/>
  <c r="D117" i="44" s="1"/>
  <c r="B117" i="44"/>
  <c r="A117" i="44"/>
  <c r="C116" i="44"/>
  <c r="D116" i="44" s="1"/>
  <c r="B116" i="44"/>
  <c r="A116" i="44"/>
  <c r="C115" i="44"/>
  <c r="D115" i="44" s="1"/>
  <c r="B115" i="44"/>
  <c r="A115" i="44"/>
  <c r="C114" i="44"/>
  <c r="D114" i="44" s="1"/>
  <c r="B114" i="44"/>
  <c r="A114" i="44"/>
  <c r="C113" i="44"/>
  <c r="D113" i="44" s="1"/>
  <c r="B113" i="44"/>
  <c r="A113" i="44"/>
  <c r="C112" i="44"/>
  <c r="D112" i="44" s="1"/>
  <c r="B112" i="44"/>
  <c r="A112" i="44"/>
  <c r="C111" i="44"/>
  <c r="D111" i="44" s="1"/>
  <c r="B111" i="44"/>
  <c r="A111" i="44"/>
  <c r="C110" i="44"/>
  <c r="D110" i="44" s="1"/>
  <c r="B110" i="44"/>
  <c r="A110" i="44"/>
  <c r="C109" i="44"/>
  <c r="D109" i="44" s="1"/>
  <c r="B109" i="44"/>
  <c r="A109" i="44"/>
  <c r="C108" i="44"/>
  <c r="D108" i="44" s="1"/>
  <c r="B108" i="44"/>
  <c r="A108" i="44"/>
  <c r="C107" i="44"/>
  <c r="D107" i="44" s="1"/>
  <c r="B107" i="44"/>
  <c r="A107" i="44"/>
  <c r="C106" i="44"/>
  <c r="D106" i="44" s="1"/>
  <c r="B106" i="44"/>
  <c r="A106" i="44"/>
  <c r="C105" i="44"/>
  <c r="D105" i="44" s="1"/>
  <c r="B105" i="44"/>
  <c r="A105" i="44"/>
  <c r="C104" i="44"/>
  <c r="D104" i="44" s="1"/>
  <c r="B104" i="44"/>
  <c r="A104" i="44"/>
  <c r="C103" i="44"/>
  <c r="D103" i="44" s="1"/>
  <c r="B103" i="44"/>
  <c r="A103" i="44"/>
  <c r="C102" i="44"/>
  <c r="D102" i="44" s="1"/>
  <c r="B102" i="44"/>
  <c r="A102" i="44"/>
  <c r="C101" i="44"/>
  <c r="D101" i="44" s="1"/>
  <c r="B101" i="44"/>
  <c r="A101" i="44"/>
  <c r="C100" i="44"/>
  <c r="D100" i="44" s="1"/>
  <c r="B100" i="44"/>
  <c r="A100" i="44"/>
  <c r="C99" i="44"/>
  <c r="D99" i="44" s="1"/>
  <c r="B99" i="44"/>
  <c r="A99" i="44"/>
  <c r="C98" i="44"/>
  <c r="D98" i="44" s="1"/>
  <c r="B98" i="44"/>
  <c r="A98" i="44"/>
  <c r="C97" i="44"/>
  <c r="D97" i="44" s="1"/>
  <c r="B97" i="44"/>
  <c r="A97" i="44"/>
  <c r="C96" i="44"/>
  <c r="D96" i="44" s="1"/>
  <c r="B96" i="44"/>
  <c r="A96" i="44"/>
  <c r="C95" i="44"/>
  <c r="D95" i="44" s="1"/>
  <c r="B95" i="44"/>
  <c r="A95" i="44"/>
  <c r="C94" i="44"/>
  <c r="D94" i="44" s="1"/>
  <c r="B94" i="44"/>
  <c r="A94" i="44"/>
  <c r="C93" i="44"/>
  <c r="D93" i="44" s="1"/>
  <c r="B93" i="44"/>
  <c r="A93" i="44"/>
  <c r="C92" i="44"/>
  <c r="D92" i="44" s="1"/>
  <c r="B92" i="44"/>
  <c r="A92" i="44"/>
  <c r="C91" i="44"/>
  <c r="D91" i="44" s="1"/>
  <c r="B91" i="44"/>
  <c r="A91" i="44"/>
  <c r="C90" i="44"/>
  <c r="D90" i="44" s="1"/>
  <c r="B90" i="44"/>
  <c r="A90" i="44"/>
  <c r="C89" i="44"/>
  <c r="D89" i="44" s="1"/>
  <c r="B89" i="44"/>
  <c r="A89" i="44"/>
  <c r="C88" i="44"/>
  <c r="D88" i="44" s="1"/>
  <c r="B88" i="44"/>
  <c r="A88" i="44"/>
  <c r="C87" i="44"/>
  <c r="D87" i="44" s="1"/>
  <c r="B87" i="44"/>
  <c r="A87" i="44"/>
  <c r="C86" i="44"/>
  <c r="D86" i="44" s="1"/>
  <c r="B86" i="44"/>
  <c r="A86" i="44"/>
  <c r="C85" i="44"/>
  <c r="D85" i="44" s="1"/>
  <c r="B85" i="44"/>
  <c r="A85" i="44"/>
  <c r="C84" i="44"/>
  <c r="D84" i="44" s="1"/>
  <c r="B84" i="44"/>
  <c r="A84" i="44"/>
  <c r="C83" i="44"/>
  <c r="D83" i="44" s="1"/>
  <c r="B83" i="44"/>
  <c r="A83" i="44"/>
  <c r="C82" i="44"/>
  <c r="D82" i="44" s="1"/>
  <c r="B82" i="44"/>
  <c r="A82" i="44"/>
  <c r="C81" i="44"/>
  <c r="D81" i="44" s="1"/>
  <c r="B81" i="44"/>
  <c r="A81" i="44"/>
  <c r="C80" i="44"/>
  <c r="D80" i="44" s="1"/>
  <c r="B80" i="44"/>
  <c r="A80" i="44"/>
  <c r="C79" i="44"/>
  <c r="D79" i="44" s="1"/>
  <c r="B79" i="44"/>
  <c r="A79" i="44"/>
  <c r="C78" i="44"/>
  <c r="D78" i="44" s="1"/>
  <c r="B78" i="44"/>
  <c r="A78" i="44"/>
  <c r="C77" i="44"/>
  <c r="D77" i="44" s="1"/>
  <c r="B77" i="44"/>
  <c r="A77" i="44"/>
  <c r="C76" i="44"/>
  <c r="D76" i="44" s="1"/>
  <c r="B76" i="44"/>
  <c r="A76" i="44"/>
  <c r="C75" i="44"/>
  <c r="D75" i="44" s="1"/>
  <c r="B75" i="44"/>
  <c r="A75" i="44"/>
  <c r="C74" i="44"/>
  <c r="D74" i="44" s="1"/>
  <c r="B74" i="44"/>
  <c r="A74" i="44"/>
  <c r="C73" i="44"/>
  <c r="D73" i="44" s="1"/>
  <c r="B73" i="44"/>
  <c r="A73" i="44"/>
  <c r="C72" i="44"/>
  <c r="D72" i="44" s="1"/>
  <c r="B72" i="44"/>
  <c r="A72" i="44"/>
  <c r="C71" i="44"/>
  <c r="D71" i="44" s="1"/>
  <c r="B71" i="44"/>
  <c r="A71" i="44"/>
  <c r="C70" i="44"/>
  <c r="D70" i="44" s="1"/>
  <c r="B70" i="44"/>
  <c r="A70" i="44"/>
  <c r="C69" i="44"/>
  <c r="D69" i="44" s="1"/>
  <c r="B69" i="44"/>
  <c r="A69" i="44"/>
  <c r="C68" i="44"/>
  <c r="D68" i="44" s="1"/>
  <c r="B68" i="44"/>
  <c r="A68" i="44"/>
  <c r="C67" i="44"/>
  <c r="D67" i="44" s="1"/>
  <c r="B67" i="44"/>
  <c r="A67" i="44"/>
  <c r="C66" i="44"/>
  <c r="D66" i="44" s="1"/>
  <c r="B66" i="44"/>
  <c r="A66" i="44"/>
  <c r="C65" i="44"/>
  <c r="D65" i="44" s="1"/>
  <c r="B65" i="44"/>
  <c r="A65" i="44"/>
  <c r="C64" i="44"/>
  <c r="D64" i="44" s="1"/>
  <c r="B64" i="44"/>
  <c r="A64" i="44"/>
  <c r="C63" i="44"/>
  <c r="D63" i="44" s="1"/>
  <c r="B63" i="44"/>
  <c r="A63" i="44"/>
  <c r="C62" i="44"/>
  <c r="D62" i="44" s="1"/>
  <c r="B62" i="44"/>
  <c r="A62" i="44"/>
  <c r="C61" i="44"/>
  <c r="D61" i="44" s="1"/>
  <c r="B61" i="44"/>
  <c r="A61" i="44"/>
  <c r="C60" i="44"/>
  <c r="D60" i="44" s="1"/>
  <c r="B60" i="44"/>
  <c r="A60" i="44"/>
  <c r="C59" i="44"/>
  <c r="D59" i="44" s="1"/>
  <c r="B59" i="44"/>
  <c r="A59" i="44"/>
  <c r="C58" i="44"/>
  <c r="D58" i="44" s="1"/>
  <c r="B58" i="44"/>
  <c r="A58" i="44"/>
  <c r="C57" i="44"/>
  <c r="D57" i="44" s="1"/>
  <c r="B57" i="44"/>
  <c r="A57" i="44"/>
  <c r="C56" i="44"/>
  <c r="D56" i="44" s="1"/>
  <c r="B56" i="44"/>
  <c r="A56" i="44"/>
  <c r="C55" i="44"/>
  <c r="D55" i="44" s="1"/>
  <c r="B55" i="44"/>
  <c r="A55" i="44"/>
  <c r="C54" i="44"/>
  <c r="D54" i="44" s="1"/>
  <c r="B54" i="44"/>
  <c r="A54" i="44"/>
  <c r="C53" i="44"/>
  <c r="D53" i="44" s="1"/>
  <c r="B53" i="44"/>
  <c r="A53" i="44"/>
  <c r="C52" i="44"/>
  <c r="D52" i="44" s="1"/>
  <c r="B52" i="44"/>
  <c r="A52" i="44"/>
  <c r="C51" i="44"/>
  <c r="D51" i="44" s="1"/>
  <c r="B51" i="44"/>
  <c r="A51" i="44"/>
  <c r="C50" i="44"/>
  <c r="D50" i="44" s="1"/>
  <c r="B50" i="44"/>
  <c r="A50" i="44"/>
  <c r="C49" i="44"/>
  <c r="D49" i="44" s="1"/>
  <c r="B49" i="44"/>
  <c r="A49" i="44"/>
  <c r="D48" i="44"/>
  <c r="C48" i="44"/>
  <c r="B48" i="44"/>
  <c r="A48" i="44"/>
  <c r="C47" i="44"/>
  <c r="D47" i="44" s="1"/>
  <c r="B47" i="44"/>
  <c r="A47" i="44"/>
  <c r="C46" i="44"/>
  <c r="D46" i="44" s="1"/>
  <c r="B46" i="44"/>
  <c r="A46" i="44"/>
  <c r="C45" i="44"/>
  <c r="D45" i="44" s="1"/>
  <c r="B45" i="44"/>
  <c r="A45" i="44"/>
  <c r="C44" i="44"/>
  <c r="D44" i="44" s="1"/>
  <c r="B44" i="44"/>
  <c r="A44" i="44"/>
  <c r="C43" i="44"/>
  <c r="D43" i="44" s="1"/>
  <c r="B43" i="44"/>
  <c r="A43" i="44"/>
  <c r="C42" i="44"/>
  <c r="D42" i="44" s="1"/>
  <c r="B42" i="44"/>
  <c r="A42" i="44"/>
  <c r="C41" i="44"/>
  <c r="D41" i="44" s="1"/>
  <c r="B41" i="44"/>
  <c r="A41" i="44"/>
  <c r="C40" i="44"/>
  <c r="D40" i="44" s="1"/>
  <c r="B40" i="44"/>
  <c r="A40" i="44"/>
  <c r="C39" i="44"/>
  <c r="D39" i="44" s="1"/>
  <c r="B39" i="44"/>
  <c r="A39" i="44"/>
  <c r="C38" i="44"/>
  <c r="D38" i="44" s="1"/>
  <c r="B38" i="44"/>
  <c r="A38" i="44"/>
  <c r="C37" i="44"/>
  <c r="D37" i="44" s="1"/>
  <c r="B37" i="44"/>
  <c r="A37" i="44"/>
  <c r="C36" i="44"/>
  <c r="D36" i="44" s="1"/>
  <c r="B36" i="44"/>
  <c r="A36" i="44"/>
  <c r="C35" i="44"/>
  <c r="D35" i="44" s="1"/>
  <c r="B35" i="44"/>
  <c r="A35" i="44"/>
  <c r="C34" i="44"/>
  <c r="D34" i="44" s="1"/>
  <c r="B34" i="44"/>
  <c r="A34" i="44"/>
  <c r="C33" i="44"/>
  <c r="D33" i="44" s="1"/>
  <c r="B33" i="44"/>
  <c r="A33" i="44"/>
  <c r="C32" i="44"/>
  <c r="D32" i="44" s="1"/>
  <c r="B32" i="44"/>
  <c r="A32" i="44"/>
  <c r="C31" i="44"/>
  <c r="D31" i="44" s="1"/>
  <c r="B31" i="44"/>
  <c r="A31" i="44"/>
  <c r="C30" i="44"/>
  <c r="D30" i="44" s="1"/>
  <c r="B30" i="44"/>
  <c r="A30" i="44"/>
  <c r="C29" i="44"/>
  <c r="D29" i="44" s="1"/>
  <c r="B29" i="44"/>
  <c r="A29" i="44"/>
  <c r="C28" i="44"/>
  <c r="D28" i="44" s="1"/>
  <c r="B28" i="44"/>
  <c r="A28" i="44"/>
  <c r="C27" i="44"/>
  <c r="D27" i="44" s="1"/>
  <c r="B27" i="44"/>
  <c r="A27" i="44"/>
  <c r="C26" i="44"/>
  <c r="D26" i="44" s="1"/>
  <c r="B26" i="44"/>
  <c r="A26" i="44"/>
  <c r="C25" i="44"/>
  <c r="D25" i="44" s="1"/>
  <c r="B25" i="44"/>
  <c r="A25" i="44"/>
  <c r="C24" i="44"/>
  <c r="D24" i="44" s="1"/>
  <c r="B24" i="44"/>
  <c r="A24" i="44"/>
  <c r="C23" i="44"/>
  <c r="D23" i="44" s="1"/>
  <c r="B23" i="44"/>
  <c r="A23" i="44"/>
  <c r="C22" i="44"/>
  <c r="D22" i="44" s="1"/>
  <c r="B22" i="44"/>
  <c r="A22" i="44"/>
  <c r="C21" i="44"/>
  <c r="D21" i="44" s="1"/>
  <c r="B21" i="44"/>
  <c r="A21" i="44"/>
  <c r="C20" i="44"/>
  <c r="D20" i="44" s="1"/>
  <c r="B20" i="44"/>
  <c r="A20" i="44"/>
  <c r="J43" i="50"/>
  <c r="E43" i="50"/>
  <c r="AJ67" i="9"/>
  <c r="AJ67" i="10"/>
  <c r="AJ67" i="51"/>
  <c r="AJ67" i="11"/>
  <c r="AJ67" i="5"/>
  <c r="AJ67" i="13"/>
  <c r="AJ67" i="3"/>
  <c r="AJ67" i="12"/>
  <c r="AJ67" i="20"/>
  <c r="AJ67" i="6"/>
  <c r="AJ67" i="7"/>
  <c r="AJ67" i="4"/>
  <c r="AJ67" i="14"/>
  <c r="AJ67" i="21"/>
  <c r="AJ67" i="17"/>
  <c r="AJ67" i="39"/>
  <c r="AJ67" i="50"/>
  <c r="AJ67" i="18"/>
  <c r="AJ67" i="8"/>
  <c r="AP67" i="9"/>
  <c r="AP67" i="10"/>
  <c r="AP67" i="51"/>
  <c r="AP67" i="11"/>
  <c r="AP67" i="5"/>
  <c r="AP67" i="13"/>
  <c r="AP67" i="3"/>
  <c r="AP67" i="12"/>
  <c r="AP67" i="20"/>
  <c r="AP67" i="6"/>
  <c r="AP67" i="7"/>
  <c r="AP67" i="4"/>
  <c r="AP67" i="14"/>
  <c r="AP67" i="21"/>
  <c r="AP67" i="17"/>
  <c r="AP67" i="39"/>
  <c r="AP67" i="50"/>
  <c r="AP67" i="18"/>
  <c r="AP67" i="8"/>
  <c r="AV67" i="9"/>
  <c r="AV67" i="10"/>
  <c r="AV67" i="51"/>
  <c r="AV67" i="11"/>
  <c r="AV67" i="5"/>
  <c r="AV67" i="13"/>
  <c r="AV67" i="3"/>
  <c r="AV67" i="12"/>
  <c r="AV67" i="20"/>
  <c r="AV67" i="6"/>
  <c r="AV67" i="7"/>
  <c r="AV67" i="4"/>
  <c r="AV67" i="14"/>
  <c r="AV67" i="21"/>
  <c r="AV67" i="17"/>
  <c r="AV67" i="39"/>
  <c r="AV67" i="50"/>
  <c r="AV67" i="18"/>
  <c r="AV67" i="8"/>
  <c r="BB67" i="9"/>
  <c r="BB67" i="10"/>
  <c r="BB67" i="51"/>
  <c r="BB67" i="11"/>
  <c r="BB67" i="5"/>
  <c r="BB67" i="13"/>
  <c r="BB67" i="3"/>
  <c r="BB67" i="12"/>
  <c r="BB67" i="20"/>
  <c r="BB67" i="6"/>
  <c r="BB67" i="7"/>
  <c r="BB67" i="4"/>
  <c r="BB67" i="14"/>
  <c r="BB67" i="21"/>
  <c r="BB67" i="17"/>
  <c r="BB67" i="39"/>
  <c r="BB67" i="50"/>
  <c r="BB67" i="18"/>
  <c r="BB67" i="8"/>
  <c r="BH67" i="9"/>
  <c r="BH67" i="10"/>
  <c r="BH67" i="51"/>
  <c r="BH67" i="11"/>
  <c r="BH67" i="5"/>
  <c r="BH67" i="13"/>
  <c r="BH67" i="3"/>
  <c r="BH67" i="12"/>
  <c r="BH67" i="20"/>
  <c r="BH67" i="6"/>
  <c r="BH67" i="7"/>
  <c r="BH67" i="4"/>
  <c r="BH67" i="14"/>
  <c r="BH67" i="21"/>
  <c r="BH67" i="17"/>
  <c r="BH67" i="39"/>
  <c r="BH67" i="50"/>
  <c r="BH67" i="18"/>
  <c r="BH67" i="8"/>
  <c r="AV5" i="44"/>
  <c r="AW5" i="44"/>
  <c r="AX5" i="44"/>
  <c r="AY5" i="44"/>
  <c r="AZ5" i="44"/>
  <c r="BA5" i="44"/>
  <c r="BB5" i="44"/>
  <c r="BC5" i="44"/>
  <c r="BD5" i="44"/>
  <c r="BE5" i="44"/>
  <c r="BF5" i="44"/>
  <c r="BG5" i="44"/>
  <c r="BH5" i="44"/>
  <c r="BI5" i="44"/>
  <c r="BJ5" i="44"/>
  <c r="BK5" i="44"/>
  <c r="BL5" i="44"/>
  <c r="BM5" i="44"/>
  <c r="BN5" i="44"/>
  <c r="BO5" i="44"/>
  <c r="BP5" i="44"/>
  <c r="BQ5" i="44"/>
  <c r="BR5" i="44"/>
  <c r="BS5" i="44"/>
  <c r="BT5" i="44"/>
  <c r="BU5" i="44"/>
  <c r="BV5" i="44"/>
  <c r="BW5" i="44"/>
  <c r="BX5" i="44"/>
  <c r="BY5" i="44"/>
  <c r="BZ5" i="44"/>
  <c r="CA5" i="44"/>
  <c r="CB5" i="44"/>
  <c r="CC5" i="44"/>
  <c r="CD5" i="44"/>
  <c r="CE5" i="44"/>
  <c r="CF5" i="44"/>
  <c r="CG5" i="44"/>
  <c r="CH5" i="44"/>
  <c r="CI5" i="44"/>
  <c r="CJ5" i="44"/>
  <c r="CK5" i="44"/>
  <c r="CL5" i="44"/>
  <c r="CM5" i="44"/>
  <c r="CN5" i="44"/>
  <c r="CO5" i="44"/>
  <c r="CP5" i="44"/>
  <c r="CQ5" i="44"/>
  <c r="CR5" i="44"/>
  <c r="CS5" i="44"/>
  <c r="CT5" i="44"/>
  <c r="AU5" i="44"/>
  <c r="E9" i="44" l="1"/>
  <c r="BJ70" i="50" s="1"/>
  <c r="E8" i="44"/>
  <c r="BI70" i="50" s="1"/>
  <c r="E10" i="44"/>
  <c r="BK70" i="50" s="1"/>
  <c r="E7" i="44"/>
  <c r="BH70" i="50" s="1"/>
  <c r="E11" i="44"/>
  <c r="BL70" i="50" s="1"/>
  <c r="E12" i="44"/>
  <c r="BM70" i="50" s="1"/>
  <c r="CA70" i="51"/>
  <c r="BZ70" i="51"/>
  <c r="BY70" i="51"/>
  <c r="BX70" i="51"/>
  <c r="BW70" i="51"/>
  <c r="BV70" i="51"/>
  <c r="BU70" i="51"/>
  <c r="BT70" i="51"/>
  <c r="BS70" i="51"/>
  <c r="BQ70" i="51"/>
  <c r="BN70" i="51"/>
  <c r="V70" i="51"/>
  <c r="D70" i="51" s="1"/>
  <c r="J54" i="51" s="1"/>
  <c r="K54" i="51" s="1"/>
  <c r="U70" i="51"/>
  <c r="N70" i="51"/>
  <c r="J70" i="51"/>
  <c r="BM67" i="51"/>
  <c r="BL67" i="51"/>
  <c r="BK67" i="51"/>
  <c r="BJ67" i="51"/>
  <c r="BI67" i="51"/>
  <c r="BG67" i="51"/>
  <c r="BF67" i="51"/>
  <c r="BE67" i="51"/>
  <c r="BD67" i="51"/>
  <c r="BC67" i="51"/>
  <c r="BA67" i="51"/>
  <c r="AZ67" i="51"/>
  <c r="AY67" i="51"/>
  <c r="AX67" i="51"/>
  <c r="AW67" i="51"/>
  <c r="AU67" i="51"/>
  <c r="AT67" i="51"/>
  <c r="AS67" i="51"/>
  <c r="AR67" i="51"/>
  <c r="AQ67" i="51"/>
  <c r="AO67" i="51"/>
  <c r="AN67" i="51"/>
  <c r="AM67" i="51"/>
  <c r="AL67" i="51"/>
  <c r="AK67" i="51"/>
  <c r="I20" i="51"/>
  <c r="BO70" i="51" s="1"/>
  <c r="C20" i="51"/>
  <c r="A70" i="51" s="1"/>
  <c r="I18" i="51"/>
  <c r="A1" i="51" s="1"/>
  <c r="G29" i="51" l="1"/>
  <c r="BP70" i="51"/>
  <c r="C70" i="51"/>
  <c r="J53" i="51" s="1"/>
  <c r="J55" i="51" s="1"/>
  <c r="CB70" i="51" s="1"/>
  <c r="A30" i="51"/>
  <c r="K37" i="6"/>
  <c r="I70" i="6" s="1"/>
  <c r="K53" i="51" l="1"/>
  <c r="K55" i="51" s="1"/>
  <c r="K70" i="6"/>
  <c r="J40" i="50"/>
  <c r="H70" i="50" l="1"/>
  <c r="G70" i="50"/>
  <c r="U70" i="50" l="1"/>
  <c r="CA70" i="50"/>
  <c r="BZ70" i="50"/>
  <c r="BY70" i="50"/>
  <c r="BX70" i="50"/>
  <c r="BW70" i="50"/>
  <c r="BV70" i="50"/>
  <c r="BU70" i="50"/>
  <c r="BT70" i="50"/>
  <c r="BS70" i="50"/>
  <c r="BQ70" i="50"/>
  <c r="BN70" i="50"/>
  <c r="Y70" i="50"/>
  <c r="J55" i="50"/>
  <c r="N70" i="50"/>
  <c r="J56" i="50"/>
  <c r="K56" i="50" s="1"/>
  <c r="F70" i="50"/>
  <c r="BM67" i="50"/>
  <c r="BL67" i="50"/>
  <c r="BK67" i="50"/>
  <c r="BJ67" i="50"/>
  <c r="BI67" i="50"/>
  <c r="BG67" i="50"/>
  <c r="BF67" i="50"/>
  <c r="BE67" i="50"/>
  <c r="BD67" i="50"/>
  <c r="BC67" i="50"/>
  <c r="BA67" i="50"/>
  <c r="AZ67" i="50"/>
  <c r="AY67" i="50"/>
  <c r="AX67" i="50"/>
  <c r="AW67" i="50"/>
  <c r="AU67" i="50"/>
  <c r="AT67" i="50"/>
  <c r="AS67" i="50"/>
  <c r="AR67" i="50"/>
  <c r="AQ67" i="50"/>
  <c r="AO67" i="50"/>
  <c r="AN67" i="50"/>
  <c r="AM67" i="50"/>
  <c r="AL67" i="50"/>
  <c r="AK67" i="50"/>
  <c r="O31" i="50"/>
  <c r="P31" i="50" s="1"/>
  <c r="Q31" i="50" s="1"/>
  <c r="R31" i="50" s="1"/>
  <c r="D28" i="50"/>
  <c r="R26" i="50"/>
  <c r="R27" i="50" s="1"/>
  <c r="Q26" i="50"/>
  <c r="Q27" i="50" s="1"/>
  <c r="P26" i="50"/>
  <c r="P27" i="50" s="1"/>
  <c r="O26" i="50"/>
  <c r="O27" i="50" s="1"/>
  <c r="N26" i="50"/>
  <c r="N27" i="50" s="1"/>
  <c r="A70" i="50"/>
  <c r="BO70" i="50" l="1"/>
  <c r="K55" i="50"/>
  <c r="K57" i="50" s="1"/>
  <c r="J57" i="50"/>
  <c r="CB70" i="50" s="1"/>
  <c r="N30" i="50"/>
  <c r="O30" i="50" s="1"/>
  <c r="P30" i="50" s="1"/>
  <c r="Q30" i="50" s="1"/>
  <c r="R30" i="50" s="1"/>
  <c r="BP70" i="50"/>
  <c r="H27" i="50"/>
  <c r="H26" i="50"/>
  <c r="C28" i="50"/>
  <c r="F35" i="50" l="1"/>
  <c r="F33" i="50"/>
  <c r="G35" i="50"/>
  <c r="C36" i="50"/>
  <c r="B33" i="50"/>
  <c r="D36" i="50"/>
  <c r="E36" i="50"/>
  <c r="D33" i="50"/>
  <c r="F36" i="50"/>
  <c r="D37" i="50"/>
  <c r="F37" i="50"/>
  <c r="B34" i="50"/>
  <c r="D34" i="50"/>
  <c r="B36" i="50"/>
  <c r="F34" i="50"/>
  <c r="C37" i="50"/>
  <c r="E37" i="50"/>
  <c r="G33" i="50"/>
  <c r="I36" i="50"/>
  <c r="C34" i="50"/>
  <c r="B35" i="50"/>
  <c r="B37" i="50"/>
  <c r="D35" i="50"/>
  <c r="E35" i="50"/>
  <c r="E34" i="50"/>
  <c r="C33" i="50"/>
  <c r="E33" i="50"/>
  <c r="K37" i="50"/>
  <c r="C35" i="50"/>
  <c r="K27" i="50"/>
  <c r="J27" i="50"/>
  <c r="O28" i="50"/>
  <c r="H34" i="50" s="1"/>
  <c r="N28" i="50"/>
  <c r="G36" i="50" s="1"/>
  <c r="R28" i="50"/>
  <c r="K35" i="50" s="1"/>
  <c r="P28" i="50"/>
  <c r="I35" i="50" s="1"/>
  <c r="Q28" i="50"/>
  <c r="J33" i="50" s="1"/>
  <c r="H35" i="50" l="1"/>
  <c r="I34" i="50"/>
  <c r="K33" i="50"/>
  <c r="G37" i="50"/>
  <c r="H36" i="50"/>
  <c r="K34" i="50"/>
  <c r="I37" i="50"/>
  <c r="K36" i="50"/>
  <c r="H37" i="50"/>
  <c r="I33" i="50"/>
  <c r="G34" i="50"/>
  <c r="H33" i="50"/>
  <c r="J37" i="50"/>
  <c r="J35" i="50"/>
  <c r="J34" i="50"/>
  <c r="J36" i="50"/>
  <c r="K28" i="50"/>
  <c r="K70" i="50"/>
  <c r="L37" i="50" l="1"/>
  <c r="L33" i="50"/>
  <c r="L34" i="50"/>
  <c r="L36" i="50"/>
  <c r="L35" i="50"/>
  <c r="BL70" i="51" l="1"/>
  <c r="BJ70" i="51"/>
  <c r="BI70" i="51"/>
  <c r="BK70" i="51"/>
  <c r="BM70" i="51"/>
  <c r="BH70" i="51"/>
  <c r="CA70" i="10"/>
  <c r="BZ70" i="10"/>
  <c r="BY70" i="10"/>
  <c r="BX70" i="10"/>
  <c r="CA70" i="11"/>
  <c r="BZ70" i="11"/>
  <c r="BY70" i="11"/>
  <c r="BX70" i="11"/>
  <c r="CA70" i="5"/>
  <c r="BZ70" i="5"/>
  <c r="BY70" i="5"/>
  <c r="BX70" i="5"/>
  <c r="CA70" i="13"/>
  <c r="BZ70" i="13"/>
  <c r="BY70" i="13"/>
  <c r="BX70" i="13"/>
  <c r="CA70" i="3"/>
  <c r="BZ70" i="3"/>
  <c r="BY70" i="3"/>
  <c r="BX70" i="3"/>
  <c r="CA70" i="12"/>
  <c r="BZ70" i="12"/>
  <c r="BY70" i="12"/>
  <c r="BX70" i="12"/>
  <c r="CA70" i="20"/>
  <c r="BZ70" i="20"/>
  <c r="BY70" i="20"/>
  <c r="BX70" i="20"/>
  <c r="CA70" i="6"/>
  <c r="BZ70" i="6"/>
  <c r="BY70" i="6"/>
  <c r="BX70" i="6"/>
  <c r="CA70" i="7"/>
  <c r="BZ70" i="7"/>
  <c r="BY70" i="7"/>
  <c r="BX70" i="7"/>
  <c r="CA70" i="4"/>
  <c r="BZ70" i="4"/>
  <c r="BY70" i="4"/>
  <c r="BX70" i="4"/>
  <c r="CA70" i="14"/>
  <c r="BZ70" i="14"/>
  <c r="BY70" i="14"/>
  <c r="BX70" i="14"/>
  <c r="CA70" i="21"/>
  <c r="BZ70" i="21"/>
  <c r="BY70" i="21"/>
  <c r="BX70" i="21"/>
  <c r="CA70" i="17"/>
  <c r="BZ70" i="17"/>
  <c r="BY70" i="17"/>
  <c r="BX70" i="17"/>
  <c r="CA70" i="39"/>
  <c r="BZ70" i="39"/>
  <c r="BY70" i="39"/>
  <c r="BX70" i="39"/>
  <c r="CA70" i="18"/>
  <c r="BZ70" i="18"/>
  <c r="BY70" i="18"/>
  <c r="BX70" i="18"/>
  <c r="CA70" i="9"/>
  <c r="BZ70" i="9"/>
  <c r="BY70" i="9"/>
  <c r="BX70" i="9"/>
  <c r="I18" i="21" l="1"/>
  <c r="A1" i="21" s="1"/>
  <c r="BK70" i="21" l="1"/>
  <c r="BL70" i="21"/>
  <c r="BJ70" i="21"/>
  <c r="BH70" i="21"/>
  <c r="BI70" i="21"/>
  <c r="BM70" i="21"/>
  <c r="BW70" i="18"/>
  <c r="BV70" i="18"/>
  <c r="BU70" i="18"/>
  <c r="BT70" i="18"/>
  <c r="BS70" i="18"/>
  <c r="BQ70" i="18"/>
  <c r="BN70" i="18"/>
  <c r="Z70" i="18"/>
  <c r="Y70" i="18"/>
  <c r="X70" i="18"/>
  <c r="V70" i="18"/>
  <c r="C70" i="18" s="1"/>
  <c r="J53" i="18" s="1"/>
  <c r="U70" i="18"/>
  <c r="N70" i="18"/>
  <c r="M70" i="18"/>
  <c r="K70" i="18"/>
  <c r="I70" i="18"/>
  <c r="BM67" i="18"/>
  <c r="BL67" i="18"/>
  <c r="BK67" i="18"/>
  <c r="BJ67" i="18"/>
  <c r="BI67" i="18"/>
  <c r="BG67" i="18"/>
  <c r="BF67" i="18"/>
  <c r="BE67" i="18"/>
  <c r="BD67" i="18"/>
  <c r="BC67" i="18"/>
  <c r="BA67" i="18"/>
  <c r="AZ67" i="18"/>
  <c r="AY67" i="18"/>
  <c r="AX67" i="18"/>
  <c r="AW67" i="18"/>
  <c r="AU67" i="18"/>
  <c r="AT67" i="18"/>
  <c r="AS67" i="18"/>
  <c r="AR67" i="18"/>
  <c r="AQ67" i="18"/>
  <c r="AO67" i="18"/>
  <c r="AN67" i="18"/>
  <c r="AM67" i="18"/>
  <c r="AL67" i="18"/>
  <c r="AK67" i="18"/>
  <c r="I20" i="18"/>
  <c r="BO70" i="18" s="1"/>
  <c r="C20" i="18"/>
  <c r="A70" i="18" s="1"/>
  <c r="I18" i="18"/>
  <c r="A1" i="18" s="1"/>
  <c r="BW70" i="39"/>
  <c r="BV70" i="39"/>
  <c r="BU70" i="39"/>
  <c r="BT70" i="39"/>
  <c r="BS70" i="39"/>
  <c r="BQ70" i="39"/>
  <c r="BN70" i="39"/>
  <c r="Z70" i="39"/>
  <c r="Y70" i="39"/>
  <c r="X70" i="39"/>
  <c r="V70" i="39"/>
  <c r="C70" i="39" s="1"/>
  <c r="J53" i="39" s="1"/>
  <c r="U70" i="39"/>
  <c r="N70" i="39"/>
  <c r="K70" i="39"/>
  <c r="I70" i="39"/>
  <c r="BM67" i="39"/>
  <c r="BL67" i="39"/>
  <c r="BK67" i="39"/>
  <c r="BJ67" i="39"/>
  <c r="BI67" i="39"/>
  <c r="BG67" i="39"/>
  <c r="BF67" i="39"/>
  <c r="BE67" i="39"/>
  <c r="BD67" i="39"/>
  <c r="BC67" i="39"/>
  <c r="BA67" i="39"/>
  <c r="AZ67" i="39"/>
  <c r="AY67" i="39"/>
  <c r="AX67" i="39"/>
  <c r="AW67" i="39"/>
  <c r="AU67" i="39"/>
  <c r="AT67" i="39"/>
  <c r="AS67" i="39"/>
  <c r="AR67" i="39"/>
  <c r="AQ67" i="39"/>
  <c r="AO67" i="39"/>
  <c r="AN67" i="39"/>
  <c r="AM67" i="39"/>
  <c r="AL67" i="39"/>
  <c r="AK67" i="39"/>
  <c r="F33" i="39"/>
  <c r="G32" i="39"/>
  <c r="I20" i="39"/>
  <c r="BO70" i="39" s="1"/>
  <c r="C20" i="39"/>
  <c r="A70" i="39" s="1"/>
  <c r="I18" i="39"/>
  <c r="BW70" i="17"/>
  <c r="BV70" i="17"/>
  <c r="BU70" i="17"/>
  <c r="BT70" i="17"/>
  <c r="BS70" i="17"/>
  <c r="BQ70" i="17"/>
  <c r="BN70" i="17"/>
  <c r="Z70" i="17"/>
  <c r="Y70" i="17"/>
  <c r="X70" i="17"/>
  <c r="V70" i="17"/>
  <c r="U70" i="17"/>
  <c r="N70" i="17"/>
  <c r="I70" i="17"/>
  <c r="BM67" i="17"/>
  <c r="BL67" i="17"/>
  <c r="BK67" i="17"/>
  <c r="BJ67" i="17"/>
  <c r="BI67" i="17"/>
  <c r="BG67" i="17"/>
  <c r="BF67" i="17"/>
  <c r="BE67" i="17"/>
  <c r="BD67" i="17"/>
  <c r="BC67" i="17"/>
  <c r="BA67" i="17"/>
  <c r="AZ67" i="17"/>
  <c r="AY67" i="17"/>
  <c r="AX67" i="17"/>
  <c r="AW67" i="17"/>
  <c r="AU67" i="17"/>
  <c r="AT67" i="17"/>
  <c r="AS67" i="17"/>
  <c r="AR67" i="17"/>
  <c r="AQ67" i="17"/>
  <c r="AO67" i="17"/>
  <c r="AN67" i="17"/>
  <c r="AM67" i="17"/>
  <c r="AL67" i="17"/>
  <c r="AK67" i="17"/>
  <c r="K36" i="17"/>
  <c r="K70" i="17" s="1"/>
  <c r="I20" i="17"/>
  <c r="BO70" i="17" s="1"/>
  <c r="C20" i="17"/>
  <c r="A70" i="17" s="1"/>
  <c r="I18" i="17"/>
  <c r="A1" i="17" s="1"/>
  <c r="BW70" i="21"/>
  <c r="BV70" i="21"/>
  <c r="BU70" i="21"/>
  <c r="BT70" i="21"/>
  <c r="BS70" i="21"/>
  <c r="BQ70" i="21"/>
  <c r="BP70" i="21"/>
  <c r="BN70" i="21"/>
  <c r="Z70" i="21"/>
  <c r="Y70" i="21"/>
  <c r="X70" i="21"/>
  <c r="V70" i="21"/>
  <c r="U70" i="21"/>
  <c r="N70" i="21"/>
  <c r="I70" i="21"/>
  <c r="BM67" i="21"/>
  <c r="BL67" i="21"/>
  <c r="BK67" i="21"/>
  <c r="BJ67" i="21"/>
  <c r="BI67" i="21"/>
  <c r="BG67" i="21"/>
  <c r="BF67" i="21"/>
  <c r="BE67" i="21"/>
  <c r="BD67" i="21"/>
  <c r="BC67" i="21"/>
  <c r="BA67" i="21"/>
  <c r="AZ67" i="21"/>
  <c r="AY67" i="21"/>
  <c r="AX67" i="21"/>
  <c r="AW67" i="21"/>
  <c r="AU67" i="21"/>
  <c r="AT67" i="21"/>
  <c r="AS67" i="21"/>
  <c r="AR67" i="21"/>
  <c r="AQ67" i="21"/>
  <c r="AO67" i="21"/>
  <c r="AN67" i="21"/>
  <c r="AM67" i="21"/>
  <c r="AL67" i="21"/>
  <c r="AK67" i="21"/>
  <c r="K36" i="21"/>
  <c r="I20" i="21"/>
  <c r="BO70" i="21" s="1"/>
  <c r="C20" i="21"/>
  <c r="A70" i="21" s="1"/>
  <c r="BW70" i="14"/>
  <c r="BV70" i="14"/>
  <c r="BU70" i="14"/>
  <c r="BT70" i="14"/>
  <c r="BS70" i="14"/>
  <c r="BQ70" i="14"/>
  <c r="BN70" i="14"/>
  <c r="Z70" i="14"/>
  <c r="Y70" i="14"/>
  <c r="X70" i="14"/>
  <c r="V70" i="14"/>
  <c r="U70" i="14"/>
  <c r="N70" i="14"/>
  <c r="I70" i="14"/>
  <c r="BM67" i="14"/>
  <c r="BL67" i="14"/>
  <c r="BK67" i="14"/>
  <c r="BJ67" i="14"/>
  <c r="BI67" i="14"/>
  <c r="BG67" i="14"/>
  <c r="BF67" i="14"/>
  <c r="BE67" i="14"/>
  <c r="BD67" i="14"/>
  <c r="BC67" i="14"/>
  <c r="BA67" i="14"/>
  <c r="AZ67" i="14"/>
  <c r="AY67" i="14"/>
  <c r="AX67" i="14"/>
  <c r="AW67" i="14"/>
  <c r="AU67" i="14"/>
  <c r="AT67" i="14"/>
  <c r="AS67" i="14"/>
  <c r="AR67" i="14"/>
  <c r="AQ67" i="14"/>
  <c r="AO67" i="14"/>
  <c r="AN67" i="14"/>
  <c r="AM67" i="14"/>
  <c r="AL67" i="14"/>
  <c r="AK67" i="14"/>
  <c r="K36" i="14"/>
  <c r="K70" i="14" s="1"/>
  <c r="I20" i="14"/>
  <c r="BO70" i="14" s="1"/>
  <c r="C20" i="14"/>
  <c r="A70" i="14" s="1"/>
  <c r="I18" i="14"/>
  <c r="A1" i="14" s="1"/>
  <c r="BW70" i="4"/>
  <c r="BV70" i="4"/>
  <c r="BU70" i="4"/>
  <c r="BT70" i="4"/>
  <c r="BS70" i="4"/>
  <c r="BQ70" i="4"/>
  <c r="BN70" i="4"/>
  <c r="Z70" i="4"/>
  <c r="Y70" i="4"/>
  <c r="V70" i="4"/>
  <c r="C70" i="4" s="1"/>
  <c r="J53" i="4" s="1"/>
  <c r="U70" i="4"/>
  <c r="N70" i="4"/>
  <c r="BM67" i="4"/>
  <c r="BL67" i="4"/>
  <c r="BK67" i="4"/>
  <c r="BJ67" i="4"/>
  <c r="BI67" i="4"/>
  <c r="BG67" i="4"/>
  <c r="BF67" i="4"/>
  <c r="BE67" i="4"/>
  <c r="BD67" i="4"/>
  <c r="BC67" i="4"/>
  <c r="BA67" i="4"/>
  <c r="AZ67" i="4"/>
  <c r="AY67" i="4"/>
  <c r="AX67" i="4"/>
  <c r="AW67" i="4"/>
  <c r="AU67" i="4"/>
  <c r="AT67" i="4"/>
  <c r="AS67" i="4"/>
  <c r="AR67" i="4"/>
  <c r="AQ67" i="4"/>
  <c r="AO67" i="4"/>
  <c r="AN67" i="4"/>
  <c r="AM67" i="4"/>
  <c r="AL67" i="4"/>
  <c r="AK67" i="4"/>
  <c r="K36" i="4"/>
  <c r="K70" i="4" s="1"/>
  <c r="I20" i="4"/>
  <c r="BO70" i="4" s="1"/>
  <c r="C20" i="4"/>
  <c r="A70" i="4" s="1"/>
  <c r="I18" i="4"/>
  <c r="A1" i="4" s="1"/>
  <c r="BW70" i="7"/>
  <c r="BV70" i="7"/>
  <c r="BU70" i="7"/>
  <c r="BT70" i="7"/>
  <c r="BS70" i="7"/>
  <c r="BQ70" i="7"/>
  <c r="BN70" i="7"/>
  <c r="Z70" i="7"/>
  <c r="Y70" i="7"/>
  <c r="V70" i="7"/>
  <c r="U70" i="7"/>
  <c r="N70" i="7"/>
  <c r="I70" i="7"/>
  <c r="BM67" i="7"/>
  <c r="BL67" i="7"/>
  <c r="BK67" i="7"/>
  <c r="BJ67" i="7"/>
  <c r="BI67" i="7"/>
  <c r="BG67" i="7"/>
  <c r="BF67" i="7"/>
  <c r="BE67" i="7"/>
  <c r="BD67" i="7"/>
  <c r="BC67" i="7"/>
  <c r="BA67" i="7"/>
  <c r="AZ67" i="7"/>
  <c r="AY67" i="7"/>
  <c r="AX67" i="7"/>
  <c r="AW67" i="7"/>
  <c r="AU67" i="7"/>
  <c r="AT67" i="7"/>
  <c r="AS67" i="7"/>
  <c r="AR67" i="7"/>
  <c r="AQ67" i="7"/>
  <c r="AO67" i="7"/>
  <c r="AN67" i="7"/>
  <c r="AM67" i="7"/>
  <c r="AL67" i="7"/>
  <c r="AK67" i="7"/>
  <c r="K36" i="7"/>
  <c r="K70" i="7" s="1"/>
  <c r="I20" i="7"/>
  <c r="BO70" i="7" s="1"/>
  <c r="C20" i="7"/>
  <c r="A70" i="7" s="1"/>
  <c r="I18" i="7"/>
  <c r="A1" i="7" s="1"/>
  <c r="BW70" i="6"/>
  <c r="BV70" i="6"/>
  <c r="BU70" i="6"/>
  <c r="BT70" i="6"/>
  <c r="BS70" i="6"/>
  <c r="BQ70" i="6"/>
  <c r="BN70" i="6"/>
  <c r="Z70" i="6"/>
  <c r="Y70" i="6"/>
  <c r="X70" i="6"/>
  <c r="V70" i="6"/>
  <c r="C70" i="6" s="1"/>
  <c r="J53" i="6" s="1"/>
  <c r="U70" i="6"/>
  <c r="N70" i="6"/>
  <c r="BM67" i="6"/>
  <c r="BL67" i="6"/>
  <c r="BK67" i="6"/>
  <c r="BJ67" i="6"/>
  <c r="BI67" i="6"/>
  <c r="BG67" i="6"/>
  <c r="BF67" i="6"/>
  <c r="BE67" i="6"/>
  <c r="BD67" i="6"/>
  <c r="BC67" i="6"/>
  <c r="BA67" i="6"/>
  <c r="AZ67" i="6"/>
  <c r="AY67" i="6"/>
  <c r="AX67" i="6"/>
  <c r="AW67" i="6"/>
  <c r="AU67" i="6"/>
  <c r="AT67" i="6"/>
  <c r="AS67" i="6"/>
  <c r="AR67" i="6"/>
  <c r="AQ67" i="6"/>
  <c r="AO67" i="6"/>
  <c r="AN67" i="6"/>
  <c r="AM67" i="6"/>
  <c r="AL67" i="6"/>
  <c r="AK67" i="6"/>
  <c r="I20" i="6"/>
  <c r="BO70" i="6" s="1"/>
  <c r="C20" i="6"/>
  <c r="A70" i="6" s="1"/>
  <c r="I18" i="6"/>
  <c r="A1" i="6" s="1"/>
  <c r="BW70" i="20"/>
  <c r="BV70" i="20"/>
  <c r="BU70" i="20"/>
  <c r="BT70" i="20"/>
  <c r="BS70" i="20"/>
  <c r="BQ70" i="20"/>
  <c r="BN70" i="20"/>
  <c r="Z70" i="20"/>
  <c r="Y70" i="20"/>
  <c r="X70" i="20"/>
  <c r="V70" i="20"/>
  <c r="U70" i="20"/>
  <c r="N70" i="20"/>
  <c r="L70" i="20"/>
  <c r="K70" i="20"/>
  <c r="I70" i="20"/>
  <c r="BM67" i="20"/>
  <c r="BL67" i="20"/>
  <c r="BK67" i="20"/>
  <c r="BJ67" i="20"/>
  <c r="BI67" i="20"/>
  <c r="BG67" i="20"/>
  <c r="BF67" i="20"/>
  <c r="BE67" i="20"/>
  <c r="BD67" i="20"/>
  <c r="BC67" i="20"/>
  <c r="BA67" i="20"/>
  <c r="AZ67" i="20"/>
  <c r="AY67" i="20"/>
  <c r="AX67" i="20"/>
  <c r="AW67" i="20"/>
  <c r="AU67" i="20"/>
  <c r="AT67" i="20"/>
  <c r="AS67" i="20"/>
  <c r="AR67" i="20"/>
  <c r="AQ67" i="20"/>
  <c r="AO67" i="20"/>
  <c r="AN67" i="20"/>
  <c r="AM67" i="20"/>
  <c r="AL67" i="20"/>
  <c r="AK67" i="20"/>
  <c r="I20" i="20"/>
  <c r="BO70" i="20" s="1"/>
  <c r="C20" i="20"/>
  <c r="A70" i="20" s="1"/>
  <c r="I18" i="20"/>
  <c r="A1" i="20" s="1"/>
  <c r="BW70" i="12"/>
  <c r="BV70" i="12"/>
  <c r="BU70" i="12"/>
  <c r="BT70" i="12"/>
  <c r="BS70" i="12"/>
  <c r="BQ70" i="12"/>
  <c r="BN70" i="12"/>
  <c r="Z70" i="12"/>
  <c r="Y70" i="12"/>
  <c r="X70" i="12"/>
  <c r="V70" i="12"/>
  <c r="U70" i="12"/>
  <c r="N70" i="12"/>
  <c r="L70" i="12"/>
  <c r="K70" i="12"/>
  <c r="I70" i="12"/>
  <c r="BM67" i="12"/>
  <c r="BL67" i="12"/>
  <c r="BK67" i="12"/>
  <c r="BJ67" i="12"/>
  <c r="BI67" i="12"/>
  <c r="BG67" i="12"/>
  <c r="BF67" i="12"/>
  <c r="BE67" i="12"/>
  <c r="BD67" i="12"/>
  <c r="BC67" i="12"/>
  <c r="BA67" i="12"/>
  <c r="AZ67" i="12"/>
  <c r="AY67" i="12"/>
  <c r="AX67" i="12"/>
  <c r="AW67" i="12"/>
  <c r="AU67" i="12"/>
  <c r="AT67" i="12"/>
  <c r="AS67" i="12"/>
  <c r="AR67" i="12"/>
  <c r="AQ67" i="12"/>
  <c r="AO67" i="12"/>
  <c r="AN67" i="12"/>
  <c r="AM67" i="12"/>
  <c r="AL67" i="12"/>
  <c r="AK67" i="12"/>
  <c r="I20" i="12"/>
  <c r="BO70" i="12" s="1"/>
  <c r="C20" i="12"/>
  <c r="A70" i="12" s="1"/>
  <c r="I18" i="12"/>
  <c r="A1" i="12" s="1"/>
  <c r="BW70" i="3"/>
  <c r="BV70" i="3"/>
  <c r="BU70" i="3"/>
  <c r="BT70" i="3"/>
  <c r="BS70" i="3"/>
  <c r="BQ70" i="3"/>
  <c r="BN70" i="3"/>
  <c r="Z70" i="3"/>
  <c r="Y70" i="3"/>
  <c r="X70" i="3"/>
  <c r="V70" i="3"/>
  <c r="U70" i="3"/>
  <c r="N70" i="3"/>
  <c r="L70" i="3"/>
  <c r="K70" i="3"/>
  <c r="I70" i="3"/>
  <c r="BM67" i="3"/>
  <c r="BL67" i="3"/>
  <c r="BK67" i="3"/>
  <c r="BJ67" i="3"/>
  <c r="BI67" i="3"/>
  <c r="BG67" i="3"/>
  <c r="BF67" i="3"/>
  <c r="BE67" i="3"/>
  <c r="BD67" i="3"/>
  <c r="BC67" i="3"/>
  <c r="BA67" i="3"/>
  <c r="AZ67" i="3"/>
  <c r="AY67" i="3"/>
  <c r="AX67" i="3"/>
  <c r="AW67" i="3"/>
  <c r="AU67" i="3"/>
  <c r="AT67" i="3"/>
  <c r="AS67" i="3"/>
  <c r="AR67" i="3"/>
  <c r="AQ67" i="3"/>
  <c r="AO67" i="3"/>
  <c r="AN67" i="3"/>
  <c r="AM67" i="3"/>
  <c r="AL67" i="3"/>
  <c r="AK67" i="3"/>
  <c r="I20" i="3"/>
  <c r="BO70" i="3" s="1"/>
  <c r="C20" i="3"/>
  <c r="A70" i="3" s="1"/>
  <c r="I18" i="3"/>
  <c r="A1" i="3" s="1"/>
  <c r="BW70" i="13"/>
  <c r="BV70" i="13"/>
  <c r="BU70" i="13"/>
  <c r="BT70" i="13"/>
  <c r="BS70" i="13"/>
  <c r="BQ70" i="13"/>
  <c r="BN70" i="13"/>
  <c r="Z70" i="13"/>
  <c r="Y70" i="13"/>
  <c r="X70" i="13"/>
  <c r="V70" i="13"/>
  <c r="U70" i="13"/>
  <c r="N70" i="13"/>
  <c r="L70" i="13"/>
  <c r="K70" i="13"/>
  <c r="I70" i="13"/>
  <c r="BM67" i="13"/>
  <c r="BL67" i="13"/>
  <c r="BK67" i="13"/>
  <c r="BJ67" i="13"/>
  <c r="BI67" i="13"/>
  <c r="BG67" i="13"/>
  <c r="BF67" i="13"/>
  <c r="BE67" i="13"/>
  <c r="BD67" i="13"/>
  <c r="BC67" i="13"/>
  <c r="BA67" i="13"/>
  <c r="AZ67" i="13"/>
  <c r="AY67" i="13"/>
  <c r="AX67" i="13"/>
  <c r="AW67" i="13"/>
  <c r="AU67" i="13"/>
  <c r="AT67" i="13"/>
  <c r="AS67" i="13"/>
  <c r="AR67" i="13"/>
  <c r="AQ67" i="13"/>
  <c r="AO67" i="13"/>
  <c r="AN67" i="13"/>
  <c r="AM67" i="13"/>
  <c r="AL67" i="13"/>
  <c r="AK67" i="13"/>
  <c r="I20" i="13"/>
  <c r="BO70" i="13" s="1"/>
  <c r="C20" i="13"/>
  <c r="A70" i="13" s="1"/>
  <c r="I18" i="13"/>
  <c r="A1" i="13" s="1"/>
  <c r="BW70" i="5"/>
  <c r="BV70" i="5"/>
  <c r="BU70" i="5"/>
  <c r="BT70" i="5"/>
  <c r="BS70" i="5"/>
  <c r="BQ70" i="5"/>
  <c r="BN70" i="5"/>
  <c r="Z70" i="5"/>
  <c r="Y70" i="5"/>
  <c r="X70" i="5"/>
  <c r="V70" i="5"/>
  <c r="U70" i="5"/>
  <c r="N70" i="5"/>
  <c r="L70" i="5"/>
  <c r="K70" i="5"/>
  <c r="I70" i="5"/>
  <c r="BM67" i="5"/>
  <c r="BL67" i="5"/>
  <c r="BK67" i="5"/>
  <c r="BJ67" i="5"/>
  <c r="BI67" i="5"/>
  <c r="BG67" i="5"/>
  <c r="BF67" i="5"/>
  <c r="BE67" i="5"/>
  <c r="BD67" i="5"/>
  <c r="BC67" i="5"/>
  <c r="BA67" i="5"/>
  <c r="AZ67" i="5"/>
  <c r="AY67" i="5"/>
  <c r="AX67" i="5"/>
  <c r="AW67" i="5"/>
  <c r="AU67" i="5"/>
  <c r="AT67" i="5"/>
  <c r="AS67" i="5"/>
  <c r="AR67" i="5"/>
  <c r="AQ67" i="5"/>
  <c r="AO67" i="5"/>
  <c r="AN67" i="5"/>
  <c r="AM67" i="5"/>
  <c r="AL67" i="5"/>
  <c r="AK67" i="5"/>
  <c r="I20" i="5"/>
  <c r="BO70" i="5" s="1"/>
  <c r="C20" i="5"/>
  <c r="A70" i="5" s="1"/>
  <c r="I18" i="5"/>
  <c r="A1" i="5" s="1"/>
  <c r="BW70" i="11"/>
  <c r="BV70" i="11"/>
  <c r="BU70" i="11"/>
  <c r="BT70" i="11"/>
  <c r="BS70" i="11"/>
  <c r="BQ70" i="11"/>
  <c r="BN70" i="11"/>
  <c r="Z70" i="11"/>
  <c r="Y70" i="11"/>
  <c r="X70" i="11"/>
  <c r="V70" i="11"/>
  <c r="U70" i="11"/>
  <c r="N70" i="11"/>
  <c r="L70" i="11"/>
  <c r="K70" i="11"/>
  <c r="I70" i="11"/>
  <c r="BM67" i="11"/>
  <c r="BL67" i="11"/>
  <c r="BK67" i="11"/>
  <c r="BJ67" i="11"/>
  <c r="BI67" i="11"/>
  <c r="BG67" i="11"/>
  <c r="BF67" i="11"/>
  <c r="BE67" i="11"/>
  <c r="BD67" i="11"/>
  <c r="BC67" i="11"/>
  <c r="BA67" i="11"/>
  <c r="AZ67" i="11"/>
  <c r="AY67" i="11"/>
  <c r="AX67" i="11"/>
  <c r="AW67" i="11"/>
  <c r="AU67" i="11"/>
  <c r="AT67" i="11"/>
  <c r="AS67" i="11"/>
  <c r="AR67" i="11"/>
  <c r="AQ67" i="11"/>
  <c r="AO67" i="11"/>
  <c r="AN67" i="11"/>
  <c r="AM67" i="11"/>
  <c r="AL67" i="11"/>
  <c r="AK67" i="11"/>
  <c r="I20" i="11"/>
  <c r="BO70" i="11" s="1"/>
  <c r="C20" i="11"/>
  <c r="A70" i="11" s="1"/>
  <c r="I18" i="11"/>
  <c r="A1" i="11" s="1"/>
  <c r="BW70" i="10"/>
  <c r="BV70" i="10"/>
  <c r="BU70" i="10"/>
  <c r="BT70" i="10"/>
  <c r="BS70" i="10"/>
  <c r="BQ70" i="10"/>
  <c r="BN70" i="10"/>
  <c r="V70" i="10"/>
  <c r="C70" i="10" s="1"/>
  <c r="J53" i="10" s="1"/>
  <c r="J55" i="10" s="1"/>
  <c r="CB70" i="10" s="1"/>
  <c r="U70" i="10"/>
  <c r="N70" i="10"/>
  <c r="J70" i="10"/>
  <c r="BM67" i="10"/>
  <c r="BL67" i="10"/>
  <c r="BK67" i="10"/>
  <c r="BJ67" i="10"/>
  <c r="BI67" i="10"/>
  <c r="BG67" i="10"/>
  <c r="BF67" i="10"/>
  <c r="BE67" i="10"/>
  <c r="BD67" i="10"/>
  <c r="BC67" i="10"/>
  <c r="BA67" i="10"/>
  <c r="AZ67" i="10"/>
  <c r="AY67" i="10"/>
  <c r="AX67" i="10"/>
  <c r="AW67" i="10"/>
  <c r="AU67" i="10"/>
  <c r="AT67" i="10"/>
  <c r="AS67" i="10"/>
  <c r="AR67" i="10"/>
  <c r="AQ67" i="10"/>
  <c r="AO67" i="10"/>
  <c r="AN67" i="10"/>
  <c r="AM67" i="10"/>
  <c r="AL67" i="10"/>
  <c r="AK67" i="10"/>
  <c r="I20" i="10"/>
  <c r="BO70" i="10" s="1"/>
  <c r="C20" i="10"/>
  <c r="A70" i="10" s="1"/>
  <c r="I18" i="10"/>
  <c r="A1" i="10" s="1"/>
  <c r="BW70" i="9"/>
  <c r="BV70" i="9"/>
  <c r="BU70" i="9"/>
  <c r="BT70" i="9"/>
  <c r="BS70" i="9"/>
  <c r="BQ70" i="9"/>
  <c r="BN70" i="9"/>
  <c r="V70" i="9"/>
  <c r="C70" i="9" s="1"/>
  <c r="J53" i="9" s="1"/>
  <c r="U70" i="9"/>
  <c r="N70" i="9"/>
  <c r="J70" i="9"/>
  <c r="BM67" i="9"/>
  <c r="BL67" i="9"/>
  <c r="BK67" i="9"/>
  <c r="BJ67" i="9"/>
  <c r="BI67" i="9"/>
  <c r="BG67" i="9"/>
  <c r="BF67" i="9"/>
  <c r="BE67" i="9"/>
  <c r="BD67" i="9"/>
  <c r="BC67" i="9"/>
  <c r="BA67" i="9"/>
  <c r="AZ67" i="9"/>
  <c r="AY67" i="9"/>
  <c r="AX67" i="9"/>
  <c r="AW67" i="9"/>
  <c r="AU67" i="9"/>
  <c r="AT67" i="9"/>
  <c r="AS67" i="9"/>
  <c r="AR67" i="9"/>
  <c r="AQ67" i="9"/>
  <c r="AO67" i="9"/>
  <c r="AN67" i="9"/>
  <c r="AM67" i="9"/>
  <c r="AL67" i="9"/>
  <c r="AK67" i="9"/>
  <c r="I20" i="9"/>
  <c r="BO70" i="9" s="1"/>
  <c r="C20" i="9"/>
  <c r="A70" i="9" s="1"/>
  <c r="I18" i="9"/>
  <c r="A1" i="9" s="1"/>
  <c r="CA70" i="8"/>
  <c r="BZ70" i="8"/>
  <c r="BY70" i="8"/>
  <c r="BX70" i="8"/>
  <c r="BW70" i="8"/>
  <c r="BV70" i="8"/>
  <c r="BU70" i="8"/>
  <c r="BT70" i="8"/>
  <c r="BS70" i="8"/>
  <c r="BQ70" i="8"/>
  <c r="BN70" i="8"/>
  <c r="V70" i="8"/>
  <c r="C70" i="8" s="1"/>
  <c r="J53" i="8" s="1"/>
  <c r="U70" i="8"/>
  <c r="N70" i="8"/>
  <c r="J70" i="8"/>
  <c r="BM67" i="8"/>
  <c r="BL67" i="8"/>
  <c r="BK67" i="8"/>
  <c r="BJ67" i="8"/>
  <c r="BI67" i="8"/>
  <c r="BG67" i="8"/>
  <c r="BF67" i="8"/>
  <c r="BE67" i="8"/>
  <c r="BD67" i="8"/>
  <c r="BC67" i="8"/>
  <c r="BA67" i="8"/>
  <c r="AZ67" i="8"/>
  <c r="AY67" i="8"/>
  <c r="AX67" i="8"/>
  <c r="AW67" i="8"/>
  <c r="AU67" i="8"/>
  <c r="AT67" i="8"/>
  <c r="AS67" i="8"/>
  <c r="AR67" i="8"/>
  <c r="AQ67" i="8"/>
  <c r="AO67" i="8"/>
  <c r="AN67" i="8"/>
  <c r="AM67" i="8"/>
  <c r="AL67" i="8"/>
  <c r="AK67" i="8"/>
  <c r="I20" i="8"/>
  <c r="BO70" i="8" s="1"/>
  <c r="C20" i="8"/>
  <c r="A70" i="8" s="1"/>
  <c r="I18" i="8"/>
  <c r="A1" i="8" s="1"/>
  <c r="A1" i="39" l="1"/>
  <c r="K33" i="39"/>
  <c r="J33" i="39"/>
  <c r="I33" i="39"/>
  <c r="H33" i="39"/>
  <c r="G33" i="39"/>
  <c r="BJ70" i="5"/>
  <c r="BM70" i="5"/>
  <c r="BK70" i="5"/>
  <c r="BH70" i="5"/>
  <c r="BL70" i="5"/>
  <c r="BI70" i="5"/>
  <c r="BH70" i="14"/>
  <c r="BL70" i="14"/>
  <c r="BI70" i="14"/>
  <c r="BM70" i="14"/>
  <c r="BJ70" i="14"/>
  <c r="BK70" i="14"/>
  <c r="BL70" i="6"/>
  <c r="BH70" i="6"/>
  <c r="BI70" i="6"/>
  <c r="BM70" i="6"/>
  <c r="BJ70" i="6"/>
  <c r="BK70" i="6"/>
  <c r="BJ70" i="11"/>
  <c r="BK70" i="11"/>
  <c r="BH70" i="11"/>
  <c r="BL70" i="11"/>
  <c r="BI70" i="11"/>
  <c r="BM70" i="11"/>
  <c r="BJ70" i="18"/>
  <c r="BK70" i="18"/>
  <c r="BH70" i="18"/>
  <c r="BM70" i="18"/>
  <c r="BI70" i="18"/>
  <c r="BL70" i="18"/>
  <c r="BI70" i="20"/>
  <c r="BL70" i="20"/>
  <c r="BM70" i="20"/>
  <c r="BJ70" i="20"/>
  <c r="BK70" i="20"/>
  <c r="BH70" i="20"/>
  <c r="BL70" i="39"/>
  <c r="BI70" i="39"/>
  <c r="BK70" i="39"/>
  <c r="BM70" i="39"/>
  <c r="BH70" i="39"/>
  <c r="BJ70" i="39"/>
  <c r="BL70" i="4"/>
  <c r="BJ70" i="4"/>
  <c r="BM70" i="4"/>
  <c r="BK70" i="4"/>
  <c r="BH70" i="4"/>
  <c r="BI70" i="4"/>
  <c r="BL70" i="8"/>
  <c r="BI70" i="8"/>
  <c r="BH70" i="8"/>
  <c r="BM70" i="8"/>
  <c r="BJ70" i="8"/>
  <c r="BK70" i="8"/>
  <c r="BM70" i="12"/>
  <c r="BH70" i="12"/>
  <c r="BJ70" i="12"/>
  <c r="BK70" i="12"/>
  <c r="BI70" i="12"/>
  <c r="BL70" i="12"/>
  <c r="BL70" i="17"/>
  <c r="BI70" i="17"/>
  <c r="BJ70" i="17"/>
  <c r="BM70" i="17"/>
  <c r="BK70" i="17"/>
  <c r="BH70" i="17"/>
  <c r="BM70" i="3"/>
  <c r="BJ70" i="3"/>
  <c r="BL70" i="3"/>
  <c r="BK70" i="3"/>
  <c r="BH70" i="3"/>
  <c r="BI70" i="3"/>
  <c r="BJ70" i="9"/>
  <c r="BK70" i="9"/>
  <c r="BH70" i="9"/>
  <c r="BL70" i="9"/>
  <c r="BI70" i="9"/>
  <c r="BM70" i="9"/>
  <c r="BH70" i="10"/>
  <c r="BK70" i="10"/>
  <c r="BJ70" i="10"/>
  <c r="BM70" i="10"/>
  <c r="BL70" i="10"/>
  <c r="BI70" i="10"/>
  <c r="BL70" i="7"/>
  <c r="BI70" i="7"/>
  <c r="BH70" i="7"/>
  <c r="BM70" i="7"/>
  <c r="BK70" i="7"/>
  <c r="BJ70" i="7"/>
  <c r="BM70" i="13"/>
  <c r="BI70" i="13"/>
  <c r="BJ70" i="13"/>
  <c r="BH70" i="13"/>
  <c r="BK70" i="13"/>
  <c r="BL70" i="13"/>
  <c r="AP70" i="51"/>
  <c r="AJ70" i="51"/>
  <c r="BB70" i="51"/>
  <c r="AV70" i="51"/>
  <c r="AP70" i="50"/>
  <c r="AJ70" i="50"/>
  <c r="BB70" i="50"/>
  <c r="AV70" i="50"/>
  <c r="AP70" i="21"/>
  <c r="AV70" i="21"/>
  <c r="BB70" i="21"/>
  <c r="AJ70" i="21"/>
  <c r="D70" i="11"/>
  <c r="K36" i="11" s="1"/>
  <c r="C70" i="11" s="1"/>
  <c r="J53" i="11" s="1"/>
  <c r="D70" i="18"/>
  <c r="J54" i="18" s="1"/>
  <c r="K54" i="18" s="1"/>
  <c r="AP70" i="39"/>
  <c r="AJ70" i="39"/>
  <c r="BB70" i="39"/>
  <c r="AV70" i="39"/>
  <c r="BB70" i="20"/>
  <c r="AV70" i="20"/>
  <c r="AP70" i="20"/>
  <c r="AJ70" i="20"/>
  <c r="AJ70" i="4"/>
  <c r="BB70" i="4"/>
  <c r="AV70" i="4"/>
  <c r="AP70" i="4"/>
  <c r="BB70" i="12"/>
  <c r="AV70" i="12"/>
  <c r="AP70" i="12"/>
  <c r="AJ70" i="12"/>
  <c r="AP70" i="8"/>
  <c r="AJ70" i="8"/>
  <c r="BB70" i="8"/>
  <c r="AV70" i="8"/>
  <c r="AJ70" i="17"/>
  <c r="BB70" i="17"/>
  <c r="AV70" i="17"/>
  <c r="AP70" i="17"/>
  <c r="AV70" i="3"/>
  <c r="AP70" i="3"/>
  <c r="AJ70" i="3"/>
  <c r="BB70" i="3"/>
  <c r="BB70" i="7"/>
  <c r="AV70" i="7"/>
  <c r="AP70" i="7"/>
  <c r="AJ70" i="7"/>
  <c r="AV70" i="13"/>
  <c r="AP70" i="13"/>
  <c r="AJ70" i="13"/>
  <c r="BB70" i="13"/>
  <c r="AP70" i="10"/>
  <c r="AJ70" i="10"/>
  <c r="BB70" i="10"/>
  <c r="AV70" i="10"/>
  <c r="AV70" i="5"/>
  <c r="AP70" i="5"/>
  <c r="AJ70" i="5"/>
  <c r="BB70" i="5"/>
  <c r="AJ70" i="14"/>
  <c r="BB70" i="14"/>
  <c r="AP70" i="14"/>
  <c r="AV70" i="14"/>
  <c r="BB70" i="6"/>
  <c r="AV70" i="6"/>
  <c r="AP70" i="6"/>
  <c r="AJ70" i="6"/>
  <c r="AP70" i="9"/>
  <c r="AJ70" i="9"/>
  <c r="BB70" i="9"/>
  <c r="AV70" i="9"/>
  <c r="AV70" i="11"/>
  <c r="AP70" i="11"/>
  <c r="BB70" i="11"/>
  <c r="AJ70" i="11"/>
  <c r="AP70" i="18"/>
  <c r="AJ70" i="18"/>
  <c r="BB70" i="18"/>
  <c r="AV70" i="18"/>
  <c r="D70" i="8"/>
  <c r="J54" i="8" s="1"/>
  <c r="K54" i="8" s="1"/>
  <c r="D70" i="6"/>
  <c r="J54" i="6" s="1"/>
  <c r="K54" i="6" s="1"/>
  <c r="BC70" i="51"/>
  <c r="D70" i="10"/>
  <c r="J54" i="10" s="1"/>
  <c r="K54" i="10" s="1"/>
  <c r="C70" i="14"/>
  <c r="J53" i="14" s="1"/>
  <c r="K53" i="14" s="1"/>
  <c r="K55" i="14" s="1"/>
  <c r="C70" i="17"/>
  <c r="J53" i="17" s="1"/>
  <c r="J55" i="17" s="1"/>
  <c r="CB70" i="17" s="1"/>
  <c r="BG70" i="51"/>
  <c r="AX70" i="51"/>
  <c r="AS70" i="51"/>
  <c r="AN70" i="51"/>
  <c r="AK70" i="51"/>
  <c r="BD70" i="51"/>
  <c r="AQ70" i="51"/>
  <c r="BA70" i="51"/>
  <c r="AO70" i="51"/>
  <c r="AU70" i="51"/>
  <c r="AM70" i="51"/>
  <c r="BF70" i="51"/>
  <c r="AT70" i="51"/>
  <c r="AZ70" i="51"/>
  <c r="AR70" i="51"/>
  <c r="AY70" i="51"/>
  <c r="AL70" i="51"/>
  <c r="BE70" i="51"/>
  <c r="AW70" i="51"/>
  <c r="D70" i="13"/>
  <c r="J54" i="13" s="1"/>
  <c r="K54" i="13" s="1"/>
  <c r="D70" i="7"/>
  <c r="J54" i="7" s="1"/>
  <c r="K54" i="7" s="1"/>
  <c r="D70" i="17"/>
  <c r="J54" i="17" s="1"/>
  <c r="K54" i="17" s="1"/>
  <c r="D70" i="20"/>
  <c r="J54" i="20" s="1"/>
  <c r="K54" i="20" s="1"/>
  <c r="C70" i="21"/>
  <c r="J53" i="21" s="1"/>
  <c r="J55" i="21" s="1"/>
  <c r="CB70" i="21" s="1"/>
  <c r="D70" i="39"/>
  <c r="J54" i="39" s="1"/>
  <c r="K54" i="39" s="1"/>
  <c r="D70" i="4"/>
  <c r="J54" i="4" s="1"/>
  <c r="K54" i="4" s="1"/>
  <c r="D70" i="5"/>
  <c r="K36" i="5" s="1"/>
  <c r="C70" i="5" s="1"/>
  <c r="J53" i="5" s="1"/>
  <c r="J55" i="5" s="1"/>
  <c r="CB70" i="5" s="1"/>
  <c r="D70" i="9"/>
  <c r="J54" i="9" s="1"/>
  <c r="K54" i="9" s="1"/>
  <c r="J55" i="18"/>
  <c r="CB70" i="18" s="1"/>
  <c r="K53" i="18"/>
  <c r="K55" i="18" s="1"/>
  <c r="J55" i="39"/>
  <c r="CB70" i="39" s="1"/>
  <c r="K53" i="39"/>
  <c r="K55" i="39" s="1"/>
  <c r="J55" i="4"/>
  <c r="CB70" i="4" s="1"/>
  <c r="K53" i="4"/>
  <c r="K55" i="4" s="1"/>
  <c r="J55" i="6"/>
  <c r="CB70" i="6" s="1"/>
  <c r="K53" i="6"/>
  <c r="K55" i="6" s="1"/>
  <c r="K70" i="21"/>
  <c r="D70" i="21" s="1"/>
  <c r="J54" i="21" s="1"/>
  <c r="K54" i="21" s="1"/>
  <c r="BP70" i="17"/>
  <c r="D70" i="14"/>
  <c r="J54" i="14" s="1"/>
  <c r="K54" i="14" s="1"/>
  <c r="C70" i="7"/>
  <c r="J53" i="7" s="1"/>
  <c r="BP70" i="6"/>
  <c r="BP70" i="7"/>
  <c r="BP70" i="4"/>
  <c r="X70" i="4"/>
  <c r="X70" i="7"/>
  <c r="D70" i="12"/>
  <c r="J54" i="12" s="1"/>
  <c r="K54" i="12" s="1"/>
  <c r="D70" i="3"/>
  <c r="J54" i="3" s="1"/>
  <c r="K54" i="3" s="1"/>
  <c r="AT70" i="50"/>
  <c r="AS70" i="50"/>
  <c r="BD70" i="50"/>
  <c r="BC70" i="50"/>
  <c r="AK70" i="50"/>
  <c r="AN70" i="50"/>
  <c r="AY70" i="50"/>
  <c r="AR70" i="50"/>
  <c r="AZ70" i="50"/>
  <c r="AW70" i="50"/>
  <c r="AX70" i="50"/>
  <c r="AQ70" i="50"/>
  <c r="BA70" i="50"/>
  <c r="BG70" i="50"/>
  <c r="BE70" i="50"/>
  <c r="BF70" i="50"/>
  <c r="AU70" i="50"/>
  <c r="AL70" i="50"/>
  <c r="AM70" i="50"/>
  <c r="AO70" i="50"/>
  <c r="G27" i="39"/>
  <c r="BP70" i="39"/>
  <c r="BP70" i="10"/>
  <c r="A30" i="9"/>
  <c r="A30" i="10"/>
  <c r="G29" i="9"/>
  <c r="G30" i="10"/>
  <c r="BP70" i="14"/>
  <c r="BP70" i="11"/>
  <c r="BP70" i="8"/>
  <c r="A30" i="8"/>
  <c r="G30" i="8"/>
  <c r="BP70" i="9"/>
  <c r="BP70" i="5"/>
  <c r="BP70" i="18"/>
  <c r="AX70" i="14"/>
  <c r="BP70" i="13"/>
  <c r="BP70" i="3"/>
  <c r="BP70" i="12"/>
  <c r="BP70" i="20"/>
  <c r="K53" i="10"/>
  <c r="K55" i="10" s="1"/>
  <c r="J55" i="9"/>
  <c r="CB70" i="9" s="1"/>
  <c r="K53" i="9"/>
  <c r="K55" i="9" s="1"/>
  <c r="J55" i="8"/>
  <c r="CB70" i="8" s="1"/>
  <c r="K53" i="8"/>
  <c r="K55" i="8" s="1"/>
  <c r="AS70" i="5"/>
  <c r="AS70" i="17"/>
  <c r="AO70" i="6"/>
  <c r="AM70" i="39"/>
  <c r="AW70" i="18"/>
  <c r="BF70" i="12"/>
  <c r="AS70" i="7"/>
  <c r="BF70" i="8"/>
  <c r="AT70" i="11"/>
  <c r="AT70" i="20"/>
  <c r="BA70" i="14"/>
  <c r="AL70" i="21"/>
  <c r="AX70" i="11"/>
  <c r="AX70" i="3"/>
  <c r="AN70" i="17"/>
  <c r="BE70" i="3"/>
  <c r="AL70" i="6"/>
  <c r="AT70" i="5"/>
  <c r="AS70" i="39"/>
  <c r="BC70" i="10"/>
  <c r="BG70" i="12"/>
  <c r="AT70" i="7"/>
  <c r="AR70" i="4"/>
  <c r="AQ70" i="18"/>
  <c r="AQ70" i="8"/>
  <c r="BE70" i="9"/>
  <c r="BD70" i="10"/>
  <c r="AU70" i="13"/>
  <c r="AX70" i="4"/>
  <c r="AR70" i="8"/>
  <c r="BF70" i="9"/>
  <c r="AZ70" i="13"/>
  <c r="AO70" i="20"/>
  <c r="AS70" i="8"/>
  <c r="AK70" i="9"/>
  <c r="BF70" i="10"/>
  <c r="AY70" i="5"/>
  <c r="AQ70" i="6"/>
  <c r="BA70" i="7"/>
  <c r="AZ70" i="39"/>
  <c r="AL70" i="8"/>
  <c r="BA70" i="8"/>
  <c r="AU70" i="9"/>
  <c r="AT70" i="10"/>
  <c r="AR70" i="11"/>
  <c r="AK70" i="5"/>
  <c r="AQ70" i="13"/>
  <c r="AU70" i="3"/>
  <c r="AX70" i="12"/>
  <c r="BE70" i="6"/>
  <c r="AK70" i="7"/>
  <c r="AL70" i="4"/>
  <c r="AR70" i="14"/>
  <c r="BD70" i="21"/>
  <c r="AM70" i="18"/>
  <c r="AY70" i="18"/>
  <c r="AO70" i="18"/>
  <c r="BE70" i="39"/>
  <c r="AU70" i="39"/>
  <c r="AL70" i="39"/>
  <c r="BA70" i="17"/>
  <c r="AR70" i="17"/>
  <c r="AY70" i="21"/>
  <c r="AO70" i="21"/>
  <c r="BC70" i="14"/>
  <c r="AS70" i="14"/>
  <c r="AZ70" i="4"/>
  <c r="AQ70" i="4"/>
  <c r="BF70" i="7"/>
  <c r="AW70" i="7"/>
  <c r="AM70" i="7"/>
  <c r="BD70" i="6"/>
  <c r="AT70" i="6"/>
  <c r="AK70" i="6"/>
  <c r="BC70" i="20"/>
  <c r="AS70" i="20"/>
  <c r="BA70" i="12"/>
  <c r="AR70" i="12"/>
  <c r="AZ70" i="3"/>
  <c r="AQ70" i="3"/>
  <c r="AY70" i="13"/>
  <c r="AO70" i="13"/>
  <c r="BG70" i="5"/>
  <c r="AX70" i="5"/>
  <c r="AN70" i="5"/>
  <c r="BF70" i="11"/>
  <c r="AW70" i="11"/>
  <c r="AM70" i="11"/>
  <c r="BE70" i="10"/>
  <c r="AU70" i="10"/>
  <c r="AL70" i="10"/>
  <c r="AY70" i="9"/>
  <c r="AO70" i="9"/>
  <c r="BC70" i="8"/>
  <c r="BC70" i="18"/>
  <c r="AS70" i="18"/>
  <c r="AY70" i="39"/>
  <c r="AO70" i="39"/>
  <c r="BE70" i="17"/>
  <c r="AU70" i="17"/>
  <c r="AL70" i="17"/>
  <c r="BC70" i="21"/>
  <c r="AS70" i="21"/>
  <c r="BF70" i="14"/>
  <c r="AW70" i="14"/>
  <c r="AM70" i="14"/>
  <c r="BD70" i="4"/>
  <c r="AT70" i="4"/>
  <c r="AK70" i="4"/>
  <c r="AZ70" i="7"/>
  <c r="AQ70" i="7"/>
  <c r="BG70" i="6"/>
  <c r="AX70" i="6"/>
  <c r="AN70" i="6"/>
  <c r="BF70" i="20"/>
  <c r="AW70" i="20"/>
  <c r="AM70" i="20"/>
  <c r="BE70" i="12"/>
  <c r="AU70" i="12"/>
  <c r="AL70" i="12"/>
  <c r="BD70" i="3"/>
  <c r="AT70" i="3"/>
  <c r="AK70" i="3"/>
  <c r="BC70" i="13"/>
  <c r="AS70" i="13"/>
  <c r="BA70" i="5"/>
  <c r="AR70" i="5"/>
  <c r="AZ70" i="11"/>
  <c r="AQ70" i="11"/>
  <c r="AY70" i="10"/>
  <c r="AO70" i="10"/>
  <c r="BC70" i="9"/>
  <c r="AS70" i="9"/>
  <c r="BA70" i="18"/>
  <c r="AR70" i="18"/>
  <c r="BG70" i="39"/>
  <c r="AX70" i="39"/>
  <c r="AN70" i="39"/>
  <c r="BD70" i="17"/>
  <c r="AT70" i="17"/>
  <c r="AK70" i="17"/>
  <c r="BA70" i="21"/>
  <c r="AR70" i="21"/>
  <c r="BE70" i="14"/>
  <c r="AU70" i="14"/>
  <c r="AL70" i="14"/>
  <c r="BC70" i="4"/>
  <c r="AS70" i="4"/>
  <c r="AY70" i="7"/>
  <c r="AO70" i="7"/>
  <c r="BF70" i="6"/>
  <c r="AW70" i="6"/>
  <c r="AM70" i="6"/>
  <c r="BE70" i="20"/>
  <c r="AU70" i="20"/>
  <c r="AL70" i="20"/>
  <c r="BD70" i="12"/>
  <c r="AT70" i="12"/>
  <c r="AK70" i="12"/>
  <c r="BC70" i="3"/>
  <c r="AS70" i="3"/>
  <c r="BA70" i="13"/>
  <c r="AR70" i="13"/>
  <c r="AZ70" i="5"/>
  <c r="AQ70" i="5"/>
  <c r="AY70" i="11"/>
  <c r="AO70" i="11"/>
  <c r="BG70" i="10"/>
  <c r="AX70" i="10"/>
  <c r="AN70" i="10"/>
  <c r="BA70" i="9"/>
  <c r="AR70" i="9"/>
  <c r="AU70" i="18"/>
  <c r="BF70" i="39"/>
  <c r="AR70" i="39"/>
  <c r="AZ70" i="17"/>
  <c r="AM70" i="17"/>
  <c r="BG70" i="21"/>
  <c r="AT70" i="21"/>
  <c r="AZ70" i="14"/>
  <c r="AK70" i="14"/>
  <c r="BF70" i="4"/>
  <c r="AO70" i="4"/>
  <c r="AX70" i="7"/>
  <c r="AS70" i="6"/>
  <c r="BA70" i="20"/>
  <c r="AN70" i="20"/>
  <c r="AW70" i="12"/>
  <c r="BA70" i="3"/>
  <c r="AM70" i="3"/>
  <c r="AX70" i="13"/>
  <c r="AK70" i="13"/>
  <c r="AW70" i="5"/>
  <c r="AU70" i="11"/>
  <c r="AS70" i="10"/>
  <c r="AW70" i="9"/>
  <c r="BE70" i="8"/>
  <c r="AT70" i="8"/>
  <c r="AK70" i="8"/>
  <c r="AY70" i="17"/>
  <c r="BF70" i="21"/>
  <c r="AY70" i="14"/>
  <c r="BE70" i="4"/>
  <c r="AU70" i="7"/>
  <c r="AR70" i="6"/>
  <c r="AZ70" i="20"/>
  <c r="AS70" i="12"/>
  <c r="AY70" i="3"/>
  <c r="AL70" i="3"/>
  <c r="AW70" i="13"/>
  <c r="AU70" i="5"/>
  <c r="BG70" i="18"/>
  <c r="AT70" i="18"/>
  <c r="BD70" i="39"/>
  <c r="AQ70" i="39"/>
  <c r="AQ70" i="21"/>
  <c r="AN70" i="4"/>
  <c r="AK70" i="20"/>
  <c r="AZ70" i="18"/>
  <c r="AL70" i="18"/>
  <c r="AW70" i="39"/>
  <c r="BG70" i="17"/>
  <c r="AQ70" i="17"/>
  <c r="AX70" i="21"/>
  <c r="AK70" i="21"/>
  <c r="BG70" i="14"/>
  <c r="AQ70" i="14"/>
  <c r="AW70" i="4"/>
  <c r="BD70" i="7"/>
  <c r="AN70" i="7"/>
  <c r="AZ70" i="6"/>
  <c r="AR70" i="20"/>
  <c r="AZ70" i="12"/>
  <c r="AM70" i="12"/>
  <c r="BG70" i="3"/>
  <c r="AR70" i="3"/>
  <c r="BE70" i="13"/>
  <c r="AN70" i="13"/>
  <c r="BD70" i="5"/>
  <c r="AM70" i="5"/>
  <c r="BC70" i="11"/>
  <c r="AL70" i="11"/>
  <c r="AZ70" i="10"/>
  <c r="S70" i="10" s="1"/>
  <c r="BD70" i="9"/>
  <c r="AM70" i="9"/>
  <c r="AX70" i="8"/>
  <c r="AN70" i="8"/>
  <c r="AW70" i="8"/>
  <c r="AX70" i="18"/>
  <c r="AK70" i="18"/>
  <c r="AT70" i="39"/>
  <c r="BF70" i="17"/>
  <c r="AO70" i="17"/>
  <c r="AW70" i="21"/>
  <c r="BD70" i="14"/>
  <c r="AO70" i="14"/>
  <c r="AU70" i="4"/>
  <c r="BC70" i="7"/>
  <c r="AL70" i="7"/>
  <c r="AY70" i="6"/>
  <c r="BG70" i="20"/>
  <c r="AQ70" i="20"/>
  <c r="AY70" i="12"/>
  <c r="BF70" i="3"/>
  <c r="AO70" i="3"/>
  <c r="BD70" i="13"/>
  <c r="AM70" i="13"/>
  <c r="BC70" i="5"/>
  <c r="AL70" i="5"/>
  <c r="BA70" i="11"/>
  <c r="AK70" i="11"/>
  <c r="AW70" i="10"/>
  <c r="AZ70" i="9"/>
  <c r="AL70" i="9"/>
  <c r="BG70" i="8"/>
  <c r="AM70" i="8"/>
  <c r="AO70" i="8"/>
  <c r="BD70" i="8"/>
  <c r="AX70" i="9"/>
  <c r="BA70" i="10"/>
  <c r="AS70" i="11"/>
  <c r="AO70" i="5"/>
  <c r="AT70" i="13"/>
  <c r="AW70" i="3"/>
  <c r="BC70" i="12"/>
  <c r="AR70" i="7"/>
  <c r="AM70" i="4"/>
  <c r="AT70" i="14"/>
  <c r="BE70" i="21"/>
  <c r="AK70" i="39"/>
  <c r="AN70" i="18"/>
  <c r="AK70" i="10"/>
  <c r="BD70" i="11"/>
  <c r="AM70" i="21"/>
  <c r="BD70" i="18"/>
  <c r="AU70" i="8"/>
  <c r="BE70" i="11"/>
  <c r="BG70" i="13"/>
  <c r="AN70" i="12"/>
  <c r="AU70" i="6"/>
  <c r="BA70" i="4"/>
  <c r="AW70" i="17"/>
  <c r="BG70" i="11"/>
  <c r="AO70" i="12"/>
  <c r="BD70" i="20"/>
  <c r="BA70" i="6"/>
  <c r="BG70" i="7"/>
  <c r="BG70" i="4"/>
  <c r="AU70" i="21"/>
  <c r="AX70" i="17"/>
  <c r="BC70" i="39"/>
  <c r="BF70" i="18"/>
  <c r="BG70" i="9"/>
  <c r="BF70" i="13"/>
  <c r="AX70" i="20"/>
  <c r="AY70" i="4"/>
  <c r="AN70" i="9"/>
  <c r="AM70" i="10"/>
  <c r="BE70" i="5"/>
  <c r="AY70" i="20"/>
  <c r="BE70" i="7"/>
  <c r="AN70" i="21"/>
  <c r="BA70" i="39"/>
  <c r="BE70" i="18"/>
  <c r="AY70" i="8"/>
  <c r="AQ70" i="9"/>
  <c r="AQ70" i="10"/>
  <c r="BF70" i="5"/>
  <c r="AZ70" i="8"/>
  <c r="AT70" i="9"/>
  <c r="AR70" i="10"/>
  <c r="AN70" i="11"/>
  <c r="AL70" i="13"/>
  <c r="AN70" i="3"/>
  <c r="AQ70" i="12"/>
  <c r="BC70" i="6"/>
  <c r="AN70" i="14"/>
  <c r="AZ70" i="21"/>
  <c r="BC70" i="17"/>
  <c r="K33" i="13" l="1"/>
  <c r="C70" i="13" s="1"/>
  <c r="J53" i="13" s="1"/>
  <c r="P70" i="51"/>
  <c r="R70" i="14"/>
  <c r="Q70" i="17"/>
  <c r="P70" i="13"/>
  <c r="R70" i="17"/>
  <c r="C57" i="17" s="1"/>
  <c r="Q70" i="20"/>
  <c r="C56" i="20" s="1"/>
  <c r="T70" i="20"/>
  <c r="C53" i="20" s="1"/>
  <c r="T70" i="39"/>
  <c r="O70" i="39"/>
  <c r="R70" i="3"/>
  <c r="O70" i="9"/>
  <c r="C54" i="9" s="1"/>
  <c r="S70" i="12"/>
  <c r="C58" i="12" s="1"/>
  <c r="D58" i="12" s="1"/>
  <c r="S70" i="11"/>
  <c r="C58" i="11" s="1"/>
  <c r="E58" i="11" s="1"/>
  <c r="S70" i="6"/>
  <c r="C58" i="6" s="1"/>
  <c r="D58" i="6" s="1"/>
  <c r="Q70" i="18"/>
  <c r="C56" i="18" s="1"/>
  <c r="Q70" i="10"/>
  <c r="C56" i="10" s="1"/>
  <c r="Q70" i="39"/>
  <c r="C56" i="39" s="1"/>
  <c r="E56" i="39" s="1"/>
  <c r="P70" i="14"/>
  <c r="R70" i="12"/>
  <c r="C57" i="12" s="1"/>
  <c r="D57" i="12" s="1"/>
  <c r="O70" i="7"/>
  <c r="C54" i="7" s="1"/>
  <c r="O70" i="12"/>
  <c r="C54" i="12" s="1"/>
  <c r="R70" i="7"/>
  <c r="C57" i="7" s="1"/>
  <c r="P70" i="4"/>
  <c r="C55" i="4" s="1"/>
  <c r="P70" i="9"/>
  <c r="S70" i="14"/>
  <c r="S70" i="5"/>
  <c r="P70" i="20"/>
  <c r="C55" i="20" s="1"/>
  <c r="R70" i="39"/>
  <c r="C57" i="39" s="1"/>
  <c r="S70" i="17"/>
  <c r="C58" i="17" s="1"/>
  <c r="S70" i="20"/>
  <c r="C58" i="20" s="1"/>
  <c r="T70" i="5"/>
  <c r="C53" i="5" s="1"/>
  <c r="O70" i="20"/>
  <c r="C54" i="20" s="1"/>
  <c r="T70" i="11"/>
  <c r="C53" i="11" s="1"/>
  <c r="T70" i="3"/>
  <c r="C53" i="3" s="1"/>
  <c r="O70" i="13"/>
  <c r="C54" i="13" s="1"/>
  <c r="T70" i="10"/>
  <c r="C53" i="10" s="1"/>
  <c r="Q70" i="7"/>
  <c r="C56" i="7" s="1"/>
  <c r="R70" i="18"/>
  <c r="C57" i="18" s="1"/>
  <c r="E57" i="18" s="1"/>
  <c r="S70" i="39"/>
  <c r="C58" i="39" s="1"/>
  <c r="E58" i="39" s="1"/>
  <c r="O70" i="18"/>
  <c r="O70" i="14"/>
  <c r="C54" i="14" s="1"/>
  <c r="D54" i="14" s="1"/>
  <c r="Q70" i="9"/>
  <c r="C56" i="9" s="1"/>
  <c r="P70" i="11"/>
  <c r="T70" i="7"/>
  <c r="C53" i="7" s="1"/>
  <c r="R70" i="11"/>
  <c r="C57" i="11" s="1"/>
  <c r="T70" i="18"/>
  <c r="C53" i="18" s="1"/>
  <c r="P70" i="7"/>
  <c r="Q70" i="14"/>
  <c r="C56" i="14" s="1"/>
  <c r="E56" i="14" s="1"/>
  <c r="R70" i="5"/>
  <c r="C57" i="5" s="1"/>
  <c r="P70" i="18"/>
  <c r="C55" i="18" s="1"/>
  <c r="Q70" i="5"/>
  <c r="C56" i="5" s="1"/>
  <c r="E56" i="5" s="1"/>
  <c r="S70" i="4"/>
  <c r="C58" i="4" s="1"/>
  <c r="O70" i="4"/>
  <c r="C54" i="4" s="1"/>
  <c r="T70" i="13"/>
  <c r="C53" i="13" s="1"/>
  <c r="R70" i="10"/>
  <c r="C57" i="10" s="1"/>
  <c r="S70" i="9"/>
  <c r="C58" i="9" s="1"/>
  <c r="E58" i="9" s="1"/>
  <c r="P70" i="5"/>
  <c r="Q70" i="6"/>
  <c r="C56" i="6" s="1"/>
  <c r="R70" i="13"/>
  <c r="C57" i="13" s="1"/>
  <c r="Q70" i="12"/>
  <c r="C56" i="12" s="1"/>
  <c r="O70" i="11"/>
  <c r="C54" i="11" s="1"/>
  <c r="O70" i="5"/>
  <c r="C54" i="5" s="1"/>
  <c r="O70" i="3"/>
  <c r="C54" i="3" s="1"/>
  <c r="R70" i="20"/>
  <c r="C57" i="20" s="1"/>
  <c r="D57" i="20" s="1"/>
  <c r="P70" i="10"/>
  <c r="S70" i="13"/>
  <c r="C58" i="13" s="1"/>
  <c r="D58" i="13" s="1"/>
  <c r="Q70" i="51"/>
  <c r="C56" i="51" s="1"/>
  <c r="O70" i="10"/>
  <c r="C54" i="10" s="1"/>
  <c r="Q70" i="13"/>
  <c r="C56" i="13" s="1"/>
  <c r="S70" i="3"/>
  <c r="C58" i="3" s="1"/>
  <c r="O70" i="17"/>
  <c r="C54" i="17" s="1"/>
  <c r="S70" i="7"/>
  <c r="C58" i="7" s="1"/>
  <c r="E58" i="7" s="1"/>
  <c r="Q70" i="3"/>
  <c r="C56" i="3" s="1"/>
  <c r="E56" i="3" s="1"/>
  <c r="T70" i="12"/>
  <c r="C53" i="12" s="1"/>
  <c r="T70" i="17"/>
  <c r="C53" i="17" s="1"/>
  <c r="Q70" i="4"/>
  <c r="C56" i="4" s="1"/>
  <c r="E56" i="4" s="1"/>
  <c r="Q70" i="11"/>
  <c r="C56" i="11" s="1"/>
  <c r="E56" i="11" s="1"/>
  <c r="P70" i="17"/>
  <c r="T70" i="4"/>
  <c r="C53" i="4" s="1"/>
  <c r="E53" i="4" s="1"/>
  <c r="P70" i="39"/>
  <c r="C55" i="39" s="1"/>
  <c r="E55" i="39" s="1"/>
  <c r="R70" i="4"/>
  <c r="C57" i="4" s="1"/>
  <c r="P70" i="3"/>
  <c r="C55" i="3" s="1"/>
  <c r="P70" i="12"/>
  <c r="C55" i="12" s="1"/>
  <c r="R70" i="9"/>
  <c r="C57" i="9" s="1"/>
  <c r="D57" i="9" s="1"/>
  <c r="R70" i="6"/>
  <c r="C57" i="6" s="1"/>
  <c r="D57" i="6" s="1"/>
  <c r="S70" i="18"/>
  <c r="C58" i="18" s="1"/>
  <c r="E58" i="18" s="1"/>
  <c r="T70" i="9"/>
  <c r="C53" i="9" s="1"/>
  <c r="E53" i="9" s="1"/>
  <c r="T70" i="14"/>
  <c r="C53" i="14" s="1"/>
  <c r="D53" i="14" s="1"/>
  <c r="R70" i="50"/>
  <c r="C59" i="50" s="1"/>
  <c r="T70" i="6"/>
  <c r="C53" i="6" s="1"/>
  <c r="D53" i="6" s="1"/>
  <c r="O70" i="50"/>
  <c r="C56" i="50" s="1"/>
  <c r="R70" i="51"/>
  <c r="C57" i="51" s="1"/>
  <c r="O70" i="51"/>
  <c r="C54" i="51" s="1"/>
  <c r="S70" i="51"/>
  <c r="C58" i="51" s="1"/>
  <c r="E58" i="51" s="1"/>
  <c r="T70" i="50"/>
  <c r="C55" i="50" s="1"/>
  <c r="O70" i="6"/>
  <c r="C54" i="6" s="1"/>
  <c r="Q70" i="50"/>
  <c r="C58" i="50" s="1"/>
  <c r="P70" i="50"/>
  <c r="P70" i="6"/>
  <c r="S70" i="50"/>
  <c r="C60" i="50" s="1"/>
  <c r="P70" i="21"/>
  <c r="Q70" i="21"/>
  <c r="C56" i="21" s="1"/>
  <c r="D56" i="21" s="1"/>
  <c r="R70" i="21"/>
  <c r="C57" i="21" s="1"/>
  <c r="D57" i="21" s="1"/>
  <c r="S70" i="21"/>
  <c r="C58" i="21" s="1"/>
  <c r="T70" i="21"/>
  <c r="C53" i="21" s="1"/>
  <c r="O70" i="21"/>
  <c r="C54" i="21" s="1"/>
  <c r="D54" i="21" s="1"/>
  <c r="J55" i="14"/>
  <c r="CB70" i="14" s="1"/>
  <c r="J54" i="11"/>
  <c r="K54" i="11" s="1"/>
  <c r="K36" i="3"/>
  <c r="C70" i="3" s="1"/>
  <c r="J53" i="3" s="1"/>
  <c r="J55" i="3" s="1"/>
  <c r="CB70" i="3" s="1"/>
  <c r="O70" i="8"/>
  <c r="C54" i="8" s="1"/>
  <c r="D54" i="8" s="1"/>
  <c r="K36" i="20"/>
  <c r="C70" i="20" s="1"/>
  <c r="J53" i="20" s="1"/>
  <c r="J55" i="20" s="1"/>
  <c r="CB70" i="20" s="1"/>
  <c r="C54" i="39"/>
  <c r="C54" i="18"/>
  <c r="K53" i="21"/>
  <c r="K55" i="21" s="1"/>
  <c r="K53" i="17"/>
  <c r="K55" i="17" s="1"/>
  <c r="C55" i="51"/>
  <c r="C53" i="51"/>
  <c r="K53" i="5"/>
  <c r="K55" i="5" s="1"/>
  <c r="J54" i="5"/>
  <c r="K54" i="5" s="1"/>
  <c r="K36" i="12"/>
  <c r="C70" i="12" s="1"/>
  <c r="J53" i="12" s="1"/>
  <c r="J55" i="12" s="1"/>
  <c r="CB70" i="12" s="1"/>
  <c r="C53" i="39"/>
  <c r="E53" i="39" s="1"/>
  <c r="C57" i="14"/>
  <c r="D57" i="14" s="1"/>
  <c r="C58" i="14"/>
  <c r="E58" i="14" s="1"/>
  <c r="C58" i="5"/>
  <c r="R70" i="8"/>
  <c r="C57" i="8" s="1"/>
  <c r="C58" i="10"/>
  <c r="C57" i="3"/>
  <c r="Q70" i="8"/>
  <c r="C56" i="8" s="1"/>
  <c r="T70" i="8"/>
  <c r="C53" i="8" s="1"/>
  <c r="P70" i="8"/>
  <c r="C55" i="8" s="1"/>
  <c r="S70" i="8"/>
  <c r="C58" i="8" s="1"/>
  <c r="E58" i="8" s="1"/>
  <c r="J55" i="7"/>
  <c r="CB70" i="7" s="1"/>
  <c r="K53" i="7"/>
  <c r="K55" i="7" s="1"/>
  <c r="C55" i="9"/>
  <c r="C56" i="17"/>
  <c r="J55" i="13"/>
  <c r="CB70" i="13" s="1"/>
  <c r="K53" i="13"/>
  <c r="K55" i="13" s="1"/>
  <c r="J55" i="11"/>
  <c r="CB70" i="11" s="1"/>
  <c r="K53" i="11"/>
  <c r="K55" i="11" s="1"/>
  <c r="K53" i="20" l="1"/>
  <c r="K55" i="20" s="1"/>
  <c r="K53" i="3"/>
  <c r="K55" i="3" s="1"/>
  <c r="D54" i="10"/>
  <c r="E54" i="10"/>
  <c r="E55" i="50"/>
  <c r="D55" i="50"/>
  <c r="E56" i="50"/>
  <c r="D56" i="50"/>
  <c r="E54" i="21"/>
  <c r="E54" i="8"/>
  <c r="E54" i="14"/>
  <c r="D54" i="51"/>
  <c r="E54" i="51"/>
  <c r="E54" i="6"/>
  <c r="D54" i="6"/>
  <c r="E54" i="39"/>
  <c r="D54" i="39"/>
  <c r="E54" i="3"/>
  <c r="D54" i="3"/>
  <c r="D54" i="12"/>
  <c r="E54" i="12"/>
  <c r="D54" i="18"/>
  <c r="E54" i="18"/>
  <c r="E54" i="5"/>
  <c r="D54" i="5"/>
  <c r="E54" i="13"/>
  <c r="D54" i="13"/>
  <c r="E54" i="7"/>
  <c r="D54" i="7"/>
  <c r="D54" i="11"/>
  <c r="E54" i="11"/>
  <c r="E54" i="4"/>
  <c r="D54" i="4"/>
  <c r="E54" i="20"/>
  <c r="D54" i="20"/>
  <c r="D54" i="17"/>
  <c r="E54" i="17"/>
  <c r="E54" i="9"/>
  <c r="D54" i="9"/>
  <c r="K53" i="12"/>
  <c r="K55" i="12" s="1"/>
  <c r="D58" i="51"/>
  <c r="E53" i="51"/>
  <c r="D53" i="51"/>
  <c r="E55" i="51"/>
  <c r="D55" i="51"/>
  <c r="E57" i="51"/>
  <c r="D57" i="51"/>
  <c r="B70" i="51"/>
  <c r="D56" i="51"/>
  <c r="E56" i="51"/>
  <c r="B70" i="39"/>
  <c r="C59" i="39" s="1"/>
  <c r="D59" i="39" s="1"/>
  <c r="D57" i="39"/>
  <c r="E57" i="39"/>
  <c r="D56" i="39"/>
  <c r="D55" i="39"/>
  <c r="D53" i="39"/>
  <c r="D58" i="39"/>
  <c r="E60" i="50"/>
  <c r="D60" i="50"/>
  <c r="C57" i="50"/>
  <c r="C61" i="50" s="1"/>
  <c r="K61" i="50" s="1"/>
  <c r="B70" i="50"/>
  <c r="E70" i="50" s="1"/>
  <c r="E59" i="50"/>
  <c r="D59" i="50"/>
  <c r="E58" i="50"/>
  <c r="D58" i="50"/>
  <c r="D56" i="4"/>
  <c r="E57" i="21"/>
  <c r="D56" i="3"/>
  <c r="E57" i="20"/>
  <c r="D57" i="18"/>
  <c r="E58" i="12"/>
  <c r="D56" i="11"/>
  <c r="E53" i="6"/>
  <c r="B70" i="11"/>
  <c r="D58" i="9"/>
  <c r="D58" i="11"/>
  <c r="E57" i="12"/>
  <c r="D56" i="5"/>
  <c r="D58" i="18"/>
  <c r="E56" i="21"/>
  <c r="E57" i="14"/>
  <c r="E58" i="13"/>
  <c r="D56" i="14"/>
  <c r="D53" i="9"/>
  <c r="B70" i="12"/>
  <c r="B70" i="9"/>
  <c r="D53" i="4"/>
  <c r="D55" i="18"/>
  <c r="E55" i="18"/>
  <c r="E57" i="6"/>
  <c r="E57" i="9"/>
  <c r="E58" i="6"/>
  <c r="D58" i="8"/>
  <c r="C55" i="11"/>
  <c r="E55" i="11" s="1"/>
  <c r="E53" i="14"/>
  <c r="B70" i="18"/>
  <c r="D58" i="14"/>
  <c r="D58" i="7"/>
  <c r="B70" i="8"/>
  <c r="B70" i="5"/>
  <c r="C55" i="5"/>
  <c r="D55" i="20"/>
  <c r="E55" i="20"/>
  <c r="E55" i="8"/>
  <c r="D55" i="8"/>
  <c r="D57" i="11"/>
  <c r="E57" i="11"/>
  <c r="E58" i="4"/>
  <c r="D58" i="4"/>
  <c r="E53" i="12"/>
  <c r="D53" i="12"/>
  <c r="C55" i="6"/>
  <c r="B70" i="6"/>
  <c r="E53" i="10"/>
  <c r="D53" i="10"/>
  <c r="D55" i="9"/>
  <c r="E55" i="9"/>
  <c r="E56" i="7"/>
  <c r="D56" i="7"/>
  <c r="E58" i="10"/>
  <c r="D58" i="10"/>
  <c r="E55" i="4"/>
  <c r="D55" i="4"/>
  <c r="E55" i="12"/>
  <c r="D55" i="12"/>
  <c r="D56" i="9"/>
  <c r="E56" i="9"/>
  <c r="E56" i="17"/>
  <c r="D56" i="17"/>
  <c r="E57" i="8"/>
  <c r="D57" i="8"/>
  <c r="B70" i="4"/>
  <c r="D56" i="6"/>
  <c r="E56" i="6"/>
  <c r="E55" i="3"/>
  <c r="D55" i="3"/>
  <c r="E53" i="5"/>
  <c r="D53" i="5"/>
  <c r="E53" i="13"/>
  <c r="D53" i="13"/>
  <c r="C55" i="21"/>
  <c r="B70" i="21"/>
  <c r="E57" i="5"/>
  <c r="D57" i="5"/>
  <c r="D58" i="3"/>
  <c r="E58" i="3"/>
  <c r="D53" i="17"/>
  <c r="E53" i="17"/>
  <c r="E58" i="20"/>
  <c r="D58" i="20"/>
  <c r="D58" i="17"/>
  <c r="E58" i="17"/>
  <c r="E57" i="13"/>
  <c r="D57" i="13"/>
  <c r="D56" i="20"/>
  <c r="E56" i="20"/>
  <c r="B70" i="17"/>
  <c r="C55" i="17"/>
  <c r="C55" i="14"/>
  <c r="B70" i="14"/>
  <c r="D58" i="21"/>
  <c r="E58" i="21"/>
  <c r="D57" i="17"/>
  <c r="E57" i="17"/>
  <c r="D57" i="3"/>
  <c r="E57" i="3"/>
  <c r="E57" i="4"/>
  <c r="D57" i="4"/>
  <c r="E53" i="20"/>
  <c r="D53" i="20"/>
  <c r="D56" i="10"/>
  <c r="E56" i="10"/>
  <c r="B70" i="3"/>
  <c r="B70" i="20"/>
  <c r="E53" i="18"/>
  <c r="D53" i="18"/>
  <c r="E53" i="7"/>
  <c r="D53" i="7"/>
  <c r="E53" i="8"/>
  <c r="D53" i="8"/>
  <c r="C55" i="10"/>
  <c r="B70" i="10"/>
  <c r="E56" i="18"/>
  <c r="D56" i="18"/>
  <c r="E56" i="12"/>
  <c r="D56" i="12"/>
  <c r="C55" i="13"/>
  <c r="B70" i="13"/>
  <c r="E57" i="7"/>
  <c r="D57" i="7"/>
  <c r="C55" i="7"/>
  <c r="B70" i="7"/>
  <c r="D56" i="8"/>
  <c r="E56" i="8"/>
  <c r="E58" i="5"/>
  <c r="D58" i="5"/>
  <c r="E53" i="21"/>
  <c r="D53" i="21"/>
  <c r="D56" i="13"/>
  <c r="E56" i="13"/>
  <c r="E57" i="10"/>
  <c r="D57" i="10"/>
  <c r="D53" i="3"/>
  <c r="E53" i="3"/>
  <c r="D53" i="11"/>
  <c r="E53" i="11"/>
  <c r="C59" i="9" l="1"/>
  <c r="E59" i="9" s="1"/>
  <c r="C59" i="51"/>
  <c r="D57" i="50"/>
  <c r="D61" i="50" s="1"/>
  <c r="E57" i="50"/>
  <c r="E59" i="39"/>
  <c r="C59" i="11"/>
  <c r="D59" i="11" s="1"/>
  <c r="C59" i="18"/>
  <c r="E59" i="18" s="1"/>
  <c r="D55" i="11"/>
  <c r="C59" i="12"/>
  <c r="E59" i="12" s="1"/>
  <c r="C59" i="8"/>
  <c r="E59" i="8" s="1"/>
  <c r="C59" i="4"/>
  <c r="C59" i="13"/>
  <c r="C59" i="20"/>
  <c r="C59" i="14"/>
  <c r="E55" i="17"/>
  <c r="D55" i="17"/>
  <c r="C59" i="6"/>
  <c r="C59" i="3"/>
  <c r="C59" i="17"/>
  <c r="C59" i="21"/>
  <c r="D55" i="6"/>
  <c r="E55" i="6"/>
  <c r="C59" i="7"/>
  <c r="D55" i="21"/>
  <c r="E55" i="21"/>
  <c r="E55" i="7"/>
  <c r="D55" i="7"/>
  <c r="D59" i="9"/>
  <c r="C59" i="10"/>
  <c r="E55" i="5"/>
  <c r="D55" i="5"/>
  <c r="E55" i="13"/>
  <c r="D55" i="13"/>
  <c r="D55" i="10"/>
  <c r="E55" i="10"/>
  <c r="E55" i="14"/>
  <c r="D55" i="14"/>
  <c r="C59" i="5"/>
  <c r="E59" i="51" l="1"/>
  <c r="D59" i="51"/>
  <c r="E61" i="50"/>
  <c r="E59" i="11"/>
  <c r="D59" i="18"/>
  <c r="D59" i="12"/>
  <c r="D59" i="8"/>
  <c r="E59" i="7"/>
  <c r="D59" i="7"/>
  <c r="D59" i="3"/>
  <c r="E59" i="3"/>
  <c r="E59" i="14"/>
  <c r="D59" i="14"/>
  <c r="D59" i="5"/>
  <c r="E59" i="5"/>
  <c r="E59" i="6"/>
  <c r="D59" i="6"/>
  <c r="E59" i="20"/>
  <c r="D59" i="20"/>
  <c r="E59" i="10"/>
  <c r="D59" i="10"/>
  <c r="D59" i="21"/>
  <c r="E59" i="21"/>
  <c r="E59" i="13"/>
  <c r="D59" i="13"/>
  <c r="D59" i="17"/>
  <c r="E59" i="17"/>
  <c r="E59" i="4"/>
  <c r="D59" i="4"/>
  <c r="H70" i="39" l="1"/>
  <c r="G70" i="39"/>
  <c r="E41" i="39"/>
  <c r="F70" i="39" s="1"/>
  <c r="E70" i="39" s="1"/>
  <c r="K59" i="39" s="1"/>
  <c r="J41" i="39"/>
  <c r="G70" i="17"/>
  <c r="H70" i="17"/>
  <c r="E41" i="17"/>
  <c r="F70" i="17" s="1"/>
  <c r="J41" i="17"/>
  <c r="H70" i="14"/>
  <c r="G70" i="14"/>
  <c r="E41" i="14"/>
  <c r="F70" i="14" s="1"/>
  <c r="E70" i="14" s="1"/>
  <c r="K59" i="14" s="1"/>
  <c r="J41" i="14"/>
  <c r="G70" i="4"/>
  <c r="H70" i="4"/>
  <c r="E41" i="4"/>
  <c r="F70" i="4" s="1"/>
  <c r="J41" i="4"/>
  <c r="H70" i="7"/>
  <c r="G70" i="7"/>
  <c r="E41" i="7"/>
  <c r="F70" i="7" s="1"/>
  <c r="E70" i="7" s="1"/>
  <c r="K59" i="7" s="1"/>
  <c r="J41" i="7"/>
  <c r="G70" i="21"/>
  <c r="H70" i="21"/>
  <c r="E41" i="21"/>
  <c r="F70" i="21" s="1"/>
  <c r="J41" i="21"/>
  <c r="G70" i="6"/>
  <c r="H70" i="6"/>
  <c r="E41" i="6"/>
  <c r="F70" i="6" s="1"/>
  <c r="E70" i="6" s="1"/>
  <c r="K59" i="6" s="1"/>
  <c r="J41" i="6"/>
  <c r="H70" i="20"/>
  <c r="G70" i="20"/>
  <c r="E41" i="20"/>
  <c r="F70" i="20" s="1"/>
  <c r="J41" i="20"/>
  <c r="G70" i="12"/>
  <c r="H70" i="12"/>
  <c r="E41" i="12"/>
  <c r="F70" i="12" s="1"/>
  <c r="E70" i="12" s="1"/>
  <c r="K59" i="12" s="1"/>
  <c r="J41" i="12"/>
  <c r="H70" i="3"/>
  <c r="G70" i="3"/>
  <c r="E41" i="3"/>
  <c r="F70" i="3" s="1"/>
  <c r="J41" i="3"/>
  <c r="H70" i="5"/>
  <c r="G70" i="5"/>
  <c r="E41" i="5"/>
  <c r="F70" i="5" s="1"/>
  <c r="J41" i="5"/>
  <c r="G70" i="11"/>
  <c r="H70" i="11"/>
  <c r="E41" i="11"/>
  <c r="F70" i="11" s="1"/>
  <c r="J41" i="11"/>
  <c r="G70" i="8"/>
  <c r="H70" i="8"/>
  <c r="E41" i="8"/>
  <c r="F70" i="8" s="1"/>
  <c r="E70" i="8" s="1"/>
  <c r="K59" i="8" s="1"/>
  <c r="G70" i="51"/>
  <c r="H70" i="51"/>
  <c r="E41" i="51"/>
  <c r="F70" i="51" s="1"/>
  <c r="E70" i="51" s="1"/>
  <c r="K59" i="51" s="1"/>
  <c r="J41" i="51"/>
  <c r="G70" i="13"/>
  <c r="H70" i="13"/>
  <c r="E41" i="13"/>
  <c r="F70" i="13" s="1"/>
  <c r="J41" i="13"/>
  <c r="G70" i="18"/>
  <c r="H70" i="18"/>
  <c r="E41" i="18"/>
  <c r="F70" i="18" s="1"/>
  <c r="E70" i="18" s="1"/>
  <c r="K59" i="18" s="1"/>
  <c r="J41" i="18"/>
  <c r="G70" i="10"/>
  <c r="H70" i="10"/>
  <c r="E41" i="10"/>
  <c r="F70" i="10" s="1"/>
  <c r="E70" i="10" s="1"/>
  <c r="K59" i="10" s="1"/>
  <c r="J41" i="10"/>
  <c r="G70" i="9"/>
  <c r="H70" i="9"/>
  <c r="E41" i="9"/>
  <c r="F70" i="9" s="1"/>
  <c r="E70" i="9" s="1"/>
  <c r="K59" i="9" s="1"/>
  <c r="J41" i="9"/>
  <c r="E70" i="11" l="1"/>
  <c r="K59" i="11" s="1"/>
  <c r="E70" i="3"/>
  <c r="K59" i="3" s="1"/>
  <c r="E70" i="21"/>
  <c r="K59" i="21" s="1"/>
  <c r="E70" i="17"/>
  <c r="K59" i="17" s="1"/>
  <c r="E70" i="13"/>
  <c r="K59" i="13" s="1"/>
  <c r="E70" i="4"/>
  <c r="K59" i="4" s="1"/>
  <c r="E70" i="20"/>
  <c r="K59" i="20" s="1"/>
  <c r="E70" i="5"/>
  <c r="K5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E30" authorId="0" shapeId="0" xr:uid="{D2689766-137E-4B03-A3BF-DB7860C172AB}">
      <text>
        <r>
          <rPr>
            <b/>
            <sz val="9"/>
            <color indexed="81"/>
            <rFont val="Tahoma"/>
            <family val="2"/>
          </rPr>
          <t>Kip Billings:</t>
        </r>
        <r>
          <rPr>
            <sz val="9"/>
            <color indexed="81"/>
            <rFont val="Tahoma"/>
            <family val="2"/>
          </rPr>
          <t xml:space="preserve">
WFRC has noted that there are at least two different area types involved in most cases for intersections.  First, those intersections that are in a suburban or residential setting with brief periods of congestion during the AM and PM peak and possibly around noon.  Secondly, those intersections in commercial areas that are likely to have congestion throughout the day.  
For a residential setting WFRC suggests using the Peak hour (AM or PM) analysis and multiply by 3 to represent the daily benefit.  
For a commercial setting WFRC suggests using the Peak hour (AM or PM) delay analysis and multiply by 6.67 (divide by 15%).
If the delay analysis is more detailed including separate AM, PM, and midday delay conditions, you could make a tally of 2 AM Peak hours, 2 PM Peak hours, and 12 Midday hours or some other reasonable combination to represent total daily delay.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E30" authorId="0" shapeId="0" xr:uid="{8A828A89-30EE-4569-A053-3E4DC624F951}">
      <text>
        <r>
          <rPr>
            <b/>
            <sz val="9"/>
            <color indexed="81"/>
            <rFont val="Tahoma"/>
            <family val="2"/>
          </rPr>
          <t>Kip Billings:</t>
        </r>
        <r>
          <rPr>
            <sz val="9"/>
            <color indexed="81"/>
            <rFont val="Tahoma"/>
            <family val="2"/>
          </rPr>
          <t xml:space="preserve">
WFRC has noted that there are at least two different area types involved in most cases for intersections.  First, those intersections that are in a suburban or residential setting with brief periods of congestion during the AM and PM peak and possibly around noon.  Secondly, those intersections in commercial areas that are likely to have congestion throughout the day.  
For a residential setting WFRC suggests using the Peak hour (AM or PM) analysis and multiply by 3 to represent the daily benefit.  
For a commercial setting WFRC suggests using the Peak hour (AM or PM) delay analysis and multiply by 6.67 (divide by 15%).
If the delay analysis is more detailed including separate AM, PM, and midday delay conditions, you could make a tally of 2 AM Peak hours, 2 PM Peak hours, and 12 Midday hours or some other reasonable combination to represent total daily delay.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Kip Billings</author>
  </authors>
  <commentList>
    <comment ref="A2" authorId="0" shapeId="0" xr:uid="{00000000-0006-0000-1200-000001000000}">
      <text>
        <r>
          <rPr>
            <b/>
            <sz val="9"/>
            <color indexed="81"/>
            <rFont val="Tahoma"/>
            <family val="2"/>
          </rPr>
          <t>Kip Billings:</t>
        </r>
        <r>
          <rPr>
            <sz val="9"/>
            <color indexed="81"/>
            <rFont val="Tahoma"/>
            <family val="2"/>
          </rPr>
          <t xml:space="preserve">
Use this form to apply for CMAQ funds to replace or retrofit an older model heavy duty diesel vehicle with a new model with improved emission standards.  This form assumes that diesel vehicles will be operated for at least 14 years before they are considered for replacement.  It is also assumed that diesel vehicles 20 years old or more are already scheduled for replacement so no additional emission benefit is acheived.  In other words, the emission benefit is derived from early retirement (age 15-19 years) of the diesel vehicle.
The retired vehicle, or the replaced engine must be rendered inoperable and discarded.
The vehicle to be retired must meet the following criteria:
1. Must be used in non-attainment areas.
2. Provision for disposal/destruction of replaced vehicle.
3. Used for highway construction
NOT used for highway maintenance 
(example: loaders, backhoes, tractors, impactors, rollers, mowers, pot-hole repair are not eligible).
4. If privately owned there must be a Public Private Partnership (PPP) in place.
 The emissions benefit is derived from the potentially cleaner operation of the new diesel vehicle.
</t>
        </r>
      </text>
    </comment>
  </commentList>
</comments>
</file>

<file path=xl/sharedStrings.xml><?xml version="1.0" encoding="utf-8"?>
<sst xmlns="http://schemas.openxmlformats.org/spreadsheetml/2006/main" count="21862" uniqueCount="2325">
  <si>
    <t>County</t>
  </si>
  <si>
    <t>Year</t>
  </si>
  <si>
    <t>Type</t>
  </si>
  <si>
    <t>Sponsor</t>
  </si>
  <si>
    <t>Description</t>
  </si>
  <si>
    <t>Contact</t>
  </si>
  <si>
    <t>Phone</t>
  </si>
  <si>
    <t>e-mail</t>
  </si>
  <si>
    <t>Effective Days</t>
  </si>
  <si>
    <t>AADT</t>
  </si>
  <si>
    <t>OWTL</t>
  </si>
  <si>
    <t>Occ</t>
  </si>
  <si>
    <t>New Users</t>
  </si>
  <si>
    <t>Continuing Riders</t>
  </si>
  <si>
    <t>New Passes</t>
  </si>
  <si>
    <t>Pass Rate</t>
  </si>
  <si>
    <t>Vans</t>
  </si>
  <si>
    <t>Stalls</t>
  </si>
  <si>
    <t>Park Rate</t>
  </si>
  <si>
    <t>Daily Vehicle Trips</t>
  </si>
  <si>
    <t>PM10</t>
  </si>
  <si>
    <t>VOC</t>
  </si>
  <si>
    <t>CO</t>
  </si>
  <si>
    <t>Project Life</t>
  </si>
  <si>
    <t>ATMS</t>
  </si>
  <si>
    <t>Bicycle</t>
  </si>
  <si>
    <t>Intersection</t>
  </si>
  <si>
    <t>Park &amp; Ride</t>
  </si>
  <si>
    <t>ALL</t>
  </si>
  <si>
    <t>LD</t>
  </si>
  <si>
    <t>Contact Information</t>
  </si>
  <si>
    <t>Project Information</t>
  </si>
  <si>
    <t>Type of Project</t>
  </si>
  <si>
    <t>Funding Year</t>
  </si>
  <si>
    <t>Auto Occupancy</t>
  </si>
  <si>
    <t>(default is 1.2)</t>
  </si>
  <si>
    <t>Type of vehicles affected by this project</t>
  </si>
  <si>
    <t>CMAQ funds requested</t>
  </si>
  <si>
    <t>Location:</t>
  </si>
  <si>
    <t>City</t>
  </si>
  <si>
    <t>Route</t>
  </si>
  <si>
    <t>From</t>
  </si>
  <si>
    <t>To</t>
  </si>
  <si>
    <t>(use ALL, ie - cars &amp; trucks, for ATMS)</t>
  </si>
  <si>
    <t>(usually 250 working days)</t>
  </si>
  <si>
    <t>(usually 180 seasonal working days for bicycles)</t>
  </si>
  <si>
    <t>(use LD, ie "light duty", for bicycle projects)</t>
  </si>
  <si>
    <t>Incident Management</t>
  </si>
  <si>
    <t>Intersection Improvement / Signal Coordination</t>
  </si>
  <si>
    <t>(from traffic study)</t>
  </si>
  <si>
    <t>(assume 100 stalls per acre)</t>
  </si>
  <si>
    <t>(use 80% as default)</t>
  </si>
  <si>
    <t>Pedestrian</t>
  </si>
  <si>
    <t>(use LD, ie "light duty", for transit projects)</t>
  </si>
  <si>
    <t>Transit - Capital</t>
  </si>
  <si>
    <t>Transit - Fares</t>
  </si>
  <si>
    <t>Transit - ITS</t>
  </si>
  <si>
    <t>(number of new vans purchased)</t>
  </si>
  <si>
    <t>Other Strategies</t>
  </si>
  <si>
    <t>Other</t>
  </si>
  <si>
    <t>VMT Reduced Daily</t>
  </si>
  <si>
    <t>(from sponsor estimate)</t>
  </si>
  <si>
    <t>Total</t>
  </si>
  <si>
    <t>Project Evaluation</t>
  </si>
  <si>
    <t>Group</t>
  </si>
  <si>
    <t>Congestion Reduction</t>
  </si>
  <si>
    <t>Emission Reduction</t>
  </si>
  <si>
    <t>tons/year</t>
  </si>
  <si>
    <t>Daily #</t>
  </si>
  <si>
    <t>Street</t>
  </si>
  <si>
    <t>Transit - Bus Service Subsidy (Temporary Operating Costs)</t>
  </si>
  <si>
    <t>Transit - ECO Pass Expansion</t>
  </si>
  <si>
    <t>AQ_bc</t>
  </si>
  <si>
    <t>Emissions Benefit/Cost</t>
  </si>
  <si>
    <t>kg/day#</t>
  </si>
  <si>
    <t># annualized day: annual reduction/365</t>
  </si>
  <si>
    <t>Area</t>
  </si>
  <si>
    <t>Name of Project</t>
  </si>
  <si>
    <t>Name</t>
  </si>
  <si>
    <t>VMT_a-day</t>
  </si>
  <si>
    <t>VHT (Vehicle Hours Traveled)</t>
  </si>
  <si>
    <t>(projects less than $100,000 are encouraged to seek local funding)</t>
  </si>
  <si>
    <t>Carpools</t>
  </si>
  <si>
    <t>(occupants per carpool including driver, typically 2.4)</t>
  </si>
  <si>
    <t>(typical carpool commute is 25 miles one way)</t>
  </si>
  <si>
    <t>Pool Occ</t>
  </si>
  <si>
    <t>Vanpool Expansion</t>
  </si>
  <si>
    <t>Rideshare Management - Carpools</t>
  </si>
  <si>
    <t>Rideshare Management - Vanpools</t>
  </si>
  <si>
    <t>(usually 231 working days)</t>
  </si>
  <si>
    <t>(occupants per van including driver, typically 8.6)</t>
  </si>
  <si>
    <t>(typical van commute is 40.3 miles one way)</t>
  </si>
  <si>
    <t>ATMS or ITS</t>
  </si>
  <si>
    <t>Intersections &amp; Signals</t>
  </si>
  <si>
    <t>Transit - Bus Service</t>
  </si>
  <si>
    <t>Transit - LRT Service</t>
  </si>
  <si>
    <t>Vanpools - Expansion</t>
  </si>
  <si>
    <t>Transit - New ECO Pass</t>
  </si>
  <si>
    <t>Pedestrian Facility Improvements</t>
  </si>
  <si>
    <t>Bicycle Facility Improvements</t>
  </si>
  <si>
    <t>NOx</t>
  </si>
  <si>
    <t>no</t>
  </si>
  <si>
    <t>SL</t>
  </si>
  <si>
    <t>Project Sponsor</t>
  </si>
  <si>
    <t>kg/
a_day</t>
  </si>
  <si>
    <t>VHT/
a_day</t>
  </si>
  <si>
    <t>BUS_Start
_PM10</t>
  </si>
  <si>
    <t>BUS_Start
_VOC</t>
  </si>
  <si>
    <t>BUS_Start
_NOX</t>
  </si>
  <si>
    <t>BUS_Start
_CO</t>
  </si>
  <si>
    <t>BUS_Run
_PM10</t>
  </si>
  <si>
    <t>BUS_Run
_VOC</t>
  </si>
  <si>
    <t>BUS_Run
_NOX</t>
  </si>
  <si>
    <t>BUS_Run
_CO</t>
  </si>
  <si>
    <t>Annual</t>
  </si>
  <si>
    <t>VMT (Vehicle Miles Traveled)</t>
  </si>
  <si>
    <t>kg/year</t>
  </si>
  <si>
    <t>LD Trip Eliminated</t>
  </si>
  <si>
    <t>Idle VHT Daily</t>
  </si>
  <si>
    <t>Bus VMT Daily</t>
  </si>
  <si>
    <t>*</t>
  </si>
  <si>
    <t>Vehicles LD or ALL</t>
  </si>
  <si>
    <t xml:space="preserve"> Run VMT
Daily</t>
  </si>
  <si>
    <t>Include Start 
VMT?
"1 or 0"</t>
  </si>
  <si>
    <t>Cross Street</t>
  </si>
  <si>
    <t>(use ALL, ie - cars &amp; trucks, for Intersections)</t>
  </si>
  <si>
    <t>(use ALL, ie - cars &amp; trucks, for Incident Management)</t>
  </si>
  <si>
    <t>One-Way Passenger Trip Distance (miles)</t>
  </si>
  <si>
    <t>(suggestions: 2/3 of route length, 7.5 miles in urban area)</t>
  </si>
  <si>
    <t>Daily Bus Miles</t>
  </si>
  <si>
    <t>(new bus miles traveled each day)</t>
  </si>
  <si>
    <t>(new DAILY passengers added by this project)</t>
  </si>
  <si>
    <t>Transit Capital</t>
  </si>
  <si>
    <t>Transit Fares</t>
  </si>
  <si>
    <t>Transit ITS</t>
  </si>
  <si>
    <t>Bus Service Subsidy</t>
  </si>
  <si>
    <t>LRT Service Subsidy</t>
  </si>
  <si>
    <t>ECO Pass</t>
  </si>
  <si>
    <t>One-Way Bicycle Trip Distance (miles)</t>
  </si>
  <si>
    <t>Estimated Daily Pedestrians</t>
  </si>
  <si>
    <t>One-Way Pedestrian Trip Distance (miles)</t>
  </si>
  <si>
    <t>(suggestion: not to exceed 2 miles)</t>
  </si>
  <si>
    <t xml:space="preserve">Reduced Daily VMT for this </t>
  </si>
  <si>
    <t>Pedestrian Project</t>
  </si>
  <si>
    <t>Parking Stalls</t>
  </si>
  <si>
    <t>Parking Rate</t>
  </si>
  <si>
    <t>One Way Trip Length</t>
  </si>
  <si>
    <t>Van Occupancy</t>
  </si>
  <si>
    <t>Reduced Daily VMT for Vanpools</t>
  </si>
  <si>
    <t>(excluding driver)</t>
  </si>
  <si>
    <t>(use LD, ie "light duty", for rideshare projects)</t>
  </si>
  <si>
    <t>Carpool Management</t>
  </si>
  <si>
    <t>Reduced Daily VMT for Carpools</t>
  </si>
  <si>
    <t>(number of existing carpools)</t>
  </si>
  <si>
    <t>Carpool Occupancy</t>
  </si>
  <si>
    <t>Vanpool Management</t>
  </si>
  <si>
    <t>Expansion Vans</t>
  </si>
  <si>
    <t>Vanpools</t>
  </si>
  <si>
    <t>(number of existing vanpools)</t>
  </si>
  <si>
    <t>Vanpool Occupancy</t>
  </si>
  <si>
    <t>(occupants per vanpool including driver, typically 8.6)</t>
  </si>
  <si>
    <t>*Please prepare and submit a separate detailed analysis of new transit users resulting from this project.</t>
  </si>
  <si>
    <t>*Please prepare and submit a separate detailed documentation of VMT reductions resulting from this project.</t>
  </si>
  <si>
    <t>Annual Emission Reduction = Reduced Delay * Idle Rates * Days</t>
  </si>
  <si>
    <t>New Bus Riders</t>
  </si>
  <si>
    <t>New Transit Riders</t>
  </si>
  <si>
    <t>(Reduced VMT = Stalls * Parking Rate * Trip Length)</t>
  </si>
  <si>
    <t>(Annual Kg of Emissions Reduced * Project Life / $1,000 Spent)</t>
  </si>
  <si>
    <r>
      <t xml:space="preserve">ATMS or ITS </t>
    </r>
    <r>
      <rPr>
        <i/>
        <sz val="12"/>
        <rFont val="Times New Roman"/>
        <family val="1"/>
      </rPr>
      <t>(Advanced Traffic Management Systems or Intelligent Transportation Systems)</t>
    </r>
  </si>
  <si>
    <r>
      <rPr>
        <b/>
        <u/>
        <sz val="10"/>
        <rFont val="Times New Roman"/>
        <family val="1"/>
      </rPr>
      <t>Method B</t>
    </r>
    <r>
      <rPr>
        <sz val="10"/>
        <rFont val="Times New Roman"/>
        <family val="1"/>
      </rPr>
      <t>: Average Annual Daily Traffic</t>
    </r>
  </si>
  <si>
    <r>
      <t xml:space="preserve">Transit - LRT Service Subsidy </t>
    </r>
    <r>
      <rPr>
        <i/>
        <sz val="12"/>
        <rFont val="Times New Roman"/>
        <family val="1"/>
      </rPr>
      <t>(Temporary Operating Costs)</t>
    </r>
  </si>
  <si>
    <r>
      <t xml:space="preserve">Transit - ITS </t>
    </r>
    <r>
      <rPr>
        <i/>
        <sz val="12"/>
        <rFont val="Times New Roman"/>
        <family val="1"/>
      </rPr>
      <t>(Intelligent Transportation Systems)</t>
    </r>
  </si>
  <si>
    <t>PM2.5</t>
  </si>
  <si>
    <t>Carbon Monoxide (CO)</t>
  </si>
  <si>
    <t>Oxides of Nitrogen (NOx)</t>
  </si>
  <si>
    <t>Volatile Organic Compounds</t>
  </si>
  <si>
    <t>Primary Exhaust PM2.5 - Total</t>
  </si>
  <si>
    <t>Primary Exhaust PM10  - Total</t>
  </si>
  <si>
    <t>Atmospheric CO2</t>
  </si>
  <si>
    <t>Primary PM10 - Brakewear Particulate</t>
  </si>
  <si>
    <t>Primary PM10 - Tirewear Particulate</t>
  </si>
  <si>
    <t>Primary PM2.5 - Brakewear Particulate</t>
  </si>
  <si>
    <t>Primary PM2.5 - Tirewear Particulate</t>
  </si>
  <si>
    <t>LD_Start
_CO</t>
  </si>
  <si>
    <t>LD_Start
_NOX</t>
  </si>
  <si>
    <t>LD_Start
_VOC</t>
  </si>
  <si>
    <t>LD_Start
_PM10</t>
  </si>
  <si>
    <t>LD_Run
_CO</t>
  </si>
  <si>
    <t>LD_Run
_NOX</t>
  </si>
  <si>
    <t>LD_Run
_VOC</t>
  </si>
  <si>
    <t>LD_Run
_PM10</t>
  </si>
  <si>
    <t>Idle_Art
_ALL_CO</t>
  </si>
  <si>
    <t>Idle_Art
_ALL_NOX</t>
  </si>
  <si>
    <t>Idle_Art
_ALL_VOC</t>
  </si>
  <si>
    <t>Idle_Art
_ALL_PM10</t>
  </si>
  <si>
    <t>BUS_Start
_PM2.5</t>
  </si>
  <si>
    <t>BUS_Run
_PM2.5</t>
  </si>
  <si>
    <t>LD_Start
_PM2.5</t>
  </si>
  <si>
    <t>LD_Run
_PM2.5</t>
  </si>
  <si>
    <t>Idle_Art
_ALL_PM2.5</t>
  </si>
  <si>
    <r>
      <t>VHT</t>
    </r>
    <r>
      <rPr>
        <sz val="9"/>
        <rFont val="Times New Roman"/>
        <family val="1"/>
      </rPr>
      <t xml:space="preserve"> (Vehicle Hours Traveled @45 mph)</t>
    </r>
  </si>
  <si>
    <r>
      <t>VMT</t>
    </r>
    <r>
      <rPr>
        <sz val="9"/>
        <rFont val="Times New Roman"/>
        <family val="1"/>
      </rPr>
      <t xml:space="preserve"> (Vehicle Miles Traveled)</t>
    </r>
  </si>
  <si>
    <r>
      <t>VHT</t>
    </r>
    <r>
      <rPr>
        <sz val="9"/>
        <rFont val="Times New Roman"/>
        <family val="1"/>
      </rPr>
      <t xml:space="preserve"> (Vehicle Hours Traveled @35 mph)</t>
    </r>
  </si>
  <si>
    <t>Nox</t>
  </si>
  <si>
    <t>Your Agency</t>
  </si>
  <si>
    <t>Your Name</t>
  </si>
  <si>
    <t>801-123-4567</t>
  </si>
  <si>
    <t>youre-mail@email.com</t>
  </si>
  <si>
    <t>City of Project Location</t>
  </si>
  <si>
    <t>Project Street</t>
  </si>
  <si>
    <t>Begin Street</t>
  </si>
  <si>
    <t>End Street</t>
  </si>
  <si>
    <t>* =====&gt;&gt;</t>
  </si>
  <si>
    <t>(suggestions: 2/3 of route length, or 7.5 miles in urban area)</t>
  </si>
  <si>
    <t>Project Description</t>
  </si>
  <si>
    <t>Sample Traffic Study</t>
  </si>
  <si>
    <t>Alternative Fuels</t>
  </si>
  <si>
    <t>Daily VMT for all vehicles to be replaced with alternative fuel versions.</t>
  </si>
  <si>
    <t>BUS</t>
  </si>
  <si>
    <t>(Conventional vehicle is: a (LD) "light duty" gasoline passenger car, (BUS) a diesel bus, or (HD) a "heavy duty" diesel truck)</t>
  </si>
  <si>
    <t>Vehicle Starts Eliminated</t>
  </si>
  <si>
    <t>Assumes 2 trips per day, reduce vanpool riders by 1 to account for van emissions, and factor by 20% to account for those that drive to park &amp; ride to meet van (80%).</t>
  </si>
  <si>
    <t>Assumes 2 trips per day, reduce carpool riders by 1 to account for carpool emissions, and factor by 40% to account for those that drive to park &amp; ride to meet carpool (60%).</t>
  </si>
  <si>
    <t>How many vehicle trips (starts) does this project eliminate?</t>
  </si>
  <si>
    <t>(use LD, ie "light duty", for projects not defined elsewhere in this workbook)</t>
  </si>
  <si>
    <t>Annual Day VMT Reduced for Bus Service</t>
  </si>
  <si>
    <t>([New Riders * Trip Length / Auto Occupancy]* Eff. Days / 365)</t>
  </si>
  <si>
    <t>Annual Emission Reduction = 
(Reduced LD VMT * (Run Rates) + LD Starts * Start Rates - Bus VMT * (Bus Run Rates))* Days</t>
  </si>
  <si>
    <t>Annual Emission Reduction = 
(Reduced LD VMT * (Run Rates) + LD Starts * LD Start Rates) * Days</t>
  </si>
  <si>
    <t>Annual Emission Reduction = 
Reduced LD VMT * (Run Rates) * Days</t>
  </si>
  <si>
    <t>Annual Emission Reduction = 
(Daily VMT * (Diesel Emission Rates - CNG Emission Rates)) * Days</t>
  </si>
  <si>
    <t>Annual Emission Reduction = 
(Reduced VMT * (Run Rates) + LD Starts * LD Start Rates) * Days</t>
  </si>
  <si>
    <t>processID</t>
  </si>
  <si>
    <t>Davis County</t>
  </si>
  <si>
    <t>Salt Lake County</t>
  </si>
  <si>
    <t>Weber County</t>
  </si>
  <si>
    <t>Please complete information in all tan shaded cells.</t>
  </si>
  <si>
    <t>(emission rates ALL processes: start, running, evaporation, extended idle, refueling)</t>
  </si>
  <si>
    <r>
      <rPr>
        <sz val="14.5"/>
        <color rgb="FFFF0000"/>
        <rFont val="Times New Roman"/>
        <family val="1"/>
      </rPr>
      <t xml:space="preserve">Click the item below for the 
</t>
    </r>
    <r>
      <rPr>
        <b/>
        <u/>
        <sz val="14.5"/>
        <color rgb="FFFF0000"/>
        <rFont val="Times New Roman"/>
        <family val="1"/>
      </rPr>
      <t>CMAQ Emissions Analysis Form</t>
    </r>
    <r>
      <rPr>
        <sz val="14.5"/>
        <color rgb="FFFF0000"/>
        <rFont val="Times New Roman"/>
        <family val="1"/>
      </rPr>
      <t xml:space="preserve">
 that matches your project.</t>
    </r>
  </si>
  <si>
    <t>Index</t>
  </si>
  <si>
    <t>MOVESRunID</t>
  </si>
  <si>
    <t>yearID</t>
  </si>
  <si>
    <t>CountyID</t>
  </si>
  <si>
    <t>countyName</t>
  </si>
  <si>
    <t>sourceTypeID</t>
  </si>
  <si>
    <t>sourceTypeName</t>
  </si>
  <si>
    <t>pollutantID</t>
  </si>
  <si>
    <t>pollutantName</t>
  </si>
  <si>
    <t>Motorcycle</t>
  </si>
  <si>
    <t>Passenger Car</t>
  </si>
  <si>
    <t>Passenger Truck</t>
  </si>
  <si>
    <t>Light Commercial Truck</t>
  </si>
  <si>
    <t>Intercity Bus</t>
  </si>
  <si>
    <t>Transit Bus</t>
  </si>
  <si>
    <t>School Bus</t>
  </si>
  <si>
    <t>Refuse Truck</t>
  </si>
  <si>
    <t>Single Unit Short-haul Truck</t>
  </si>
  <si>
    <t>Single Unit Long-haul Truck</t>
  </si>
  <si>
    <t>Motor Home</t>
  </si>
  <si>
    <t>Combination Short-haul Truck</t>
  </si>
  <si>
    <t>Combination Long-haul Truck</t>
  </si>
  <si>
    <t>ALL_gpm</t>
  </si>
  <si>
    <t>Run_gpm</t>
  </si>
  <si>
    <t>Start_gps</t>
  </si>
  <si>
    <t>Evap_gpm</t>
  </si>
  <si>
    <t>Evap_gph</t>
  </si>
  <si>
    <t>ExtIdle_gph</t>
  </si>
  <si>
    <t>Refuel_gpv</t>
  </si>
  <si>
    <t>Single Short Haul Truck</t>
  </si>
  <si>
    <t>Single Long Haul Truck</t>
  </si>
  <si>
    <t>Combination Short Haul Truck</t>
  </si>
  <si>
    <t>Combination Long Haul Truck</t>
  </si>
  <si>
    <t>roadTypeID</t>
  </si>
  <si>
    <t>VMT Mix</t>
  </si>
  <si>
    <t>BE</t>
  </si>
  <si>
    <t>DA</t>
  </si>
  <si>
    <t>TO</t>
  </si>
  <si>
    <t>WE</t>
  </si>
  <si>
    <t>Use these Salt Lake idle rates for all counties.</t>
  </si>
  <si>
    <t>Pollutant ID</t>
  </si>
  <si>
    <t>Compare 2022 rates</t>
  </si>
  <si>
    <t>Distance Rates (aka "Running" rates):  Same source as Start Rates.</t>
  </si>
  <si>
    <t>iterationID</t>
  </si>
  <si>
    <t>monthID</t>
  </si>
  <si>
    <t>dayID</t>
  </si>
  <si>
    <t>dayName</t>
  </si>
  <si>
    <t>hourID</t>
  </si>
  <si>
    <t>stateID</t>
  </si>
  <si>
    <t>stateABBR</t>
  </si>
  <si>
    <t>countyID</t>
  </si>
  <si>
    <t>zoneID</t>
  </si>
  <si>
    <t>linkID</t>
  </si>
  <si>
    <t>processName</t>
  </si>
  <si>
    <t>regClassId</t>
  </si>
  <si>
    <t>regClassName</t>
  </si>
  <si>
    <t>fuelTypeID</t>
  </si>
  <si>
    <t>fuelTypeDesc</t>
  </si>
  <si>
    <t>modelYearID</t>
  </si>
  <si>
    <t>roadDesc</t>
  </si>
  <si>
    <t>SCC</t>
  </si>
  <si>
    <t>engTechId</t>
  </si>
  <si>
    <t>engTechName</t>
  </si>
  <si>
    <t>sectorId</t>
  </si>
  <si>
    <t>sectorDesc</t>
  </si>
  <si>
    <t>hpId</t>
  </si>
  <si>
    <t>emissionQuant</t>
  </si>
  <si>
    <t>emissionQuantMean</t>
  </si>
  <si>
    <t>emissionQuantSigma</t>
  </si>
  <si>
    <t>Weekdays</t>
  </si>
  <si>
    <t>UT</t>
  </si>
  <si>
    <t>Urban Unrestricted Access</t>
  </si>
  <si>
    <t>Composite - NonECPM</t>
  </si>
  <si>
    <t>Sulfate Particulate</t>
  </si>
  <si>
    <t>Elemental Carbon</t>
  </si>
  <si>
    <t>Total Energy Consumption</t>
  </si>
  <si>
    <t>Non-Methane Hydrocarbons</t>
  </si>
  <si>
    <t>Total Gaseous Hydrocarbons</t>
  </si>
  <si>
    <t>Vehicle</t>
  </si>
  <si>
    <t>Weighted Emissions</t>
  </si>
  <si>
    <t>Reduced Delay</t>
  </si>
  <si>
    <t>Reduced Delay (Vehicle Hours)</t>
  </si>
  <si>
    <t>Main St.</t>
  </si>
  <si>
    <t>Cross St.</t>
  </si>
  <si>
    <t>Crankcase Running Exhaust</t>
  </si>
  <si>
    <t>Running Exhaust</t>
  </si>
  <si>
    <t>Evap Fuel Leaks</t>
  </si>
  <si>
    <t>Evap Permeation</t>
  </si>
  <si>
    <t>Vehicle Replacement</t>
  </si>
  <si>
    <t>Emission Rate (grams/mile)</t>
  </si>
  <si>
    <t>Vehicle Type</t>
  </si>
  <si>
    <t>Model Year</t>
  </si>
  <si>
    <t>Old Vehicle</t>
  </si>
  <si>
    <t>New Vehicle</t>
  </si>
  <si>
    <t>Diesel</t>
  </si>
  <si>
    <t>-</t>
  </si>
  <si>
    <t>Gasoline</t>
  </si>
  <si>
    <t>CNG</t>
  </si>
  <si>
    <t>Electricity</t>
  </si>
  <si>
    <t>Effective Life Recommendations for CMAQ Projects</t>
  </si>
  <si>
    <t>Project Type</t>
  </si>
  <si>
    <t>Current</t>
  </si>
  <si>
    <t>Recommended</t>
  </si>
  <si>
    <t>Varies</t>
  </si>
  <si>
    <t>5 for signal timing or software
10 for signs and hardware
20 for concrete and asphalt</t>
  </si>
  <si>
    <t>5 for signal timing or software
20 for concrete and asphalt</t>
  </si>
  <si>
    <t>10 for hardware
15 for buses
20 for asphalt or concrete</t>
  </si>
  <si>
    <t>1 to 3</t>
  </si>
  <si>
    <t>10 for bicycles and hardware
20 for asphalt and concrete</t>
  </si>
  <si>
    <t>10 for hardware
20 for asphalt and concrete</t>
  </si>
  <si>
    <t>Varies, 
[Useful Life - Age]
*Suggest minimum useful life of 12 years for LD gasoline vehicles, 19 years for HD diesel vehicles</t>
  </si>
  <si>
    <t>1 to 3 for operating cost?
15 for vehicle and equipment</t>
  </si>
  <si>
    <t>Project life (years)</t>
  </si>
  <si>
    <t>(Recommended:  5 - signal timing, 10 - hardware, 20 - concrete and asphalt)</t>
  </si>
  <si>
    <t>(Recommended:   5 - signal timing, 20 - concrete and asphalt)</t>
  </si>
  <si>
    <t>(Recommended:   1 to 3 - operations, 10 - vehicles and hardware)</t>
  </si>
  <si>
    <t>(Recommended:   10 - hardware, 12 - buses, 20 - concrete and asphalt)</t>
  </si>
  <si>
    <t>(Recommended:   1 to 3 - operations)</t>
  </si>
  <si>
    <t>(Recommended:   1 - limited to high pollution days, not for extended campaigns)</t>
  </si>
  <si>
    <t>(Recommended:   10 - bicycles and hardware, 20 - concrete and asphalt)</t>
  </si>
  <si>
    <t>(Recommended:   10 - hardware, 20 - concrete and asphalt)</t>
  </si>
  <si>
    <t>(Recommended:   20 - concrete and asphalt)</t>
  </si>
  <si>
    <t>(Recommended:   5 - new vans)</t>
  </si>
  <si>
    <t>(Recommended:   1 - annual operations)</t>
  </si>
  <si>
    <t>(Recommended:   1  - annual operations)</t>
  </si>
  <si>
    <t>(Recommended:   varies, please justify your selection)</t>
  </si>
  <si>
    <t>Tooele County</t>
  </si>
  <si>
    <t>Box Elder County</t>
  </si>
  <si>
    <t>YEAR:</t>
  </si>
  <si>
    <t>IDLE Rates:  Calculated using a "Projects" run for 1 hour with one vehicle of each type (13 types) on 13 separate roadway links assigned the same ID as the vehicle type.  The assumed roadway type is an urban arterial, or "urban unrestricted access".  The "YEAR:" VMT mix was used to aggregate the results for a composite of all vehicles.  The Salt Lake idle rates on arterials are assumed to represent idle rates for all road types and all counties in the Wasatch Front area.  The "Projects" run takes about 5 minutes and the data output is easily manageable.  After completing the run, from the MOVES GUI under "Post Processing" select the "Run MySQL Sript on Output Database" option.  Then run the script #1 - Decode MOVESOutput.sql. Export the [decodedmovesoutput] table as a *.CSV file and paste a copy here.  Add the columns "Index" and "Vehicle" on left as shown below.  Aggregate the idle emissions for all vehicles using the VMT mix for the corresponding year.  Since the "Projects" run is already defined for 1 hour, the resulting emissions are in units of grams/hour rather than grams/ mile so no conversion is necessary.   The CMAQ analysis uses Arterial as the fleet mix for idling.</t>
  </si>
  <si>
    <t>Odometer</t>
  </si>
  <si>
    <t>Year-1</t>
  </si>
  <si>
    <t>Year-2</t>
  </si>
  <si>
    <t>Year-3</t>
  </si>
  <si>
    <t>Annual Mileage</t>
  </si>
  <si>
    <t>Year-4</t>
  </si>
  <si>
    <t>Year-5</t>
  </si>
  <si>
    <t>OLD</t>
  </si>
  <si>
    <t>NEW</t>
  </si>
  <si>
    <t>Daily Reduction</t>
  </si>
  <si>
    <t>(grams)</t>
  </si>
  <si>
    <t>offset</t>
  </si>
  <si>
    <t>Retire</t>
  </si>
  <si>
    <t>Retirement Age#</t>
  </si>
  <si>
    <t>Fuel Type@</t>
  </si>
  <si>
    <t>Years of Early Retirement</t>
  </si>
  <si>
    <t>(21.8% of VHT for trip reduction, 100% for traffic operations)</t>
  </si>
  <si>
    <t>Annual Emission Reduction = 
(Old Diesel Run Rates - New Diesel Run Rates) * Annual VMT</t>
  </si>
  <si>
    <t>Diesel Replacement</t>
  </si>
  <si>
    <t>HD Diesel Replacement</t>
  </si>
  <si>
    <t>Lookup formula</t>
  </si>
  <si>
    <t>=VLOOKUP(Q5,$AP$7:$AQ$19,2,FALSE)</t>
  </si>
  <si>
    <t>=VLOOKUP(Q5,$AP$7:$AX$19,Funding_Year-2021,FALSE)</t>
  </si>
  <si>
    <t>grams/hour</t>
  </si>
  <si>
    <t>(usually 302: weekdays (260), plus Saturdays in commercial areas (52), less holidays (10))</t>
  </si>
  <si>
    <t>(point of contact for  questions regarding this application)</t>
  </si>
  <si>
    <t>Local Matching Funds</t>
  </si>
  <si>
    <t>Total Project Cost</t>
  </si>
  <si>
    <t>No</t>
  </si>
  <si>
    <t>Project Emission Parameters</t>
  </si>
  <si>
    <t>(Default is 6.4% of the Total Project Cost.)</t>
  </si>
  <si>
    <r>
      <t>Do the project emission parameters described in this section represent a systemwide implementation for which this project is a partial installment?  (</t>
    </r>
    <r>
      <rPr>
        <i/>
        <sz val="10"/>
        <rFont val="Times New Roman"/>
        <family val="1"/>
      </rPr>
      <t>Example: A  signal improvement plan at 100 signals for $10M, but this application is for 1 signal.)</t>
    </r>
  </si>
  <si>
    <t>Grand Total Cost</t>
  </si>
  <si>
    <t>Project Contact</t>
  </si>
  <si>
    <t>*Please prepare and submit a separate detailed analysis of new transit 
users resulting from this project.</t>
  </si>
  <si>
    <t>(distance to employment center or 25 mile average Park &amp; Ride commute)</t>
  </si>
  <si>
    <t>Reduced Daily VMT for this Park &amp; Ride Project</t>
  </si>
  <si>
    <t>This space for WFRC comments.</t>
  </si>
  <si>
    <t># Retirement age range is 15-19 years old.  Please inlcude documentation for retirement age of similar vehicles by your agency.</t>
  </si>
  <si>
    <t>(Default is 6.77% of the Total Project Cost.)</t>
  </si>
  <si>
    <t>If "Yes", what is the Grand Total Cost for implementing this systemwide project to achieve the Emission Benefits described in this section?</t>
  </si>
  <si>
    <t>Note:  Work Trips = 24% of AADT or (AADT * 0.24 * 0.005)
2000 Census bicycle work trip mode share is 0.5%</t>
  </si>
  <si>
    <r>
      <rPr>
        <b/>
        <u/>
        <sz val="10"/>
        <rFont val="Times New Roman"/>
        <family val="1"/>
      </rPr>
      <t>Method A</t>
    </r>
    <r>
      <rPr>
        <sz val="10"/>
        <rFont val="Times New Roman"/>
        <family val="1"/>
      </rPr>
      <t xml:space="preserve">: Estimated Daily Cyclists, </t>
    </r>
    <r>
      <rPr>
        <b/>
        <u/>
        <sz val="10"/>
        <rFont val="Times New Roman"/>
        <family val="1"/>
      </rPr>
      <t>count both directions</t>
    </r>
    <r>
      <rPr>
        <sz val="10"/>
        <rFont val="Times New Roman"/>
        <family val="1"/>
      </rPr>
      <t>.</t>
    </r>
  </si>
  <si>
    <r>
      <t xml:space="preserve">(enter "0" to use the method below, </t>
    </r>
    <r>
      <rPr>
        <b/>
        <i/>
        <sz val="10"/>
        <color rgb="FFFF0000"/>
        <rFont val="Times New Roman"/>
        <family val="1"/>
      </rPr>
      <t>or provide documentation</t>
    </r>
    <r>
      <rPr>
        <i/>
        <sz val="10"/>
        <color rgb="FFFF0000"/>
        <rFont val="Times New Roman"/>
        <family val="1"/>
      </rPr>
      <t xml:space="preserve"> for this estimate)</t>
    </r>
  </si>
  <si>
    <t>(enter "0" to use the method above, or use AADT for nearest minor arterial or collector)</t>
  </si>
  <si>
    <r>
      <t xml:space="preserve">(former vehicle users now walking as a result of these project improvements, </t>
    </r>
    <r>
      <rPr>
        <b/>
        <i/>
        <u/>
        <sz val="10"/>
        <rFont val="Times New Roman"/>
        <family val="1"/>
      </rPr>
      <t>include both directions</t>
    </r>
    <r>
      <rPr>
        <i/>
        <sz val="10"/>
        <rFont val="Times New Roman"/>
        <family val="1"/>
      </rPr>
      <t>)</t>
    </r>
  </si>
  <si>
    <t xml:space="preserve">Reduced Daily VMT from this Bicycle Project </t>
  </si>
  <si>
    <t>Heavy Duty Truck Idling (Hoteling)</t>
  </si>
  <si>
    <t>Truck Idling</t>
  </si>
  <si>
    <t>Annual Emission Reduction = Reduced Delay *HD Truck Idle Rates * Days</t>
  </si>
  <si>
    <t>HD</t>
  </si>
  <si>
    <t>Idle_HD Truck_CO</t>
  </si>
  <si>
    <t>Idle_HD Truck_NOX</t>
  </si>
  <si>
    <t>Idle_HD Truck_VOC</t>
  </si>
  <si>
    <t>Idle_HD TruckPM10</t>
  </si>
  <si>
    <t>Idle_HD Truck_PM2.5</t>
  </si>
  <si>
    <t>CMAQ $ Request</t>
  </si>
  <si>
    <t>Total CMAQ</t>
  </si>
  <si>
    <t>Grand Total Project</t>
  </si>
  <si>
    <t>\N</t>
  </si>
  <si>
    <t>Other Buses</t>
  </si>
  <si>
    <t>fuelSubTypeId</t>
  </si>
  <si>
    <t>fuelSubTypeDesc</t>
  </si>
  <si>
    <t>VMT Mix - SL County, Arterials, MOVES3, 2017 DMV</t>
  </si>
  <si>
    <t>INDEX</t>
  </si>
  <si>
    <t>PM2.5 - Exhaust Total</t>
  </si>
  <si>
    <t>PM10 - Exhaust Total</t>
  </si>
  <si>
    <t>Emission Quantity</t>
  </si>
  <si>
    <t>This is a copy of calculations in:</t>
  </si>
  <si>
    <t>Vehicle Summary Activity</t>
  </si>
  <si>
    <t>Vehicle Summary Emissions (grams)</t>
  </si>
  <si>
    <t>Fuel</t>
  </si>
  <si>
    <t>Miles</t>
  </si>
  <si>
    <t>gasoline</t>
  </si>
  <si>
    <t>1.11.11</t>
  </si>
  <si>
    <t>MC</t>
  </si>
  <si>
    <t>1.11.2001</t>
  </si>
  <si>
    <t>1.11.2002</t>
  </si>
  <si>
    <t>1.11.2003</t>
  </si>
  <si>
    <t>1.11.2004</t>
  </si>
  <si>
    <t>1.11.2005</t>
  </si>
  <si>
    <t>1.11.2006</t>
  </si>
  <si>
    <t>1.11.2007</t>
  </si>
  <si>
    <t>1.11.2008</t>
  </si>
  <si>
    <t>1.11.2009</t>
  </si>
  <si>
    <t>1.11.2010</t>
  </si>
  <si>
    <t>1.11.2011</t>
  </si>
  <si>
    <t>1.11.2012</t>
  </si>
  <si>
    <t>1.11.2013</t>
  </si>
  <si>
    <t>1.11.2014</t>
  </si>
  <si>
    <t>1.11.2015</t>
  </si>
  <si>
    <t>1.11.2016</t>
  </si>
  <si>
    <t>1.11.2017</t>
  </si>
  <si>
    <t>1.11.2018</t>
  </si>
  <si>
    <t>1.11.2019</t>
  </si>
  <si>
    <t>1.11.2020</t>
  </si>
  <si>
    <t>1.11.2021</t>
  </si>
  <si>
    <t>1.11.2022</t>
  </si>
  <si>
    <t>1.11.2023</t>
  </si>
  <si>
    <t>1.11.2024</t>
  </si>
  <si>
    <t>1.11.2025</t>
  </si>
  <si>
    <t>1.11.2026</t>
  </si>
  <si>
    <t>1.21.21</t>
  </si>
  <si>
    <t>Pass Car</t>
  </si>
  <si>
    <t>1.21.2001</t>
  </si>
  <si>
    <t>1.21.2002</t>
  </si>
  <si>
    <t>1.21.2003</t>
  </si>
  <si>
    <t>1.21.2004</t>
  </si>
  <si>
    <t>1.21.2005</t>
  </si>
  <si>
    <t>1.21.2006</t>
  </si>
  <si>
    <t>1.21.2007</t>
  </si>
  <si>
    <t>1.21.2008</t>
  </si>
  <si>
    <t>1.21.2009</t>
  </si>
  <si>
    <t>1.21.2010</t>
  </si>
  <si>
    <t>1.21.2011</t>
  </si>
  <si>
    <t>1.21.2012</t>
  </si>
  <si>
    <t>1.21.2013</t>
  </si>
  <si>
    <t>1.21.2014</t>
  </si>
  <si>
    <t>1.21.2015</t>
  </si>
  <si>
    <t>1.21.2016</t>
  </si>
  <si>
    <t>1.21.2017</t>
  </si>
  <si>
    <t>1.21.2018</t>
  </si>
  <si>
    <t>1.21.2019</t>
  </si>
  <si>
    <t>1.21.2020</t>
  </si>
  <si>
    <t>1.21.2021</t>
  </si>
  <si>
    <t>1.21.2022</t>
  </si>
  <si>
    <t>1.21.2023</t>
  </si>
  <si>
    <t>1.21.2024</t>
  </si>
  <si>
    <t>1.21.2025</t>
  </si>
  <si>
    <t>1.21.2026</t>
  </si>
  <si>
    <t>1.31.31</t>
  </si>
  <si>
    <t>Pass Truck</t>
  </si>
  <si>
    <t>1.31.2001</t>
  </si>
  <si>
    <t>1.31.2002</t>
  </si>
  <si>
    <t>1.31.2003</t>
  </si>
  <si>
    <t>1.31.2004</t>
  </si>
  <si>
    <t>1.31.2005</t>
  </si>
  <si>
    <t>1.31.2006</t>
  </si>
  <si>
    <t>1.31.2007</t>
  </si>
  <si>
    <t>1.31.2008</t>
  </si>
  <si>
    <t>1.31.2009</t>
  </si>
  <si>
    <t>1.31.2010</t>
  </si>
  <si>
    <t>1.31.2011</t>
  </si>
  <si>
    <t>1.31.2012</t>
  </si>
  <si>
    <t>1.31.2013</t>
  </si>
  <si>
    <t>1.31.2014</t>
  </si>
  <si>
    <t>1.31.2015</t>
  </si>
  <si>
    <t>1.31.2016</t>
  </si>
  <si>
    <t>1.31.2017</t>
  </si>
  <si>
    <t>1.31.2018</t>
  </si>
  <si>
    <t>1.31.2019</t>
  </si>
  <si>
    <t>1.31.2020</t>
  </si>
  <si>
    <t>1.31.2021</t>
  </si>
  <si>
    <t>1.31.2022</t>
  </si>
  <si>
    <t>1.31.2023</t>
  </si>
  <si>
    <t>1.31.2024</t>
  </si>
  <si>
    <t>1.31.2025</t>
  </si>
  <si>
    <t>1.31.2026</t>
  </si>
  <si>
    <t>1.32.32</t>
  </si>
  <si>
    <t>Light Truck</t>
  </si>
  <si>
    <t>1.32.2001</t>
  </si>
  <si>
    <t>1.32.2002</t>
  </si>
  <si>
    <t>1.32.2003</t>
  </si>
  <si>
    <t>1.32.2004</t>
  </si>
  <si>
    <t>1.32.2005</t>
  </si>
  <si>
    <t>1.32.2006</t>
  </si>
  <si>
    <t>1.32.2007</t>
  </si>
  <si>
    <t>1.32.2008</t>
  </si>
  <si>
    <t>1.32.2009</t>
  </si>
  <si>
    <t>1.32.2010</t>
  </si>
  <si>
    <t>1.32.2011</t>
  </si>
  <si>
    <t>1.32.2012</t>
  </si>
  <si>
    <t>1.32.2013</t>
  </si>
  <si>
    <t>1.32.2014</t>
  </si>
  <si>
    <t>1.32.2015</t>
  </si>
  <si>
    <t>1.32.2016</t>
  </si>
  <si>
    <t>1.32.2017</t>
  </si>
  <si>
    <t>1.32.2018</t>
  </si>
  <si>
    <t>1.32.2019</t>
  </si>
  <si>
    <t>1.32.2020</t>
  </si>
  <si>
    <t>1.32.2021</t>
  </si>
  <si>
    <t>1.32.2022</t>
  </si>
  <si>
    <t>1.32.2023</t>
  </si>
  <si>
    <t>1.32.2024</t>
  </si>
  <si>
    <t>1.32.2025</t>
  </si>
  <si>
    <t>1.32.2026</t>
  </si>
  <si>
    <t>1.42.42</t>
  </si>
  <si>
    <t>1.42.2001</t>
  </si>
  <si>
    <t>1.42.2002</t>
  </si>
  <si>
    <t>1.42.2003</t>
  </si>
  <si>
    <t>1.42.2004</t>
  </si>
  <si>
    <t>1.42.2005</t>
  </si>
  <si>
    <t>1.42.2006</t>
  </si>
  <si>
    <t>1.42.2007</t>
  </si>
  <si>
    <t>1.42.2008</t>
  </si>
  <si>
    <t>1.42.2009</t>
  </si>
  <si>
    <t>1.42.2010</t>
  </si>
  <si>
    <t>1.42.2011</t>
  </si>
  <si>
    <t>1.42.2012</t>
  </si>
  <si>
    <t>1.42.2013</t>
  </si>
  <si>
    <t>1.42.2014</t>
  </si>
  <si>
    <t>1.42.2015</t>
  </si>
  <si>
    <t>1.42.2016</t>
  </si>
  <si>
    <t>1.42.2017</t>
  </si>
  <si>
    <t>1.42.2018</t>
  </si>
  <si>
    <t>1.42.2019</t>
  </si>
  <si>
    <t>1.42.2020</t>
  </si>
  <si>
    <t>1.42.2021</t>
  </si>
  <si>
    <t>1.42.2022</t>
  </si>
  <si>
    <t>1.42.2023</t>
  </si>
  <si>
    <t>1.42.2024</t>
  </si>
  <si>
    <t>1.42.2025</t>
  </si>
  <si>
    <t>1.42.2026</t>
  </si>
  <si>
    <t>1.43.43</t>
  </si>
  <si>
    <t>1.43.2001</t>
  </si>
  <si>
    <t>1.43.2002</t>
  </si>
  <si>
    <t>1.43.2003</t>
  </si>
  <si>
    <t>1.43.2004</t>
  </si>
  <si>
    <t>1.43.2005</t>
  </si>
  <si>
    <t>1.43.2006</t>
  </si>
  <si>
    <t>1.43.2007</t>
  </si>
  <si>
    <t>1.43.2008</t>
  </si>
  <si>
    <t>1.43.2009</t>
  </si>
  <si>
    <t>1.43.2010</t>
  </si>
  <si>
    <t>1.43.2011</t>
  </si>
  <si>
    <t>1.43.2012</t>
  </si>
  <si>
    <t>1.43.2013</t>
  </si>
  <si>
    <t>1.43.2014</t>
  </si>
  <si>
    <t>1.43.2015</t>
  </si>
  <si>
    <t>1.43.2016</t>
  </si>
  <si>
    <t>1.43.2017</t>
  </si>
  <si>
    <t>1.43.2018</t>
  </si>
  <si>
    <t>1.43.2019</t>
  </si>
  <si>
    <t>1.43.2020</t>
  </si>
  <si>
    <t>1.43.2021</t>
  </si>
  <si>
    <t>1.43.2022</t>
  </si>
  <si>
    <t>1.43.2023</t>
  </si>
  <si>
    <t>1.43.2024</t>
  </si>
  <si>
    <t>1.43.2025</t>
  </si>
  <si>
    <t>1.43.2026</t>
  </si>
  <si>
    <t>1.51.51</t>
  </si>
  <si>
    <t>Garbage</t>
  </si>
  <si>
    <t>1.51.2003</t>
  </si>
  <si>
    <t>1.51.2005</t>
  </si>
  <si>
    <t>1.51.2006</t>
  </si>
  <si>
    <t>1.51.2007</t>
  </si>
  <si>
    <t>1.51.2008</t>
  </si>
  <si>
    <t>1.51.2009</t>
  </si>
  <si>
    <t>1.51.2013</t>
  </si>
  <si>
    <t>1.52.52</t>
  </si>
  <si>
    <t>SU S-haul Truck</t>
  </si>
  <si>
    <t>1.52.2001</t>
  </si>
  <si>
    <t>1.52.2002</t>
  </si>
  <si>
    <t>1.52.2003</t>
  </si>
  <si>
    <t>1.52.2004</t>
  </si>
  <si>
    <t>1.52.2005</t>
  </si>
  <si>
    <t>1.52.2006</t>
  </si>
  <si>
    <t>1.52.2007</t>
  </si>
  <si>
    <t>1.52.2008</t>
  </si>
  <si>
    <t>1.52.2009</t>
  </si>
  <si>
    <t>1.52.2010</t>
  </si>
  <si>
    <t>1.52.2011</t>
  </si>
  <si>
    <t>1.52.2012</t>
  </si>
  <si>
    <t>1.52.2013</t>
  </si>
  <si>
    <t>1.52.2014</t>
  </si>
  <si>
    <t>1.52.2015</t>
  </si>
  <si>
    <t>1.52.2016</t>
  </si>
  <si>
    <t>1.52.2017</t>
  </si>
  <si>
    <t>1.52.2018</t>
  </si>
  <si>
    <t>1.52.2019</t>
  </si>
  <si>
    <t>1.52.2020</t>
  </si>
  <si>
    <t>1.52.2021</t>
  </si>
  <si>
    <t>1.52.2022</t>
  </si>
  <si>
    <t>1.52.2023</t>
  </si>
  <si>
    <t>1.52.2024</t>
  </si>
  <si>
    <t>1.52.2025</t>
  </si>
  <si>
    <t>1.52.2026</t>
  </si>
  <si>
    <t>1.53.53</t>
  </si>
  <si>
    <t>SU L-haul Truck</t>
  </si>
  <si>
    <t>1.53.2001</t>
  </si>
  <si>
    <t>1.53.2002</t>
  </si>
  <si>
    <t>1.53.2004</t>
  </si>
  <si>
    <t>1.54.54</t>
  </si>
  <si>
    <t>1.54.2001</t>
  </si>
  <si>
    <t>1.54.2002</t>
  </si>
  <si>
    <t>1.54.2003</t>
  </si>
  <si>
    <t>1.54.2004</t>
  </si>
  <si>
    <t>1.54.2005</t>
  </si>
  <si>
    <t>1.54.2006</t>
  </si>
  <si>
    <t>1.54.2007</t>
  </si>
  <si>
    <t>1.54.2008</t>
  </si>
  <si>
    <t>1.54.2009</t>
  </si>
  <si>
    <t>1.54.2010</t>
  </si>
  <si>
    <t>1.54.2011</t>
  </si>
  <si>
    <t>1.54.2012</t>
  </si>
  <si>
    <t>1.54.2013</t>
  </si>
  <si>
    <t>1.54.2014</t>
  </si>
  <si>
    <t>1.54.2015</t>
  </si>
  <si>
    <t>1.54.2016</t>
  </si>
  <si>
    <t>1.54.2017</t>
  </si>
  <si>
    <t>1.54.2018</t>
  </si>
  <si>
    <t>1.54.2019</t>
  </si>
  <si>
    <t>1.54.2020</t>
  </si>
  <si>
    <t>1.54.2021</t>
  </si>
  <si>
    <t>1.54.2022</t>
  </si>
  <si>
    <t>1.54.2023</t>
  </si>
  <si>
    <t>1.54.2024</t>
  </si>
  <si>
    <t>1.54.2025</t>
  </si>
  <si>
    <t>1.54.2026</t>
  </si>
  <si>
    <t>1.61.61</t>
  </si>
  <si>
    <t>Comb S-haul Truck</t>
  </si>
  <si>
    <t>1.61.2001</t>
  </si>
  <si>
    <t>1.61.2002</t>
  </si>
  <si>
    <t>2.61.2</t>
  </si>
  <si>
    <t>diesel</t>
  </si>
  <si>
    <t>2.21.21</t>
  </si>
  <si>
    <t>2.21.2001</t>
  </si>
  <si>
    <t>2.21.2002</t>
  </si>
  <si>
    <t>2.21.2003</t>
  </si>
  <si>
    <t>2.21.2004</t>
  </si>
  <si>
    <t>2.21.2005</t>
  </si>
  <si>
    <t>2.21.2006</t>
  </si>
  <si>
    <t>2.21.2007</t>
  </si>
  <si>
    <t>2.21.2008</t>
  </si>
  <si>
    <t>2.21.2009</t>
  </si>
  <si>
    <t>2.21.2010</t>
  </si>
  <si>
    <t>2.21.2011</t>
  </si>
  <si>
    <t>2.21.2012</t>
  </si>
  <si>
    <t>2.21.2013</t>
  </si>
  <si>
    <t>2.21.2014</t>
  </si>
  <si>
    <t>2.21.2015</t>
  </si>
  <si>
    <t>2.21.2016</t>
  </si>
  <si>
    <t>2.21.2017</t>
  </si>
  <si>
    <t>2.21.2018</t>
  </si>
  <si>
    <t>2.21.2019</t>
  </si>
  <si>
    <t>2.21.2020</t>
  </si>
  <si>
    <t>2.21.2021</t>
  </si>
  <si>
    <t>2.21.2022</t>
  </si>
  <si>
    <t>2.21.2023</t>
  </si>
  <si>
    <t>2.21.2024</t>
  </si>
  <si>
    <t>2.21.2025</t>
  </si>
  <si>
    <t>2.21.2026</t>
  </si>
  <si>
    <t>2.31.31</t>
  </si>
  <si>
    <t>2.31.2001</t>
  </si>
  <si>
    <t>2.31.2002</t>
  </si>
  <si>
    <t>2.31.2003</t>
  </si>
  <si>
    <t>2.31.2004</t>
  </si>
  <si>
    <t>2.31.2005</t>
  </si>
  <si>
    <t>2.31.2006</t>
  </si>
  <si>
    <t>2.31.2007</t>
  </si>
  <si>
    <t>2.31.2008</t>
  </si>
  <si>
    <t>2.31.2009</t>
  </si>
  <si>
    <t>2.31.2010</t>
  </si>
  <si>
    <t>2.31.2011</t>
  </si>
  <si>
    <t>2.31.2012</t>
  </si>
  <si>
    <t>2.31.2013</t>
  </si>
  <si>
    <t>2.31.2014</t>
  </si>
  <si>
    <t>2.31.2015</t>
  </si>
  <si>
    <t>2.31.2016</t>
  </si>
  <si>
    <t>2.31.2017</t>
  </si>
  <si>
    <t>2.31.2018</t>
  </si>
  <si>
    <t>2.31.2019</t>
  </si>
  <si>
    <t>2.31.2020</t>
  </si>
  <si>
    <t>2.31.2021</t>
  </si>
  <si>
    <t>2.31.2022</t>
  </si>
  <si>
    <t>2.31.2023</t>
  </si>
  <si>
    <t>2.31.2024</t>
  </si>
  <si>
    <t>2.31.2025</t>
  </si>
  <si>
    <t>2.31.2026</t>
  </si>
  <si>
    <t>2.32.32</t>
  </si>
  <si>
    <t>2.32.2001</t>
  </si>
  <si>
    <t>2.32.2002</t>
  </si>
  <si>
    <t>2.32.2003</t>
  </si>
  <si>
    <t>2.32.2004</t>
  </si>
  <si>
    <t>2.32.2005</t>
  </si>
  <si>
    <t>2.32.2006</t>
  </si>
  <si>
    <t>2.32.2007</t>
  </si>
  <si>
    <t>2.32.2008</t>
  </si>
  <si>
    <t>2.32.2009</t>
  </si>
  <si>
    <t>2.32.2010</t>
  </si>
  <si>
    <t>2.32.2011</t>
  </si>
  <si>
    <t>2.32.2012</t>
  </si>
  <si>
    <t>2.32.2013</t>
  </si>
  <si>
    <t>2.32.2014</t>
  </si>
  <si>
    <t>2.32.2015</t>
  </si>
  <si>
    <t>2.32.2016</t>
  </si>
  <si>
    <t>2.32.2017</t>
  </si>
  <si>
    <t>2.32.2018</t>
  </si>
  <si>
    <t>2.32.2019</t>
  </si>
  <si>
    <t>2.32.2020</t>
  </si>
  <si>
    <t>2.32.2021</t>
  </si>
  <si>
    <t>2.32.2022</t>
  </si>
  <si>
    <t>2.32.2023</t>
  </si>
  <si>
    <t>2.32.2024</t>
  </si>
  <si>
    <t>2.32.2025</t>
  </si>
  <si>
    <t>2.32.2026</t>
  </si>
  <si>
    <t>2.41.41</t>
  </si>
  <si>
    <t>Inter Bus</t>
  </si>
  <si>
    <t>2.41.2001</t>
  </si>
  <si>
    <t>2.41.2002</t>
  </si>
  <si>
    <t>2.41.2003</t>
  </si>
  <si>
    <t>2.41.2004</t>
  </si>
  <si>
    <t>2.41.2005</t>
  </si>
  <si>
    <t>2.41.2006</t>
  </si>
  <si>
    <t>2.41.2007</t>
  </si>
  <si>
    <t>2.41.2008</t>
  </si>
  <si>
    <t>2.41.2009</t>
  </si>
  <si>
    <t>2.41.2010</t>
  </si>
  <si>
    <t>2.41.2011</t>
  </si>
  <si>
    <t>2.41.2012</t>
  </si>
  <si>
    <t>2.41.2013</t>
  </si>
  <si>
    <t>2.41.2014</t>
  </si>
  <si>
    <t>2.41.2015</t>
  </si>
  <si>
    <t>2.41.2016</t>
  </si>
  <si>
    <t>2.41.2017</t>
  </si>
  <si>
    <t>2.41.2018</t>
  </si>
  <si>
    <t>2.41.2019</t>
  </si>
  <si>
    <t>2.41.2020</t>
  </si>
  <si>
    <t>2.41.2021</t>
  </si>
  <si>
    <t>2.41.2022</t>
  </si>
  <si>
    <t>2.41.2023</t>
  </si>
  <si>
    <t>2.41.2024</t>
  </si>
  <si>
    <t>2.41.2025</t>
  </si>
  <si>
    <t>2.41.2026</t>
  </si>
  <si>
    <t>2.42.42</t>
  </si>
  <si>
    <t>2.42.2001</t>
  </si>
  <si>
    <t>2.42.2002</t>
  </si>
  <si>
    <t>2.42.2003</t>
  </si>
  <si>
    <t>2.42.2004</t>
  </si>
  <si>
    <t>2.42.2005</t>
  </si>
  <si>
    <t>2.42.2006</t>
  </si>
  <si>
    <t>2.42.2007</t>
  </si>
  <si>
    <t>2.42.2008</t>
  </si>
  <si>
    <t>2.42.2009</t>
  </si>
  <si>
    <t>2.42.2010</t>
  </si>
  <si>
    <t>2.42.2011</t>
  </si>
  <si>
    <t>2.42.2012</t>
  </si>
  <si>
    <t>2.42.2013</t>
  </si>
  <si>
    <t>2.42.2014</t>
  </si>
  <si>
    <t>2.42.2015</t>
  </si>
  <si>
    <t>2.42.2016</t>
  </si>
  <si>
    <t>2.42.2017</t>
  </si>
  <si>
    <t>2.42.2018</t>
  </si>
  <si>
    <t>2.42.2019</t>
  </si>
  <si>
    <t>2.42.2020</t>
  </si>
  <si>
    <t>2.42.2021</t>
  </si>
  <si>
    <t>2.42.2022</t>
  </si>
  <si>
    <t>2.42.2023</t>
  </si>
  <si>
    <t>2.42.2024</t>
  </si>
  <si>
    <t>2.42.2025</t>
  </si>
  <si>
    <t>2.42.2026</t>
  </si>
  <si>
    <t>2.43.43</t>
  </si>
  <si>
    <t>2.43.2001</t>
  </si>
  <si>
    <t>2.43.2002</t>
  </si>
  <si>
    <t>2.43.2003</t>
  </si>
  <si>
    <t>2.43.2004</t>
  </si>
  <si>
    <t>2.43.2005</t>
  </si>
  <si>
    <t>2.43.2006</t>
  </si>
  <si>
    <t>2.43.2007</t>
  </si>
  <si>
    <t>2.43.2008</t>
  </si>
  <si>
    <t>2.43.2009</t>
  </si>
  <si>
    <t>2.43.2010</t>
  </si>
  <si>
    <t>2.43.2011</t>
  </si>
  <si>
    <t>2.43.2012</t>
  </si>
  <si>
    <t>2.43.2013</t>
  </si>
  <si>
    <t>2.43.2014</t>
  </si>
  <si>
    <t>2.43.2015</t>
  </si>
  <si>
    <t>2.43.2016</t>
  </si>
  <si>
    <t>2.43.2017</t>
  </si>
  <si>
    <t>2.43.2018</t>
  </si>
  <si>
    <t>2.43.2019</t>
  </si>
  <si>
    <t>2.43.2020</t>
  </si>
  <si>
    <t>2.43.2021</t>
  </si>
  <si>
    <t>2.43.2022</t>
  </si>
  <si>
    <t>2.43.2023</t>
  </si>
  <si>
    <t>2.43.2024</t>
  </si>
  <si>
    <t>2.43.2025</t>
  </si>
  <si>
    <t>2.43.2026</t>
  </si>
  <si>
    <t>2.51.51</t>
  </si>
  <si>
    <t>2.51.2001</t>
  </si>
  <si>
    <t>2.51.2002</t>
  </si>
  <si>
    <t>2.51.2003</t>
  </si>
  <si>
    <t>2.51.2004</t>
  </si>
  <si>
    <t>2.51.2005</t>
  </si>
  <si>
    <t>2.51.2006</t>
  </si>
  <si>
    <t>2.51.2007</t>
  </si>
  <si>
    <t>2.51.2008</t>
  </si>
  <si>
    <t>2.51.2009</t>
  </si>
  <si>
    <t>2.51.2010</t>
  </si>
  <si>
    <t>2.51.2011</t>
  </si>
  <si>
    <t>2.51.2012</t>
  </si>
  <si>
    <t>2.51.2013</t>
  </si>
  <si>
    <t>2.51.2014</t>
  </si>
  <si>
    <t>2.51.2015</t>
  </si>
  <si>
    <t>2.51.2016</t>
  </si>
  <si>
    <t>2.51.2017</t>
  </si>
  <si>
    <t>2.51.2018</t>
  </si>
  <si>
    <t>2.51.2019</t>
  </si>
  <si>
    <t>2.51.2020</t>
  </si>
  <si>
    <t>2.51.2021</t>
  </si>
  <si>
    <t>2.51.2022</t>
  </si>
  <si>
    <t>2.51.2023</t>
  </si>
  <si>
    <t>2.51.2024</t>
  </si>
  <si>
    <t>2.51.2025</t>
  </si>
  <si>
    <t>2.51.2026</t>
  </si>
  <si>
    <t>2.52.52</t>
  </si>
  <si>
    <t>2.52.2001</t>
  </si>
  <si>
    <t>2.52.2002</t>
  </si>
  <si>
    <t>2.52.2003</t>
  </si>
  <si>
    <t>2.52.2004</t>
  </si>
  <si>
    <t>2.52.2005</t>
  </si>
  <si>
    <t>2.52.2006</t>
  </si>
  <si>
    <t>2.52.2007</t>
  </si>
  <si>
    <t>2.52.2008</t>
  </si>
  <si>
    <t>2.52.2009</t>
  </si>
  <si>
    <t>2.52.2010</t>
  </si>
  <si>
    <t>2.52.2011</t>
  </si>
  <si>
    <t>2.52.2012</t>
  </si>
  <si>
    <t>2.52.2013</t>
  </si>
  <si>
    <t>2.52.2014</t>
  </si>
  <si>
    <t>2.52.2015</t>
  </si>
  <si>
    <t>2.52.2016</t>
  </si>
  <si>
    <t>2.52.2017</t>
  </si>
  <si>
    <t>2.52.2018</t>
  </si>
  <si>
    <t>2.52.2019</t>
  </si>
  <si>
    <t>2.52.2020</t>
  </si>
  <si>
    <t>2.52.2021</t>
  </si>
  <si>
    <t>2.52.2022</t>
  </si>
  <si>
    <t>2.52.2023</t>
  </si>
  <si>
    <t>2.52.2024</t>
  </si>
  <si>
    <t>2.52.2025</t>
  </si>
  <si>
    <t>2.52.2026</t>
  </si>
  <si>
    <t>2.53.53</t>
  </si>
  <si>
    <t>2.53.2001</t>
  </si>
  <si>
    <t>2.53.2002</t>
  </si>
  <si>
    <t>2.53.2003</t>
  </si>
  <si>
    <t>2.53.2004</t>
  </si>
  <si>
    <t>2.53.2005</t>
  </si>
  <si>
    <t>2.53.2006</t>
  </si>
  <si>
    <t>2.53.2007</t>
  </si>
  <si>
    <t>2.53.2008</t>
  </si>
  <si>
    <t>2.53.2009</t>
  </si>
  <si>
    <t>2.53.2010</t>
  </si>
  <si>
    <t>2.53.2011</t>
  </si>
  <si>
    <t>2.53.2012</t>
  </si>
  <si>
    <t>2.53.2013</t>
  </si>
  <si>
    <t>2.53.2014</t>
  </si>
  <si>
    <t>2.53.2015</t>
  </si>
  <si>
    <t>2.53.2016</t>
  </si>
  <si>
    <t>2.53.2017</t>
  </si>
  <si>
    <t>2.53.2018</t>
  </si>
  <si>
    <t>2.53.2019</t>
  </si>
  <si>
    <t>2.53.2020</t>
  </si>
  <si>
    <t>2.53.2021</t>
  </si>
  <si>
    <t>2.53.2022</t>
  </si>
  <si>
    <t>2.53.2023</t>
  </si>
  <si>
    <t>2.53.2024</t>
  </si>
  <si>
    <t>2.53.2025</t>
  </si>
  <si>
    <t>2.53.2026</t>
  </si>
  <si>
    <t>2.54.54</t>
  </si>
  <si>
    <t>2.54.2001</t>
  </si>
  <si>
    <t>2.54.2002</t>
  </si>
  <si>
    <t>2.54.2003</t>
  </si>
  <si>
    <t>2.54.2004</t>
  </si>
  <si>
    <t>2.54.2005</t>
  </si>
  <si>
    <t>2.54.2006</t>
  </si>
  <si>
    <t>2.54.2007</t>
  </si>
  <si>
    <t>2.54.2008</t>
  </si>
  <si>
    <t>2.54.2009</t>
  </si>
  <si>
    <t>2.54.2010</t>
  </si>
  <si>
    <t>2.54.2011</t>
  </si>
  <si>
    <t>2.54.2012</t>
  </si>
  <si>
    <t>2.54.2013</t>
  </si>
  <si>
    <t>2.54.2014</t>
  </si>
  <si>
    <t>2.54.2015</t>
  </si>
  <si>
    <t>2.54.2016</t>
  </si>
  <si>
    <t>2.54.2017</t>
  </si>
  <si>
    <t>2.54.2018</t>
  </si>
  <si>
    <t>2.54.2019</t>
  </si>
  <si>
    <t>2.54.2020</t>
  </si>
  <si>
    <t>2.54.2021</t>
  </si>
  <si>
    <t>2.54.2022</t>
  </si>
  <si>
    <t>2.54.2023</t>
  </si>
  <si>
    <t>2.54.2024</t>
  </si>
  <si>
    <t>2.54.2025</t>
  </si>
  <si>
    <t>2.54.2026</t>
  </si>
  <si>
    <t>2.61.61</t>
  </si>
  <si>
    <t>2.61.2001</t>
  </si>
  <si>
    <t>2.61.2002</t>
  </si>
  <si>
    <t>2.61.2003</t>
  </si>
  <si>
    <t>2.61.2004</t>
  </si>
  <si>
    <t>2.61.2005</t>
  </si>
  <si>
    <t>2.61.2006</t>
  </si>
  <si>
    <t>2.61.2007</t>
  </si>
  <si>
    <t>2.61.2008</t>
  </si>
  <si>
    <t>2.61.2009</t>
  </si>
  <si>
    <t>2.61.2010</t>
  </si>
  <si>
    <t>2.61.2011</t>
  </si>
  <si>
    <t>2.61.2012</t>
  </si>
  <si>
    <t>2.61.2013</t>
  </si>
  <si>
    <t>2.61.2014</t>
  </si>
  <si>
    <t>2.61.2015</t>
  </si>
  <si>
    <t>2.61.2016</t>
  </si>
  <si>
    <t>2.61.2017</t>
  </si>
  <si>
    <t>2.61.2018</t>
  </si>
  <si>
    <t>2.61.2019</t>
  </si>
  <si>
    <t>2.61.2020</t>
  </si>
  <si>
    <t>2.61.2021</t>
  </si>
  <si>
    <t>2.61.2022</t>
  </si>
  <si>
    <t>2.61.2023</t>
  </si>
  <si>
    <t>2.61.2024</t>
  </si>
  <si>
    <t>2.61.2025</t>
  </si>
  <si>
    <t>2.61.2026</t>
  </si>
  <si>
    <t>2.62.62</t>
  </si>
  <si>
    <t>Comb L-haul Truck</t>
  </si>
  <si>
    <t>2.62.2001</t>
  </si>
  <si>
    <t>2.62.2002</t>
  </si>
  <si>
    <t>2.62.2003</t>
  </si>
  <si>
    <t>2.62.2004</t>
  </si>
  <si>
    <t>2.62.2005</t>
  </si>
  <si>
    <t>2.62.2006</t>
  </si>
  <si>
    <t>2.62.2007</t>
  </si>
  <si>
    <t>2.62.2008</t>
  </si>
  <si>
    <t>2.62.2009</t>
  </si>
  <si>
    <t>2.62.2010</t>
  </si>
  <si>
    <t>2.62.2011</t>
  </si>
  <si>
    <t>2.62.2012</t>
  </si>
  <si>
    <t>2.62.2013</t>
  </si>
  <si>
    <t>2.62.2014</t>
  </si>
  <si>
    <t>2.62.2015</t>
  </si>
  <si>
    <t>2.62.2016</t>
  </si>
  <si>
    <t>2.62.2017</t>
  </si>
  <si>
    <t>2.62.2018</t>
  </si>
  <si>
    <t>2.62.2019</t>
  </si>
  <si>
    <t>2.62.2020</t>
  </si>
  <si>
    <t>2.62.2021</t>
  </si>
  <si>
    <t>2.62.2022</t>
  </si>
  <si>
    <t>2.62.2023</t>
  </si>
  <si>
    <t>2.62.2024</t>
  </si>
  <si>
    <t>2.62.2025</t>
  </si>
  <si>
    <t>2.62.2026</t>
  </si>
  <si>
    <t>3.62.3</t>
  </si>
  <si>
    <t>3.42.42</t>
  </si>
  <si>
    <t>3.42.2001</t>
  </si>
  <si>
    <t>3.42.2002</t>
  </si>
  <si>
    <t>3.42.2003</t>
  </si>
  <si>
    <t>3.42.2004</t>
  </si>
  <si>
    <t>3.42.2005</t>
  </si>
  <si>
    <t>3.42.2006</t>
  </si>
  <si>
    <t>3.42.2007</t>
  </si>
  <si>
    <t>3.42.2008</t>
  </si>
  <si>
    <t>3.42.2009</t>
  </si>
  <si>
    <t>3.42.2010</t>
  </si>
  <si>
    <t>3.42.2011</t>
  </si>
  <si>
    <t>3.42.2012</t>
  </si>
  <si>
    <t>3.42.2013</t>
  </si>
  <si>
    <t>3.42.2014</t>
  </si>
  <si>
    <t>3.42.2015</t>
  </si>
  <si>
    <t>3.42.2016</t>
  </si>
  <si>
    <t>3.42.2017</t>
  </si>
  <si>
    <t>3.42.2018</t>
  </si>
  <si>
    <t>3.42.2019</t>
  </si>
  <si>
    <t>3.42.2020</t>
  </si>
  <si>
    <t>3.42.2021</t>
  </si>
  <si>
    <t>3.42.2022</t>
  </si>
  <si>
    <t>3.42.2023</t>
  </si>
  <si>
    <t>3.42.2024</t>
  </si>
  <si>
    <t>3.42.2025</t>
  </si>
  <si>
    <t>3.42.2026</t>
  </si>
  <si>
    <t>Electric</t>
  </si>
  <si>
    <t>9.21.2010</t>
  </si>
  <si>
    <t>9.21.2011</t>
  </si>
  <si>
    <t>9.21.2012</t>
  </si>
  <si>
    <t>9.21.2013</t>
  </si>
  <si>
    <t>9.21.2014</t>
  </si>
  <si>
    <t>9.21.2015</t>
  </si>
  <si>
    <t>9.21.2016</t>
  </si>
  <si>
    <t>9.21.2017</t>
  </si>
  <si>
    <t>9.21.2018</t>
  </si>
  <si>
    <t>9.21.2019</t>
  </si>
  <si>
    <t>9.21.2020</t>
  </si>
  <si>
    <t>9.21.2021</t>
  </si>
  <si>
    <t>9.21.2022</t>
  </si>
  <si>
    <t>9.21.2023</t>
  </si>
  <si>
    <t>9.21.2024</t>
  </si>
  <si>
    <t>9.21.2025</t>
  </si>
  <si>
    <t>9.21.2026</t>
  </si>
  <si>
    <t>9.31.2017</t>
  </si>
  <si>
    <t>9.31.2018</t>
  </si>
  <si>
    <t>9.31.2019</t>
  </si>
  <si>
    <t>9.31.2020</t>
  </si>
  <si>
    <t>9.31.2021</t>
  </si>
  <si>
    <t>9.31.2022</t>
  </si>
  <si>
    <t>9.31.2023</t>
  </si>
  <si>
    <t>9.31.2024</t>
  </si>
  <si>
    <t>9.31.2025</t>
  </si>
  <si>
    <t>9.31.2026</t>
  </si>
  <si>
    <t>9.32.2017</t>
  </si>
  <si>
    <t>9.32.2018</t>
  </si>
  <si>
    <t>9.32.2019</t>
  </si>
  <si>
    <t>9.32.2020</t>
  </si>
  <si>
    <t>9.32.2021</t>
  </si>
  <si>
    <t>9.32.2022</t>
  </si>
  <si>
    <t>9.32.2023</t>
  </si>
  <si>
    <t>9.32.2024</t>
  </si>
  <si>
    <t>9.32.2025</t>
  </si>
  <si>
    <t>9.32.2026</t>
  </si>
  <si>
    <t>1.11.2027</t>
  </si>
  <si>
    <t>1.11.2028</t>
  </si>
  <si>
    <t>1.21.2027</t>
  </si>
  <si>
    <t>1.21.2028</t>
  </si>
  <si>
    <t>1.31.2027</t>
  </si>
  <si>
    <t>1.31.2028</t>
  </si>
  <si>
    <t>1.32.2027</t>
  </si>
  <si>
    <t>1.32.2028</t>
  </si>
  <si>
    <t>1.41.41</t>
  </si>
  <si>
    <t>1.41.2001</t>
  </si>
  <si>
    <t>1.41.2002</t>
  </si>
  <si>
    <t>1.41.2003</t>
  </si>
  <si>
    <t>1.41.2004</t>
  </si>
  <si>
    <t>1.41.2005</t>
  </si>
  <si>
    <t>1.41.2006</t>
  </si>
  <si>
    <t>1.41.2007</t>
  </si>
  <si>
    <t>1.41.2008</t>
  </si>
  <si>
    <t>1.41.2009</t>
  </si>
  <si>
    <t>1.41.2010</t>
  </si>
  <si>
    <t>1.41.2011</t>
  </si>
  <si>
    <t>1.41.2012</t>
  </si>
  <si>
    <t>1.41.2013</t>
  </si>
  <si>
    <t>1.41.2014</t>
  </si>
  <si>
    <t>1.41.2015</t>
  </si>
  <si>
    <t>1.41.2016</t>
  </si>
  <si>
    <t>1.41.2017</t>
  </si>
  <si>
    <t>1.41.2018</t>
  </si>
  <si>
    <t>1.41.2019</t>
  </si>
  <si>
    <t>1.41.2020</t>
  </si>
  <si>
    <t>1.41.2021</t>
  </si>
  <si>
    <t>1.41.2022</t>
  </si>
  <si>
    <t>1.41.2023</t>
  </si>
  <si>
    <t>1.41.2024</t>
  </si>
  <si>
    <t>1.41.2025</t>
  </si>
  <si>
    <t>1.41.2026</t>
  </si>
  <si>
    <t>1.41.2027</t>
  </si>
  <si>
    <t>1.41.2028</t>
  </si>
  <si>
    <t>1.42.2027</t>
  </si>
  <si>
    <t>1.42.2028</t>
  </si>
  <si>
    <t>1.43.2027</t>
  </si>
  <si>
    <t>1.43.2028</t>
  </si>
  <si>
    <t>1.52.2027</t>
  </si>
  <si>
    <t>1.52.2028</t>
  </si>
  <si>
    <t>1.53.2003</t>
  </si>
  <si>
    <t>1.53.2005</t>
  </si>
  <si>
    <t>1.53.2006</t>
  </si>
  <si>
    <t>1.53.2007</t>
  </si>
  <si>
    <t>1.53.2008</t>
  </si>
  <si>
    <t>1.53.2009</t>
  </si>
  <si>
    <t>1.53.2010</t>
  </si>
  <si>
    <t>1.53.2011</t>
  </si>
  <si>
    <t>1.53.2012</t>
  </si>
  <si>
    <t>1.53.2013</t>
  </si>
  <si>
    <t>1.53.2014</t>
  </si>
  <si>
    <t>1.53.2015</t>
  </si>
  <si>
    <t>1.53.2016</t>
  </si>
  <si>
    <t>1.53.2017</t>
  </si>
  <si>
    <t>1.53.2018</t>
  </si>
  <si>
    <t>1.53.2019</t>
  </si>
  <si>
    <t>1.53.2020</t>
  </si>
  <si>
    <t>1.53.2021</t>
  </si>
  <si>
    <t>1.53.2022</t>
  </si>
  <si>
    <t>1.53.2023</t>
  </si>
  <si>
    <t>1.53.2024</t>
  </si>
  <si>
    <t>1.53.2025</t>
  </si>
  <si>
    <t>1.53.2026</t>
  </si>
  <si>
    <t>1.53.2027</t>
  </si>
  <si>
    <t>1.53.2028</t>
  </si>
  <si>
    <t>1.54.2027</t>
  </si>
  <si>
    <t>1.54.2028</t>
  </si>
  <si>
    <t>1.61.2003</t>
  </si>
  <si>
    <t>1.61.2008</t>
  </si>
  <si>
    <t>2.21.2027</t>
  </si>
  <si>
    <t>2.21.2028</t>
  </si>
  <si>
    <t>2.31.2027</t>
  </si>
  <si>
    <t>2.31.2028</t>
  </si>
  <si>
    <t>2.32.2027</t>
  </si>
  <si>
    <t>2.32.2028</t>
  </si>
  <si>
    <t>2.41.2027</t>
  </si>
  <si>
    <t>2.41.2028</t>
  </si>
  <si>
    <t>2.42.2027</t>
  </si>
  <si>
    <t>2.42.2028</t>
  </si>
  <si>
    <t>2.43.2027</t>
  </si>
  <si>
    <t>2.43.2028</t>
  </si>
  <si>
    <t>2.51.2027</t>
  </si>
  <si>
    <t>2.51.2028</t>
  </si>
  <si>
    <t>2.52.2027</t>
  </si>
  <si>
    <t>2.52.2028</t>
  </si>
  <si>
    <t>2.53.2027</t>
  </si>
  <si>
    <t>2.53.2028</t>
  </si>
  <si>
    <t>2.54.2027</t>
  </si>
  <si>
    <t>2.54.2028</t>
  </si>
  <si>
    <t>2.61.2027</t>
  </si>
  <si>
    <t>2.61.2028</t>
  </si>
  <si>
    <t>2.62.2027</t>
  </si>
  <si>
    <t>2.62.2028</t>
  </si>
  <si>
    <t>3.41.41</t>
  </si>
  <si>
    <t>3.41.2001</t>
  </si>
  <si>
    <t>3.41.2002</t>
  </si>
  <si>
    <t>3.41.2003</t>
  </si>
  <si>
    <t>3.41.2004</t>
  </si>
  <si>
    <t>3.41.2005</t>
  </si>
  <si>
    <t>3.41.2006</t>
  </si>
  <si>
    <t>3.41.2007</t>
  </si>
  <si>
    <t>3.41.2008</t>
  </si>
  <si>
    <t>3.41.2009</t>
  </si>
  <si>
    <t>3.41.2010</t>
  </si>
  <si>
    <t>3.41.2011</t>
  </si>
  <si>
    <t>3.41.2012</t>
  </si>
  <si>
    <t>3.41.2013</t>
  </si>
  <si>
    <t>3.41.2014</t>
  </si>
  <si>
    <t>3.41.2015</t>
  </si>
  <si>
    <t>3.41.2016</t>
  </si>
  <si>
    <t>3.41.2017</t>
  </si>
  <si>
    <t>3.41.2018</t>
  </si>
  <si>
    <t>3.41.2019</t>
  </si>
  <si>
    <t>3.41.2020</t>
  </si>
  <si>
    <t>3.41.2021</t>
  </si>
  <si>
    <t>3.41.2022</t>
  </si>
  <si>
    <t>3.41.2023</t>
  </si>
  <si>
    <t>3.41.2024</t>
  </si>
  <si>
    <t>3.41.2025</t>
  </si>
  <si>
    <t>3.41.2026</t>
  </si>
  <si>
    <t>3.41.2027</t>
  </si>
  <si>
    <t>3.41.2028</t>
  </si>
  <si>
    <t>3.42.2027</t>
  </si>
  <si>
    <t>3.42.2028</t>
  </si>
  <si>
    <t>3.43.43</t>
  </si>
  <si>
    <t>3.43.2001</t>
  </si>
  <si>
    <t>3.43.2002</t>
  </si>
  <si>
    <t>3.43.2003</t>
  </si>
  <si>
    <t>3.43.2004</t>
  </si>
  <si>
    <t>3.43.2005</t>
  </si>
  <si>
    <t>3.43.2006</t>
  </si>
  <si>
    <t>3.43.2007</t>
  </si>
  <si>
    <t>3.43.2008</t>
  </si>
  <si>
    <t>3.43.2009</t>
  </si>
  <si>
    <t>3.43.2010</t>
  </si>
  <si>
    <t>3.43.2011</t>
  </si>
  <si>
    <t>3.43.2012</t>
  </si>
  <si>
    <t>3.43.2013</t>
  </si>
  <si>
    <t>3.43.2014</t>
  </si>
  <si>
    <t>3.43.2015</t>
  </si>
  <si>
    <t>3.43.2016</t>
  </si>
  <si>
    <t>3.43.2017</t>
  </si>
  <si>
    <t>3.43.2018</t>
  </si>
  <si>
    <t>3.43.2019</t>
  </si>
  <si>
    <t>3.43.2020</t>
  </si>
  <si>
    <t>3.43.2021</t>
  </si>
  <si>
    <t>3.43.2022</t>
  </si>
  <si>
    <t>3.43.2023</t>
  </si>
  <si>
    <t>3.43.2024</t>
  </si>
  <si>
    <t>3.43.2025</t>
  </si>
  <si>
    <t>3.43.2026</t>
  </si>
  <si>
    <t>3.43.2027</t>
  </si>
  <si>
    <t>3.43.2028</t>
  </si>
  <si>
    <t>3.51.51</t>
  </si>
  <si>
    <t>3.51.2002</t>
  </si>
  <si>
    <t>3.51.2003</t>
  </si>
  <si>
    <t>3.51.2004</t>
  </si>
  <si>
    <t>3.51.2010</t>
  </si>
  <si>
    <t>3.51.2011</t>
  </si>
  <si>
    <t>3.51.2012</t>
  </si>
  <si>
    <t>3.51.2013</t>
  </si>
  <si>
    <t>3.51.2014</t>
  </si>
  <si>
    <t>3.51.2015</t>
  </si>
  <si>
    <t>3.51.2016</t>
  </si>
  <si>
    <t>3.51.2017</t>
  </si>
  <si>
    <t>3.51.2018</t>
  </si>
  <si>
    <t>3.51.2019</t>
  </si>
  <si>
    <t>3.51.2020</t>
  </si>
  <si>
    <t>3.51.2021</t>
  </si>
  <si>
    <t>3.51.2022</t>
  </si>
  <si>
    <t>3.51.2023</t>
  </si>
  <si>
    <t>3.51.2024</t>
  </si>
  <si>
    <t>3.51.2025</t>
  </si>
  <si>
    <t>3.51.2026</t>
  </si>
  <si>
    <t>3.51.2027</t>
  </si>
  <si>
    <t>3.51.2028</t>
  </si>
  <si>
    <t>3.52.52</t>
  </si>
  <si>
    <t>3.52.2001</t>
  </si>
  <si>
    <t>3.52.2002</t>
  </si>
  <si>
    <t>3.52.2003</t>
  </si>
  <si>
    <t>3.52.2004</t>
  </si>
  <si>
    <t>3.52.2005</t>
  </si>
  <si>
    <t>3.52.2006</t>
  </si>
  <si>
    <t>3.52.2007</t>
  </si>
  <si>
    <t>3.52.2008</t>
  </si>
  <si>
    <t>3.52.2009</t>
  </si>
  <si>
    <t>3.52.2010</t>
  </si>
  <si>
    <t>3.52.2011</t>
  </si>
  <si>
    <t>3.52.2012</t>
  </si>
  <si>
    <t>3.52.2013</t>
  </si>
  <si>
    <t>3.52.2014</t>
  </si>
  <si>
    <t>3.52.2015</t>
  </si>
  <si>
    <t>3.52.2016</t>
  </si>
  <si>
    <t>3.52.2017</t>
  </si>
  <si>
    <t>3.52.2018</t>
  </si>
  <si>
    <t>3.52.2019</t>
  </si>
  <si>
    <t>3.52.2020</t>
  </si>
  <si>
    <t>3.52.2021</t>
  </si>
  <si>
    <t>3.52.2022</t>
  </si>
  <si>
    <t>3.52.2023</t>
  </si>
  <si>
    <t>3.52.2024</t>
  </si>
  <si>
    <t>3.52.2025</t>
  </si>
  <si>
    <t>3.52.2026</t>
  </si>
  <si>
    <t>3.52.2027</t>
  </si>
  <si>
    <t>3.52.2028</t>
  </si>
  <si>
    <t>3.53.53</t>
  </si>
  <si>
    <t>3.53.2001</t>
  </si>
  <si>
    <t>3.53.2002</t>
  </si>
  <si>
    <t>3.53.2003</t>
  </si>
  <si>
    <t>3.53.2004</t>
  </si>
  <si>
    <t>3.53.2005</t>
  </si>
  <si>
    <t>3.53.2006</t>
  </si>
  <si>
    <t>3.53.2007</t>
  </si>
  <si>
    <t>3.53.2008</t>
  </si>
  <si>
    <t>3.53.2009</t>
  </si>
  <si>
    <t>3.53.2010</t>
  </si>
  <si>
    <t>3.53.2011</t>
  </si>
  <si>
    <t>3.53.2012</t>
  </si>
  <si>
    <t>3.53.2013</t>
  </si>
  <si>
    <t>3.53.2014</t>
  </si>
  <si>
    <t>3.53.2015</t>
  </si>
  <si>
    <t>3.53.2016</t>
  </si>
  <si>
    <t>3.53.2017</t>
  </si>
  <si>
    <t>3.53.2018</t>
  </si>
  <si>
    <t>3.53.2019</t>
  </si>
  <si>
    <t>3.53.2020</t>
  </si>
  <si>
    <t>3.53.2021</t>
  </si>
  <si>
    <t>3.53.2022</t>
  </si>
  <si>
    <t>3.53.2023</t>
  </si>
  <si>
    <t>3.53.2024</t>
  </si>
  <si>
    <t>3.53.2025</t>
  </si>
  <si>
    <t>3.53.2026</t>
  </si>
  <si>
    <t>3.53.2027</t>
  </si>
  <si>
    <t>3.53.2028</t>
  </si>
  <si>
    <t>3.54.54</t>
  </si>
  <si>
    <t>3.54.2001</t>
  </si>
  <si>
    <t>3.54.2002</t>
  </si>
  <si>
    <t>3.61.61</t>
  </si>
  <si>
    <t>3.61.2009</t>
  </si>
  <si>
    <t>3.61.2010</t>
  </si>
  <si>
    <t>3.61.2011</t>
  </si>
  <si>
    <t>3.61.2012</t>
  </si>
  <si>
    <t>3.61.2013</t>
  </si>
  <si>
    <t>3.61.2014</t>
  </si>
  <si>
    <t>3.61.2015</t>
  </si>
  <si>
    <t>3.61.2016</t>
  </si>
  <si>
    <t>3.61.2017</t>
  </si>
  <si>
    <t>3.61.2018</t>
  </si>
  <si>
    <t>3.61.2019</t>
  </si>
  <si>
    <t>3.61.2020</t>
  </si>
  <si>
    <t>3.61.2021</t>
  </si>
  <si>
    <t>3.61.2022</t>
  </si>
  <si>
    <t>3.61.2023</t>
  </si>
  <si>
    <t>3.61.2024</t>
  </si>
  <si>
    <t>3.61.2025</t>
  </si>
  <si>
    <t>3.61.2026</t>
  </si>
  <si>
    <t>3.61.2027</t>
  </si>
  <si>
    <t>3.61.2028</t>
  </si>
  <si>
    <t>9.21.21</t>
  </si>
  <si>
    <t>9.21.2027</t>
  </si>
  <si>
    <t>9.21.2028</t>
  </si>
  <si>
    <t>9.31.31</t>
  </si>
  <si>
    <t>9.31.2027</t>
  </si>
  <si>
    <t>9.31.2028</t>
  </si>
  <si>
    <t>9.32.32</t>
  </si>
  <si>
    <t>9.32.2027</t>
  </si>
  <si>
    <t>9.32.2028</t>
  </si>
  <si>
    <t>CO2</t>
  </si>
  <si>
    <t>BUS_Start
_CO2</t>
  </si>
  <si>
    <t>BUS_Run
_CO2</t>
  </si>
  <si>
    <t>LD_Start
_CO2</t>
  </si>
  <si>
    <t>LD_Run
_CO2</t>
  </si>
  <si>
    <t>Idle_Art
_ALL_CO2</t>
  </si>
  <si>
    <t>H2O (aerosol)</t>
  </si>
  <si>
    <r>
      <t xml:space="preserve">Please enter here a brief description of this project, including the </t>
    </r>
    <r>
      <rPr>
        <b/>
        <u/>
        <sz val="10"/>
        <color rgb="FFFF0000"/>
        <rFont val="Times New Roman"/>
        <family val="1"/>
      </rPr>
      <t>basic cost elements</t>
    </r>
    <r>
      <rPr>
        <sz val="10"/>
        <color rgb="FFFF0000"/>
        <rFont val="Times New Roman"/>
        <family val="1"/>
      </rPr>
      <t xml:space="preserve"> that comprise the total shown below (right-of-way, materials, pavement quantities, equipment costs, labor costs, etc.), </t>
    </r>
    <r>
      <rPr>
        <b/>
        <u/>
        <sz val="10"/>
        <color rgb="FFFF0000"/>
        <rFont val="Times New Roman"/>
        <family val="1"/>
      </rPr>
      <t>assumptions made in estimating emission reductions</t>
    </r>
    <r>
      <rPr>
        <sz val="10"/>
        <color rgb="FFFF0000"/>
        <rFont val="Times New Roman"/>
        <family val="1"/>
      </rPr>
      <t xml:space="preserve"> and the justification for those assumptions, and any other relevant supporting information.  </t>
    </r>
  </si>
  <si>
    <t>(Default is 93.23% of the Total Project Cost.)</t>
  </si>
  <si>
    <t>(usually 365 user days for pedestrians)</t>
  </si>
  <si>
    <t>START Rates:  Calculated using an "Inventory" run for the CMAQ year.  After completing the run, from the MOVES GUI under "Post Processing" select the "Run MySQL Script on Output Database" option.  Then run one at a time the scripts #1 - Decode MOVESOutput.sql, #2 - Summary_ACT_POL_PRO_RATE_v3.0.sql, and #3 - Vehicle_Summary_Master_Aug 18 2017.sql. Export the [veh_summary_rate.csv] and paste a copy here.  Add the columns "Index" and "County" on left as shown below.</t>
  </si>
  <si>
    <t>Fuel ID</t>
  </si>
  <si>
    <t>Vehicle ID</t>
  </si>
  <si>
    <t>Vehicle Summary Activity.Vehicle Summary ActivityVehicle Summary Activity.</t>
  </si>
  <si>
    <t>MYear</t>
  </si>
  <si>
    <t>1.11.2029</t>
  </si>
  <si>
    <t>1.11.2030</t>
  </si>
  <si>
    <t>1.21.2029</t>
  </si>
  <si>
    <t>1.21.2030</t>
  </si>
  <si>
    <t>1.31.2029</t>
  </si>
  <si>
    <t>1.31.2030</t>
  </si>
  <si>
    <t>1.32.2029</t>
  </si>
  <si>
    <t>1.32.2030</t>
  </si>
  <si>
    <t>1.41.2029</t>
  </si>
  <si>
    <t>1.41.2030</t>
  </si>
  <si>
    <t>1.42.2029</t>
  </si>
  <si>
    <t>1.42.2030</t>
  </si>
  <si>
    <t>1.43.2029</t>
  </si>
  <si>
    <t>1.43.2030</t>
  </si>
  <si>
    <t>1.52.2029</t>
  </si>
  <si>
    <t>1.52.2030</t>
  </si>
  <si>
    <t>1.53.2029</t>
  </si>
  <si>
    <t>1.53.2030</t>
  </si>
  <si>
    <t>1.54.2029</t>
  </si>
  <si>
    <t>1.54.2030</t>
  </si>
  <si>
    <t>2.21.2029</t>
  </si>
  <si>
    <t>2.21.2030</t>
  </si>
  <si>
    <t>2.31.2029</t>
  </si>
  <si>
    <t>2.31.2030</t>
  </si>
  <si>
    <t>2.32.2029</t>
  </si>
  <si>
    <t>2.32.2030</t>
  </si>
  <si>
    <t>2.41.2029</t>
  </si>
  <si>
    <t>2.41.2030</t>
  </si>
  <si>
    <t>2.42.2029</t>
  </si>
  <si>
    <t>2.42.2030</t>
  </si>
  <si>
    <t>2.43.2029</t>
  </si>
  <si>
    <t>2.43.2030</t>
  </si>
  <si>
    <t>2.51.2029</t>
  </si>
  <si>
    <t>2.51.2030</t>
  </si>
  <si>
    <t>2.52.2029</t>
  </si>
  <si>
    <t>2.52.2030</t>
  </si>
  <si>
    <t>2.53.2029</t>
  </si>
  <si>
    <t>2.53.2030</t>
  </si>
  <si>
    <t>2.54.2029</t>
  </si>
  <si>
    <t>2.54.2030</t>
  </si>
  <si>
    <t>2.61.2029</t>
  </si>
  <si>
    <t>2.61.2030</t>
  </si>
  <si>
    <t>2.62.2029</t>
  </si>
  <si>
    <t>2.62.2030</t>
  </si>
  <si>
    <t>3.41.2029</t>
  </si>
  <si>
    <t>3.41.2030</t>
  </si>
  <si>
    <t>3.42.2029</t>
  </si>
  <si>
    <t>3.42.2030</t>
  </si>
  <si>
    <t>3.43.2029</t>
  </si>
  <si>
    <t>3.43.2030</t>
  </si>
  <si>
    <t>3.51.2029</t>
  </si>
  <si>
    <t>3.51.2030</t>
  </si>
  <si>
    <t>3.52.2029</t>
  </si>
  <si>
    <t>3.52.2030</t>
  </si>
  <si>
    <t>3.53.2029</t>
  </si>
  <si>
    <t>3.53.2030</t>
  </si>
  <si>
    <t>3.61.2029</t>
  </si>
  <si>
    <t>3.61.2030</t>
  </si>
  <si>
    <t>9.21.2029</t>
  </si>
  <si>
    <t>9.21.2030</t>
  </si>
  <si>
    <t>9.31.2029</t>
  </si>
  <si>
    <t>9.31.2030</t>
  </si>
  <si>
    <t>9.32.2029</t>
  </si>
  <si>
    <t>9.32.2030</t>
  </si>
  <si>
    <t>--</t>
  </si>
  <si>
    <t>BE_2031_2_11</t>
  </si>
  <si>
    <t>BE_2031_3_11</t>
  </si>
  <si>
    <t>BE_2031_87_11</t>
  </si>
  <si>
    <t>BE_2031_90_11</t>
  </si>
  <si>
    <t>BE_2031_100_11</t>
  </si>
  <si>
    <t>BE_2031_106_11</t>
  </si>
  <si>
    <t>BE_2031_107_11</t>
  </si>
  <si>
    <t>BE_2031_110_11</t>
  </si>
  <si>
    <t>BE_2031_116_11</t>
  </si>
  <si>
    <t>BE_2031_117_11</t>
  </si>
  <si>
    <t>BE_2031_2_21</t>
  </si>
  <si>
    <t>BE_2031_3_21</t>
  </si>
  <si>
    <t>BE_2031_87_21</t>
  </si>
  <si>
    <t>BE_2031_90_21</t>
  </si>
  <si>
    <t>BE_2031_100_21</t>
  </si>
  <si>
    <t>BE_2031_106_21</t>
  </si>
  <si>
    <t>BE_2031_107_21</t>
  </si>
  <si>
    <t>BE_2031_110_21</t>
  </si>
  <si>
    <t>BE_2031_116_21</t>
  </si>
  <si>
    <t>BE_2031_117_21</t>
  </si>
  <si>
    <t>BE_2031_2_31</t>
  </si>
  <si>
    <t>BE_2031_3_31</t>
  </si>
  <si>
    <t>BE_2031_87_31</t>
  </si>
  <si>
    <t>BE_2031_90_31</t>
  </si>
  <si>
    <t>BE_2031_100_31</t>
  </si>
  <si>
    <t>BE_2031_106_31</t>
  </si>
  <si>
    <t>BE_2031_107_31</t>
  </si>
  <si>
    <t>BE_2031_110_31</t>
  </si>
  <si>
    <t>BE_2031_116_31</t>
  </si>
  <si>
    <t>BE_2031_117_31</t>
  </si>
  <si>
    <t>BE_2031_2_32</t>
  </si>
  <si>
    <t>BE_2031_3_32</t>
  </si>
  <si>
    <t>BE_2031_87_32</t>
  </si>
  <si>
    <t>BE_2031_90_32</t>
  </si>
  <si>
    <t>BE_2031_100_32</t>
  </si>
  <si>
    <t>BE_2031_106_32</t>
  </si>
  <si>
    <t>BE_2031_107_32</t>
  </si>
  <si>
    <t>BE_2031_110_32</t>
  </si>
  <si>
    <t>BE_2031_116_32</t>
  </si>
  <si>
    <t>BE_2031_117_32</t>
  </si>
  <si>
    <t>BE_2031_2_41</t>
  </si>
  <si>
    <t>BE_2031_3_41</t>
  </si>
  <si>
    <t>BE_2031_87_41</t>
  </si>
  <si>
    <t>BE_2031_90_41</t>
  </si>
  <si>
    <t>BE_2031_100_41</t>
  </si>
  <si>
    <t>BE_2031_106_41</t>
  </si>
  <si>
    <t>BE_2031_107_41</t>
  </si>
  <si>
    <t>BE_2031_110_41</t>
  </si>
  <si>
    <t>BE_2031_116_41</t>
  </si>
  <si>
    <t>BE_2031_117_41</t>
  </si>
  <si>
    <t>BE_2031_2_42</t>
  </si>
  <si>
    <t>BE_2031_3_42</t>
  </si>
  <si>
    <t>BE_2031_87_42</t>
  </si>
  <si>
    <t>BE_2031_90_42</t>
  </si>
  <si>
    <t>BE_2031_100_42</t>
  </si>
  <si>
    <t>BE_2031_106_42</t>
  </si>
  <si>
    <t>BE_2031_107_42</t>
  </si>
  <si>
    <t>BE_2031_110_42</t>
  </si>
  <si>
    <t>BE_2031_116_42</t>
  </si>
  <si>
    <t>BE_2031_117_42</t>
  </si>
  <si>
    <t>BE_2031_2_43</t>
  </si>
  <si>
    <t>BE_2031_3_43</t>
  </si>
  <si>
    <t>BE_2031_87_43</t>
  </si>
  <si>
    <t>BE_2031_90_43</t>
  </si>
  <si>
    <t>BE_2031_100_43</t>
  </si>
  <si>
    <t>BE_2031_106_43</t>
  </si>
  <si>
    <t>BE_2031_107_43</t>
  </si>
  <si>
    <t>BE_2031_110_43</t>
  </si>
  <si>
    <t>BE_2031_116_43</t>
  </si>
  <si>
    <t>BE_2031_117_43</t>
  </si>
  <si>
    <t>BE_2031_2_51</t>
  </si>
  <si>
    <t>BE_2031_3_51</t>
  </si>
  <si>
    <t>BE_2031_87_51</t>
  </si>
  <si>
    <t>BE_2031_90_51</t>
  </si>
  <si>
    <t>BE_2031_100_51</t>
  </si>
  <si>
    <t>BE_2031_106_51</t>
  </si>
  <si>
    <t>BE_2031_107_51</t>
  </si>
  <si>
    <t>BE_2031_110_51</t>
  </si>
  <si>
    <t>BE_2031_116_51</t>
  </si>
  <si>
    <t>BE_2031_117_51</t>
  </si>
  <si>
    <t>BE_2031_2_52</t>
  </si>
  <si>
    <t>BE_2031_3_52</t>
  </si>
  <si>
    <t>BE_2031_87_52</t>
  </si>
  <si>
    <t>BE_2031_90_52</t>
  </si>
  <si>
    <t>BE_2031_100_52</t>
  </si>
  <si>
    <t>BE_2031_106_52</t>
  </si>
  <si>
    <t>BE_2031_107_52</t>
  </si>
  <si>
    <t>BE_2031_110_52</t>
  </si>
  <si>
    <t>BE_2031_116_52</t>
  </si>
  <si>
    <t>BE_2031_117_52</t>
  </si>
  <si>
    <t>BE_2031_2_53</t>
  </si>
  <si>
    <t>BE_2031_3_53</t>
  </si>
  <si>
    <t>BE_2031_87_53</t>
  </si>
  <si>
    <t>BE_2031_90_53</t>
  </si>
  <si>
    <t>BE_2031_100_53</t>
  </si>
  <si>
    <t>BE_2031_106_53</t>
  </si>
  <si>
    <t>BE_2031_107_53</t>
  </si>
  <si>
    <t>BE_2031_110_53</t>
  </si>
  <si>
    <t>BE_2031_116_53</t>
  </si>
  <si>
    <t>BE_2031_117_53</t>
  </si>
  <si>
    <t>BE_2031_2_54</t>
  </si>
  <si>
    <t>BE_2031_3_54</t>
  </si>
  <si>
    <t>BE_2031_87_54</t>
  </si>
  <si>
    <t>BE_2031_90_54</t>
  </si>
  <si>
    <t>BE_2031_100_54</t>
  </si>
  <si>
    <t>BE_2031_106_54</t>
  </si>
  <si>
    <t>BE_2031_107_54</t>
  </si>
  <si>
    <t>BE_2031_110_54</t>
  </si>
  <si>
    <t>BE_2031_116_54</t>
  </si>
  <si>
    <t>BE_2031_117_54</t>
  </si>
  <si>
    <t>BE_2031_2_61</t>
  </si>
  <si>
    <t>BE_2031_3_61</t>
  </si>
  <si>
    <t>BE_2031_87_61</t>
  </si>
  <si>
    <t>BE_2031_90_61</t>
  </si>
  <si>
    <t>BE_2031_100_61</t>
  </si>
  <si>
    <t>BE_2031_106_61</t>
  </si>
  <si>
    <t>BE_2031_107_61</t>
  </si>
  <si>
    <t>BE_2031_110_61</t>
  </si>
  <si>
    <t>BE_2031_116_61</t>
  </si>
  <si>
    <t>BE_2031_117_61</t>
  </si>
  <si>
    <t>BE_2031_2_62</t>
  </si>
  <si>
    <t>BE_2031_3_62</t>
  </si>
  <si>
    <t>BE_2031_87_62</t>
  </si>
  <si>
    <t>BE_2031_90_62</t>
  </si>
  <si>
    <t>BE_2031_100_62</t>
  </si>
  <si>
    <t>BE_2031_106_62</t>
  </si>
  <si>
    <t>BE_2031_107_62</t>
  </si>
  <si>
    <t>BE_2031_110_62</t>
  </si>
  <si>
    <t>BE_2031_116_62</t>
  </si>
  <si>
    <t>BE_2031_117_62</t>
  </si>
  <si>
    <t>DA_2031_2_11</t>
  </si>
  <si>
    <t>DA_2031_3_11</t>
  </si>
  <si>
    <t>DA_2031_87_11</t>
  </si>
  <si>
    <t>DA_2031_90_11</t>
  </si>
  <si>
    <t>DA_2031_100_11</t>
  </si>
  <si>
    <t>DA_2031_106_11</t>
  </si>
  <si>
    <t>DA_2031_107_11</t>
  </si>
  <si>
    <t>DA_2031_110_11</t>
  </si>
  <si>
    <t>DA_2031_116_11</t>
  </si>
  <si>
    <t>DA_2031_117_11</t>
  </si>
  <si>
    <t>DA_2031_2_21</t>
  </si>
  <si>
    <t>DA_2031_3_21</t>
  </si>
  <si>
    <t>DA_2031_87_21</t>
  </si>
  <si>
    <t>DA_2031_90_21</t>
  </si>
  <si>
    <t>DA_2031_100_21</t>
  </si>
  <si>
    <t>DA_2031_106_21</t>
  </si>
  <si>
    <t>DA_2031_107_21</t>
  </si>
  <si>
    <t>DA_2031_110_21</t>
  </si>
  <si>
    <t>DA_2031_116_21</t>
  </si>
  <si>
    <t>DA_2031_117_21</t>
  </si>
  <si>
    <t>DA_2031_2_31</t>
  </si>
  <si>
    <t>DA_2031_3_31</t>
  </si>
  <si>
    <t>DA_2031_87_31</t>
  </si>
  <si>
    <t>DA_2031_90_31</t>
  </si>
  <si>
    <t>DA_2031_100_31</t>
  </si>
  <si>
    <t>DA_2031_106_31</t>
  </si>
  <si>
    <t>DA_2031_107_31</t>
  </si>
  <si>
    <t>DA_2031_110_31</t>
  </si>
  <si>
    <t>DA_2031_116_31</t>
  </si>
  <si>
    <t>DA_2031_117_31</t>
  </si>
  <si>
    <t>DA_2031_2_32</t>
  </si>
  <si>
    <t>DA_2031_3_32</t>
  </si>
  <si>
    <t>DA_2031_87_32</t>
  </si>
  <si>
    <t>DA_2031_90_32</t>
  </si>
  <si>
    <t>DA_2031_100_32</t>
  </si>
  <si>
    <t>DA_2031_106_32</t>
  </si>
  <si>
    <t>DA_2031_107_32</t>
  </si>
  <si>
    <t>DA_2031_110_32</t>
  </si>
  <si>
    <t>DA_2031_116_32</t>
  </si>
  <si>
    <t>DA_2031_117_32</t>
  </si>
  <si>
    <t>DA_2031_2_41</t>
  </si>
  <si>
    <t>DA_2031_3_41</t>
  </si>
  <si>
    <t>DA_2031_87_41</t>
  </si>
  <si>
    <t>DA_2031_90_41</t>
  </si>
  <si>
    <t>DA_2031_100_41</t>
  </si>
  <si>
    <t>DA_2031_106_41</t>
  </si>
  <si>
    <t>DA_2031_107_41</t>
  </si>
  <si>
    <t>DA_2031_110_41</t>
  </si>
  <si>
    <t>DA_2031_116_41</t>
  </si>
  <si>
    <t>DA_2031_117_41</t>
  </si>
  <si>
    <t>DA_2031_2_42</t>
  </si>
  <si>
    <t>DA_2031_3_42</t>
  </si>
  <si>
    <t>DA_2031_87_42</t>
  </si>
  <si>
    <t>DA_2031_90_42</t>
  </si>
  <si>
    <t>DA_2031_100_42</t>
  </si>
  <si>
    <t>DA_2031_106_42</t>
  </si>
  <si>
    <t>DA_2031_107_42</t>
  </si>
  <si>
    <t>DA_2031_110_42</t>
  </si>
  <si>
    <t>DA_2031_116_42</t>
  </si>
  <si>
    <t>DA_2031_117_42</t>
  </si>
  <si>
    <t>DA_2031_2_43</t>
  </si>
  <si>
    <t>DA_2031_3_43</t>
  </si>
  <si>
    <t>DA_2031_87_43</t>
  </si>
  <si>
    <t>DA_2031_90_43</t>
  </si>
  <si>
    <t>DA_2031_100_43</t>
  </si>
  <si>
    <t>DA_2031_106_43</t>
  </si>
  <si>
    <t>DA_2031_107_43</t>
  </si>
  <si>
    <t>DA_2031_110_43</t>
  </si>
  <si>
    <t>DA_2031_116_43</t>
  </si>
  <si>
    <t>DA_2031_117_43</t>
  </si>
  <si>
    <t>DA_2031_2_51</t>
  </si>
  <si>
    <t>DA_2031_3_51</t>
  </si>
  <si>
    <t>DA_2031_87_51</t>
  </si>
  <si>
    <t>DA_2031_90_51</t>
  </si>
  <si>
    <t>DA_2031_100_51</t>
  </si>
  <si>
    <t>DA_2031_106_51</t>
  </si>
  <si>
    <t>DA_2031_107_51</t>
  </si>
  <si>
    <t>DA_2031_110_51</t>
  </si>
  <si>
    <t>DA_2031_116_51</t>
  </si>
  <si>
    <t>DA_2031_117_51</t>
  </si>
  <si>
    <t>DA_2031_2_52</t>
  </si>
  <si>
    <t>DA_2031_3_52</t>
  </si>
  <si>
    <t>DA_2031_87_52</t>
  </si>
  <si>
    <t>DA_2031_90_52</t>
  </si>
  <si>
    <t>DA_2031_100_52</t>
  </si>
  <si>
    <t>DA_2031_106_52</t>
  </si>
  <si>
    <t>DA_2031_107_52</t>
  </si>
  <si>
    <t>DA_2031_110_52</t>
  </si>
  <si>
    <t>DA_2031_116_52</t>
  </si>
  <si>
    <t>DA_2031_117_52</t>
  </si>
  <si>
    <t>DA_2031_2_53</t>
  </si>
  <si>
    <t>DA_2031_3_53</t>
  </si>
  <si>
    <t>DA_2031_87_53</t>
  </si>
  <si>
    <t>DA_2031_90_53</t>
  </si>
  <si>
    <t>DA_2031_100_53</t>
  </si>
  <si>
    <t>DA_2031_106_53</t>
  </si>
  <si>
    <t>DA_2031_107_53</t>
  </si>
  <si>
    <t>DA_2031_110_53</t>
  </si>
  <si>
    <t>DA_2031_116_53</t>
  </si>
  <si>
    <t>DA_2031_117_53</t>
  </si>
  <si>
    <t>DA_2031_2_54</t>
  </si>
  <si>
    <t>DA_2031_3_54</t>
  </si>
  <si>
    <t>DA_2031_87_54</t>
  </si>
  <si>
    <t>DA_2031_90_54</t>
  </si>
  <si>
    <t>DA_2031_100_54</t>
  </si>
  <si>
    <t>DA_2031_106_54</t>
  </si>
  <si>
    <t>DA_2031_107_54</t>
  </si>
  <si>
    <t>DA_2031_110_54</t>
  </si>
  <si>
    <t>DA_2031_116_54</t>
  </si>
  <si>
    <t>DA_2031_117_54</t>
  </si>
  <si>
    <t>DA_2031_2_61</t>
  </si>
  <si>
    <t>DA_2031_3_61</t>
  </si>
  <si>
    <t>DA_2031_87_61</t>
  </si>
  <si>
    <t>DA_2031_90_61</t>
  </si>
  <si>
    <t>DA_2031_100_61</t>
  </si>
  <si>
    <t>DA_2031_106_61</t>
  </si>
  <si>
    <t>DA_2031_107_61</t>
  </si>
  <si>
    <t>DA_2031_110_61</t>
  </si>
  <si>
    <t>DA_2031_116_61</t>
  </si>
  <si>
    <t>DA_2031_117_61</t>
  </si>
  <si>
    <t>DA_2031_2_62</t>
  </si>
  <si>
    <t>DA_2031_3_62</t>
  </si>
  <si>
    <t>DA_2031_87_62</t>
  </si>
  <si>
    <t>DA_2031_90_62</t>
  </si>
  <si>
    <t>DA_2031_100_62</t>
  </si>
  <si>
    <t>DA_2031_106_62</t>
  </si>
  <si>
    <t>DA_2031_107_62</t>
  </si>
  <si>
    <t>DA_2031_110_62</t>
  </si>
  <si>
    <t>DA_2031_116_62</t>
  </si>
  <si>
    <t>DA_2031_117_62</t>
  </si>
  <si>
    <t>SL_2031_2_11</t>
  </si>
  <si>
    <t>SL_2031_3_11</t>
  </si>
  <si>
    <t>SL_2031_87_11</t>
  </si>
  <si>
    <t>SL_2031_90_11</t>
  </si>
  <si>
    <t>SL_2031_100_11</t>
  </si>
  <si>
    <t>SL_2031_106_11</t>
  </si>
  <si>
    <t>SL_2031_107_11</t>
  </si>
  <si>
    <t>SL_2031_110_11</t>
  </si>
  <si>
    <t>SL_2031_116_11</t>
  </si>
  <si>
    <t>SL_2031_117_11</t>
  </si>
  <si>
    <t>SL_2031_2_21</t>
  </si>
  <si>
    <t>SL_2031_3_21</t>
  </si>
  <si>
    <t>SL_2031_87_21</t>
  </si>
  <si>
    <t>SL_2031_90_21</t>
  </si>
  <si>
    <t>SL_2031_100_21</t>
  </si>
  <si>
    <t>SL_2031_106_21</t>
  </si>
  <si>
    <t>SL_2031_107_21</t>
  </si>
  <si>
    <t>SL_2031_110_21</t>
  </si>
  <si>
    <t>SL_2031_116_21</t>
  </si>
  <si>
    <t>SL_2031_117_21</t>
  </si>
  <si>
    <t>SL_2031_2_31</t>
  </si>
  <si>
    <t>SL_2031_3_31</t>
  </si>
  <si>
    <t>SL_2031_87_31</t>
  </si>
  <si>
    <t>SL_2031_90_31</t>
  </si>
  <si>
    <t>SL_2031_100_31</t>
  </si>
  <si>
    <t>SL_2031_106_31</t>
  </si>
  <si>
    <t>SL_2031_107_31</t>
  </si>
  <si>
    <t>SL_2031_110_31</t>
  </si>
  <si>
    <t>SL_2031_116_31</t>
  </si>
  <si>
    <t>SL_2031_117_31</t>
  </si>
  <si>
    <t>SL_2031_2_32</t>
  </si>
  <si>
    <t>SL_2031_3_32</t>
  </si>
  <si>
    <t>SL_2031_87_32</t>
  </si>
  <si>
    <t>SL_2031_90_32</t>
  </si>
  <si>
    <t>SL_2031_100_32</t>
  </si>
  <si>
    <t>SL_2031_106_32</t>
  </si>
  <si>
    <t>SL_2031_107_32</t>
  </si>
  <si>
    <t>SL_2031_110_32</t>
  </si>
  <si>
    <t>SL_2031_116_32</t>
  </si>
  <si>
    <t>SL_2031_117_32</t>
  </si>
  <si>
    <t>SL_2031_2_41</t>
  </si>
  <si>
    <t>SL_2031_3_41</t>
  </si>
  <si>
    <t>SL_2031_87_41</t>
  </si>
  <si>
    <t>SL_2031_90_41</t>
  </si>
  <si>
    <t>SL_2031_100_41</t>
  </si>
  <si>
    <t>SL_2031_106_41</t>
  </si>
  <si>
    <t>SL_2031_107_41</t>
  </si>
  <si>
    <t>SL_2031_110_41</t>
  </si>
  <si>
    <t>SL_2031_116_41</t>
  </si>
  <si>
    <t>SL_2031_117_41</t>
  </si>
  <si>
    <t>SL_2031_2_42</t>
  </si>
  <si>
    <t>SL_2031_3_42</t>
  </si>
  <si>
    <t>SL_2031_87_42</t>
  </si>
  <si>
    <t>SL_2031_90_42</t>
  </si>
  <si>
    <t>SL_2031_100_42</t>
  </si>
  <si>
    <t>SL_2031_106_42</t>
  </si>
  <si>
    <t>SL_2031_107_42</t>
  </si>
  <si>
    <t>SL_2031_110_42</t>
  </si>
  <si>
    <t>SL_2031_116_42</t>
  </si>
  <si>
    <t>SL_2031_117_42</t>
  </si>
  <si>
    <t>SL_2031_2_43</t>
  </si>
  <si>
    <t>SL_2031_3_43</t>
  </si>
  <si>
    <t>SL_2031_87_43</t>
  </si>
  <si>
    <t>SL_2031_90_43</t>
  </si>
  <si>
    <t>SL_2031_100_43</t>
  </si>
  <si>
    <t>SL_2031_106_43</t>
  </si>
  <si>
    <t>SL_2031_107_43</t>
  </si>
  <si>
    <t>SL_2031_110_43</t>
  </si>
  <si>
    <t>SL_2031_116_43</t>
  </si>
  <si>
    <t>SL_2031_117_43</t>
  </si>
  <si>
    <t>SL_2031_2_51</t>
  </si>
  <si>
    <t>SL_2031_3_51</t>
  </si>
  <si>
    <t>SL_2031_87_51</t>
  </si>
  <si>
    <t>SL_2031_90_51</t>
  </si>
  <si>
    <t>SL_2031_100_51</t>
  </si>
  <si>
    <t>SL_2031_106_51</t>
  </si>
  <si>
    <t>SL_2031_107_51</t>
  </si>
  <si>
    <t>SL_2031_110_51</t>
  </si>
  <si>
    <t>SL_2031_116_51</t>
  </si>
  <si>
    <t>SL_2031_117_51</t>
  </si>
  <si>
    <t>SL_2031_2_52</t>
  </si>
  <si>
    <t>SL_2031_3_52</t>
  </si>
  <si>
    <t>SL_2031_87_52</t>
  </si>
  <si>
    <t>SL_2031_90_52</t>
  </si>
  <si>
    <t>SL_2031_100_52</t>
  </si>
  <si>
    <t>SL_2031_106_52</t>
  </si>
  <si>
    <t>SL_2031_107_52</t>
  </si>
  <si>
    <t>SL_2031_110_52</t>
  </si>
  <si>
    <t>SL_2031_116_52</t>
  </si>
  <si>
    <t>SL_2031_117_52</t>
  </si>
  <si>
    <t>SL_2031_2_53</t>
  </si>
  <si>
    <t>SL_2031_3_53</t>
  </si>
  <si>
    <t>SL_2031_87_53</t>
  </si>
  <si>
    <t>SL_2031_90_53</t>
  </si>
  <si>
    <t>SL_2031_100_53</t>
  </si>
  <si>
    <t>SL_2031_106_53</t>
  </si>
  <si>
    <t>SL_2031_107_53</t>
  </si>
  <si>
    <t>SL_2031_110_53</t>
  </si>
  <si>
    <t>SL_2031_116_53</t>
  </si>
  <si>
    <t>SL_2031_117_53</t>
  </si>
  <si>
    <t>SL_2031_2_54</t>
  </si>
  <si>
    <t>SL_2031_3_54</t>
  </si>
  <si>
    <t>SL_2031_87_54</t>
  </si>
  <si>
    <t>SL_2031_90_54</t>
  </si>
  <si>
    <t>SL_2031_100_54</t>
  </si>
  <si>
    <t>SL_2031_106_54</t>
  </si>
  <si>
    <t>SL_2031_107_54</t>
  </si>
  <si>
    <t>SL_2031_110_54</t>
  </si>
  <si>
    <t>SL_2031_116_54</t>
  </si>
  <si>
    <t>SL_2031_117_54</t>
  </si>
  <si>
    <t>SL_2031_2_61</t>
  </si>
  <si>
    <t>SL_2031_3_61</t>
  </si>
  <si>
    <t>SL_2031_87_61</t>
  </si>
  <si>
    <t>SL_2031_90_61</t>
  </si>
  <si>
    <t>SL_2031_100_61</t>
  </si>
  <si>
    <t>SL_2031_106_61</t>
  </si>
  <si>
    <t>SL_2031_107_61</t>
  </si>
  <si>
    <t>SL_2031_110_61</t>
  </si>
  <si>
    <t>SL_2031_116_61</t>
  </si>
  <si>
    <t>SL_2031_117_61</t>
  </si>
  <si>
    <t>SL_2031_2_62</t>
  </si>
  <si>
    <t>SL_2031_3_62</t>
  </si>
  <si>
    <t>SL_2031_87_62</t>
  </si>
  <si>
    <t>SL_2031_90_62</t>
  </si>
  <si>
    <t>SL_2031_100_62</t>
  </si>
  <si>
    <t>SL_2031_106_62</t>
  </si>
  <si>
    <t>SL_2031_107_62</t>
  </si>
  <si>
    <t>SL_2031_110_62</t>
  </si>
  <si>
    <t>SL_2031_116_62</t>
  </si>
  <si>
    <t>SL_2031_117_62</t>
  </si>
  <si>
    <t>WE_2031_2_11</t>
  </si>
  <si>
    <t>WE_2031_3_11</t>
  </si>
  <si>
    <t>WE_2031_87_11</t>
  </si>
  <si>
    <t>WE_2031_90_11</t>
  </si>
  <si>
    <t>WE_2031_100_11</t>
  </si>
  <si>
    <t>WE_2031_106_11</t>
  </si>
  <si>
    <t>WE_2031_107_11</t>
  </si>
  <si>
    <t>WE_2031_110_11</t>
  </si>
  <si>
    <t>WE_2031_116_11</t>
  </si>
  <si>
    <t>WE_2031_117_11</t>
  </si>
  <si>
    <t>WE_2031_2_21</t>
  </si>
  <si>
    <t>WE_2031_3_21</t>
  </si>
  <si>
    <t>WE_2031_87_21</t>
  </si>
  <si>
    <t>WE_2031_90_21</t>
  </si>
  <si>
    <t>WE_2031_100_21</t>
  </si>
  <si>
    <t>WE_2031_106_21</t>
  </si>
  <si>
    <t>WE_2031_107_21</t>
  </si>
  <si>
    <t>WE_2031_110_21</t>
  </si>
  <si>
    <t>WE_2031_116_21</t>
  </si>
  <si>
    <t>WE_2031_117_21</t>
  </si>
  <si>
    <t>WE_2031_2_31</t>
  </si>
  <si>
    <t>WE_2031_3_31</t>
  </si>
  <si>
    <t>WE_2031_87_31</t>
  </si>
  <si>
    <t>WE_2031_90_31</t>
  </si>
  <si>
    <t>WE_2031_100_31</t>
  </si>
  <si>
    <t>WE_2031_106_31</t>
  </si>
  <si>
    <t>WE_2031_107_31</t>
  </si>
  <si>
    <t>WE_2031_110_31</t>
  </si>
  <si>
    <t>WE_2031_116_31</t>
  </si>
  <si>
    <t>WE_2031_117_31</t>
  </si>
  <si>
    <t>WE_2031_2_32</t>
  </si>
  <si>
    <t>WE_2031_3_32</t>
  </si>
  <si>
    <t>WE_2031_87_32</t>
  </si>
  <si>
    <t>WE_2031_90_32</t>
  </si>
  <si>
    <t>WE_2031_100_32</t>
  </si>
  <si>
    <t>WE_2031_106_32</t>
  </si>
  <si>
    <t>WE_2031_107_32</t>
  </si>
  <si>
    <t>WE_2031_110_32</t>
  </si>
  <si>
    <t>WE_2031_116_32</t>
  </si>
  <si>
    <t>WE_2031_117_32</t>
  </si>
  <si>
    <t>WE_2031_2_41</t>
  </si>
  <si>
    <t>WE_2031_3_41</t>
  </si>
  <si>
    <t>WE_2031_87_41</t>
  </si>
  <si>
    <t>WE_2031_90_41</t>
  </si>
  <si>
    <t>WE_2031_100_41</t>
  </si>
  <si>
    <t>WE_2031_106_41</t>
  </si>
  <si>
    <t>WE_2031_107_41</t>
  </si>
  <si>
    <t>WE_2031_110_41</t>
  </si>
  <si>
    <t>WE_2031_116_41</t>
  </si>
  <si>
    <t>WE_2031_117_41</t>
  </si>
  <si>
    <t>WE_2031_2_42</t>
  </si>
  <si>
    <t>WE_2031_3_42</t>
  </si>
  <si>
    <t>WE_2031_87_42</t>
  </si>
  <si>
    <t>WE_2031_90_42</t>
  </si>
  <si>
    <t>WE_2031_100_42</t>
  </si>
  <si>
    <t>WE_2031_106_42</t>
  </si>
  <si>
    <t>WE_2031_107_42</t>
  </si>
  <si>
    <t>WE_2031_110_42</t>
  </si>
  <si>
    <t>WE_2031_116_42</t>
  </si>
  <si>
    <t>WE_2031_117_42</t>
  </si>
  <si>
    <t>WE_2031_2_43</t>
  </si>
  <si>
    <t>WE_2031_3_43</t>
  </si>
  <si>
    <t>WE_2031_87_43</t>
  </si>
  <si>
    <t>WE_2031_90_43</t>
  </si>
  <si>
    <t>WE_2031_100_43</t>
  </si>
  <si>
    <t>WE_2031_106_43</t>
  </si>
  <si>
    <t>WE_2031_107_43</t>
  </si>
  <si>
    <t>WE_2031_110_43</t>
  </si>
  <si>
    <t>WE_2031_116_43</t>
  </si>
  <si>
    <t>WE_2031_117_43</t>
  </si>
  <si>
    <t>WE_2031_2_51</t>
  </si>
  <si>
    <t>WE_2031_3_51</t>
  </si>
  <si>
    <t>WE_2031_87_51</t>
  </si>
  <si>
    <t>WE_2031_90_51</t>
  </si>
  <si>
    <t>WE_2031_100_51</t>
  </si>
  <si>
    <t>WE_2031_106_51</t>
  </si>
  <si>
    <t>WE_2031_107_51</t>
  </si>
  <si>
    <t>WE_2031_110_51</t>
  </si>
  <si>
    <t>WE_2031_116_51</t>
  </si>
  <si>
    <t>WE_2031_117_51</t>
  </si>
  <si>
    <t>WE_2031_2_52</t>
  </si>
  <si>
    <t>WE_2031_3_52</t>
  </si>
  <si>
    <t>WE_2031_87_52</t>
  </si>
  <si>
    <t>WE_2031_90_52</t>
  </si>
  <si>
    <t>WE_2031_100_52</t>
  </si>
  <si>
    <t>WE_2031_106_52</t>
  </si>
  <si>
    <t>WE_2031_107_52</t>
  </si>
  <si>
    <t>WE_2031_110_52</t>
  </si>
  <si>
    <t>WE_2031_116_52</t>
  </si>
  <si>
    <t>WE_2031_117_52</t>
  </si>
  <si>
    <t>WE_2031_2_53</t>
  </si>
  <si>
    <t>WE_2031_3_53</t>
  </si>
  <si>
    <t>WE_2031_87_53</t>
  </si>
  <si>
    <t>WE_2031_90_53</t>
  </si>
  <si>
    <t>WE_2031_100_53</t>
  </si>
  <si>
    <t>WE_2031_106_53</t>
  </si>
  <si>
    <t>WE_2031_107_53</t>
  </si>
  <si>
    <t>WE_2031_110_53</t>
  </si>
  <si>
    <t>WE_2031_116_53</t>
  </si>
  <si>
    <t>WE_2031_117_53</t>
  </si>
  <si>
    <t>WE_2031_2_54</t>
  </si>
  <si>
    <t>WE_2031_3_54</t>
  </si>
  <si>
    <t>WE_2031_87_54</t>
  </si>
  <si>
    <t>WE_2031_90_54</t>
  </si>
  <si>
    <t>WE_2031_100_54</t>
  </si>
  <si>
    <t>WE_2031_106_54</t>
  </si>
  <si>
    <t>WE_2031_107_54</t>
  </si>
  <si>
    <t>WE_2031_110_54</t>
  </si>
  <si>
    <t>WE_2031_116_54</t>
  </si>
  <si>
    <t>WE_2031_117_54</t>
  </si>
  <si>
    <t>WE_2031_2_61</t>
  </si>
  <si>
    <t>WE_2031_3_61</t>
  </si>
  <si>
    <t>WE_2031_87_61</t>
  </si>
  <si>
    <t>WE_2031_90_61</t>
  </si>
  <si>
    <t>WE_2031_100_61</t>
  </si>
  <si>
    <t>WE_2031_106_61</t>
  </si>
  <si>
    <t>WE_2031_107_61</t>
  </si>
  <si>
    <t>WE_2031_110_61</t>
  </si>
  <si>
    <t>WE_2031_116_61</t>
  </si>
  <si>
    <t>WE_2031_117_61</t>
  </si>
  <si>
    <t>WE_2031_2_62</t>
  </si>
  <si>
    <t>WE_2031_3_62</t>
  </si>
  <si>
    <t>WE_2031_87_62</t>
  </si>
  <si>
    <t>WE_2031_90_62</t>
  </si>
  <si>
    <t>WE_2031_100_62</t>
  </si>
  <si>
    <t>WE_2031_106_62</t>
  </si>
  <si>
    <t>WE_2031_107_62</t>
  </si>
  <si>
    <t>WE_2031_110_62</t>
  </si>
  <si>
    <t>WE_2031_116_62</t>
  </si>
  <si>
    <t>WE_2031_117_62</t>
  </si>
  <si>
    <t>TO_2031_2_11</t>
  </si>
  <si>
    <t>TO_2031_3_11</t>
  </si>
  <si>
    <t>TO_2031_87_11</t>
  </si>
  <si>
    <t>TO_2031_90_11</t>
  </si>
  <si>
    <t>TO_2031_100_11</t>
  </si>
  <si>
    <t>TO_2031_106_11</t>
  </si>
  <si>
    <t>TO_2031_107_11</t>
  </si>
  <si>
    <t>TO_2031_110_11</t>
  </si>
  <si>
    <t>TO_2031_116_11</t>
  </si>
  <si>
    <t>TO_2031_117_11</t>
  </si>
  <si>
    <t>TO_2031_2_21</t>
  </si>
  <si>
    <t>TO_2031_3_21</t>
  </si>
  <si>
    <t>TO_2031_87_21</t>
  </si>
  <si>
    <t>TO_2031_90_21</t>
  </si>
  <si>
    <t>TO_2031_100_21</t>
  </si>
  <si>
    <t>TO_2031_106_21</t>
  </si>
  <si>
    <t>TO_2031_107_21</t>
  </si>
  <si>
    <t>TO_2031_110_21</t>
  </si>
  <si>
    <t>TO_2031_116_21</t>
  </si>
  <si>
    <t>TO_2031_117_21</t>
  </si>
  <si>
    <t>TO_2031_2_31</t>
  </si>
  <si>
    <t>TO_2031_3_31</t>
  </si>
  <si>
    <t>TO_2031_87_31</t>
  </si>
  <si>
    <t>TO_2031_90_31</t>
  </si>
  <si>
    <t>TO_2031_100_31</t>
  </si>
  <si>
    <t>TO_2031_106_31</t>
  </si>
  <si>
    <t>TO_2031_107_31</t>
  </si>
  <si>
    <t>TO_2031_110_31</t>
  </si>
  <si>
    <t>TO_2031_116_31</t>
  </si>
  <si>
    <t>TO_2031_117_31</t>
  </si>
  <si>
    <t>TO_2031_2_32</t>
  </si>
  <si>
    <t>TO_2031_3_32</t>
  </si>
  <si>
    <t>TO_2031_87_32</t>
  </si>
  <si>
    <t>TO_2031_90_32</t>
  </si>
  <si>
    <t>TO_2031_100_32</t>
  </si>
  <si>
    <t>TO_2031_106_32</t>
  </si>
  <si>
    <t>TO_2031_107_32</t>
  </si>
  <si>
    <t>TO_2031_110_32</t>
  </si>
  <si>
    <t>TO_2031_116_32</t>
  </si>
  <si>
    <t>TO_2031_117_32</t>
  </si>
  <si>
    <t>TO_2031_2_41</t>
  </si>
  <si>
    <t>TO_2031_3_41</t>
  </si>
  <si>
    <t>TO_2031_87_41</t>
  </si>
  <si>
    <t>TO_2031_90_41</t>
  </si>
  <si>
    <t>TO_2031_100_41</t>
  </si>
  <si>
    <t>TO_2031_106_41</t>
  </si>
  <si>
    <t>TO_2031_107_41</t>
  </si>
  <si>
    <t>TO_2031_110_41</t>
  </si>
  <si>
    <t>TO_2031_116_41</t>
  </si>
  <si>
    <t>TO_2031_117_41</t>
  </si>
  <si>
    <t>TO_2031_2_42</t>
  </si>
  <si>
    <t>TO_2031_3_42</t>
  </si>
  <si>
    <t>TO_2031_87_42</t>
  </si>
  <si>
    <t>TO_2031_90_42</t>
  </si>
  <si>
    <t>TO_2031_100_42</t>
  </si>
  <si>
    <t>TO_2031_106_42</t>
  </si>
  <si>
    <t>TO_2031_107_42</t>
  </si>
  <si>
    <t>TO_2031_110_42</t>
  </si>
  <si>
    <t>TO_2031_116_42</t>
  </si>
  <si>
    <t>TO_2031_117_42</t>
  </si>
  <si>
    <t>TO_2031_2_43</t>
  </si>
  <si>
    <t>TO_2031_3_43</t>
  </si>
  <si>
    <t>TO_2031_87_43</t>
  </si>
  <si>
    <t>TO_2031_90_43</t>
  </si>
  <si>
    <t>TO_2031_100_43</t>
  </si>
  <si>
    <t>TO_2031_106_43</t>
  </si>
  <si>
    <t>TO_2031_107_43</t>
  </si>
  <si>
    <t>TO_2031_110_43</t>
  </si>
  <si>
    <t>TO_2031_116_43</t>
  </si>
  <si>
    <t>TO_2031_117_43</t>
  </si>
  <si>
    <t>TO_2031_2_51</t>
  </si>
  <si>
    <t>TO_2031_3_51</t>
  </si>
  <si>
    <t>TO_2031_87_51</t>
  </si>
  <si>
    <t>TO_2031_90_51</t>
  </si>
  <si>
    <t>TO_2031_100_51</t>
  </si>
  <si>
    <t>TO_2031_106_51</t>
  </si>
  <si>
    <t>TO_2031_107_51</t>
  </si>
  <si>
    <t>TO_2031_110_51</t>
  </si>
  <si>
    <t>TO_2031_116_51</t>
  </si>
  <si>
    <t>TO_2031_117_51</t>
  </si>
  <si>
    <t>TO_2031_2_52</t>
  </si>
  <si>
    <t>TO_2031_3_52</t>
  </si>
  <si>
    <t>TO_2031_87_52</t>
  </si>
  <si>
    <t>TO_2031_90_52</t>
  </si>
  <si>
    <t>TO_2031_100_52</t>
  </si>
  <si>
    <t>TO_2031_106_52</t>
  </si>
  <si>
    <t>TO_2031_107_52</t>
  </si>
  <si>
    <t>TO_2031_110_52</t>
  </si>
  <si>
    <t>TO_2031_116_52</t>
  </si>
  <si>
    <t>TO_2031_117_52</t>
  </si>
  <si>
    <t>TO_2031_2_53</t>
  </si>
  <si>
    <t>TO_2031_3_53</t>
  </si>
  <si>
    <t>TO_2031_87_53</t>
  </si>
  <si>
    <t>TO_2031_90_53</t>
  </si>
  <si>
    <t>TO_2031_100_53</t>
  </si>
  <si>
    <t>TO_2031_106_53</t>
  </si>
  <si>
    <t>TO_2031_107_53</t>
  </si>
  <si>
    <t>TO_2031_110_53</t>
  </si>
  <si>
    <t>TO_2031_116_53</t>
  </si>
  <si>
    <t>TO_2031_117_53</t>
  </si>
  <si>
    <t>TO_2031_2_54</t>
  </si>
  <si>
    <t>TO_2031_3_54</t>
  </si>
  <si>
    <t>TO_2031_87_54</t>
  </si>
  <si>
    <t>TO_2031_90_54</t>
  </si>
  <si>
    <t>TO_2031_100_54</t>
  </si>
  <si>
    <t>TO_2031_106_54</t>
  </si>
  <si>
    <t>TO_2031_107_54</t>
  </si>
  <si>
    <t>TO_2031_110_54</t>
  </si>
  <si>
    <t>TO_2031_116_54</t>
  </si>
  <si>
    <t>TO_2031_117_54</t>
  </si>
  <si>
    <t>TO_2031_2_61</t>
  </si>
  <si>
    <t>TO_2031_3_61</t>
  </si>
  <si>
    <t>TO_2031_87_61</t>
  </si>
  <si>
    <t>TO_2031_90_61</t>
  </si>
  <si>
    <t>TO_2031_100_61</t>
  </si>
  <si>
    <t>TO_2031_106_61</t>
  </si>
  <si>
    <t>TO_2031_107_61</t>
  </si>
  <si>
    <t>TO_2031_110_61</t>
  </si>
  <si>
    <t>TO_2031_116_61</t>
  </si>
  <si>
    <t>TO_2031_117_61</t>
  </si>
  <si>
    <t>TO_2031_2_62</t>
  </si>
  <si>
    <t>TO_2031_3_62</t>
  </si>
  <si>
    <t>TO_2031_87_62</t>
  </si>
  <si>
    <t>TO_2031_90_62</t>
  </si>
  <si>
    <t>TO_2031_100_62</t>
  </si>
  <si>
    <t>TO_2031_106_62</t>
  </si>
  <si>
    <t>TO_2031_107_62</t>
  </si>
  <si>
    <t>TO_2031_110_62</t>
  </si>
  <si>
    <t>TO_2031_116_62</t>
  </si>
  <si>
    <t>TO_2031_117_62</t>
  </si>
  <si>
    <t>Auxiliary Power Exhaust</t>
  </si>
  <si>
    <t xml:space="preserve"> </t>
  </si>
  <si>
    <t>Off-Network</t>
  </si>
  <si>
    <t>Extended Idle Exhaust</t>
  </si>
  <si>
    <t>Crankcase Extended Idle Exhaust</t>
  </si>
  <si>
    <t>Hotelling Shore Power</t>
  </si>
  <si>
    <r>
      <t xml:space="preserve">Make an inventory run for the CMAQ "YEAR" and select "Model Year" in the Emissions Output Detail screen in MOVES.  When the run is completed, run the Post Model Scripts #1- Decode.  Export the Decoded MOVES Activity Output and the Decoded MOVES Output to CSV files and create pivot tables summarizing Emissions and Activity by Fuel Type, Vehicle Type, and Model Year.  Then insert an Index in Column A to identify each row by fuel type, vehicle type, and model year </t>
    </r>
    <r>
      <rPr>
        <b/>
        <i/>
        <sz val="11"/>
        <color rgb="FFFF0000"/>
        <rFont val="Calibri"/>
        <family val="2"/>
        <scheme val="minor"/>
      </rPr>
      <t>[fuel.vehicle.modelyear, ex. 1.11.1996]</t>
    </r>
    <r>
      <rPr>
        <b/>
        <sz val="11"/>
        <color rgb="FFFF0000"/>
        <rFont val="Calibri"/>
        <family val="2"/>
        <scheme val="minor"/>
      </rPr>
      <t>.   Use the lookup functions in Columns B-E and the Index in Column A to identify the miles for each vehicle type and model year.  Use the lookup functions in Columns O-W to identify the emissions for each vehicle type and model year.  The calculations in Columns F-N give the emission rate by model year and vehicle type in grams per mile.</t>
    </r>
  </si>
  <si>
    <t>1.Vehicle ID.1</t>
  </si>
  <si>
    <t>1.11.2031</t>
  </si>
  <si>
    <t>1.21.2031</t>
  </si>
  <si>
    <t>1.31.2031</t>
  </si>
  <si>
    <t>1.32.2031</t>
  </si>
  <si>
    <t>1.41.2031</t>
  </si>
  <si>
    <t>1.42.2031</t>
  </si>
  <si>
    <t>1.43.2031</t>
  </si>
  <si>
    <t>1.51.2016</t>
  </si>
  <si>
    <t>1.51.2017</t>
  </si>
  <si>
    <t>1.51.2018</t>
  </si>
  <si>
    <t>1.51.2019</t>
  </si>
  <si>
    <t>1.51.2020</t>
  </si>
  <si>
    <t>1.51.2021</t>
  </si>
  <si>
    <t>1.51.2022</t>
  </si>
  <si>
    <t>1.51.2023</t>
  </si>
  <si>
    <t>1.51.2024</t>
  </si>
  <si>
    <t>1.51.2025</t>
  </si>
  <si>
    <t>1.51.2026</t>
  </si>
  <si>
    <t>1.51.2027</t>
  </si>
  <si>
    <t>1.51.2028</t>
  </si>
  <si>
    <t>1.51.2029</t>
  </si>
  <si>
    <t>1.51.2030</t>
  </si>
  <si>
    <t>1.51.2031</t>
  </si>
  <si>
    <t>1.52.2031</t>
  </si>
  <si>
    <t>1.53.2031</t>
  </si>
  <si>
    <t>1.54.2031</t>
  </si>
  <si>
    <t>2.21.2031</t>
  </si>
  <si>
    <t>2.31.2031</t>
  </si>
  <si>
    <t>2.32.2031</t>
  </si>
  <si>
    <t>2.41.2031</t>
  </si>
  <si>
    <t>2.42.2031</t>
  </si>
  <si>
    <t>2.43.2031</t>
  </si>
  <si>
    <t>2.51.2031</t>
  </si>
  <si>
    <t>2.52.2031</t>
  </si>
  <si>
    <t>2.53.2031</t>
  </si>
  <si>
    <t>2.54.2031</t>
  </si>
  <si>
    <t>2.61.2031</t>
  </si>
  <si>
    <t>2.62.2031</t>
  </si>
  <si>
    <t>3.41.2031</t>
  </si>
  <si>
    <t>3.42.2031</t>
  </si>
  <si>
    <t>3.43.2031</t>
  </si>
  <si>
    <t>3.51.2031</t>
  </si>
  <si>
    <t>3.52.2031</t>
  </si>
  <si>
    <t>3.53.2031</t>
  </si>
  <si>
    <t>3.61.2031</t>
  </si>
  <si>
    <t>3.62.62</t>
  </si>
  <si>
    <t>3.62.2012</t>
  </si>
  <si>
    <t>3.62.2013</t>
  </si>
  <si>
    <t>3.62.2014</t>
  </si>
  <si>
    <t>3.62.2015</t>
  </si>
  <si>
    <t>3.62.2016</t>
  </si>
  <si>
    <t>3.62.2017</t>
  </si>
  <si>
    <t>3.62.2018</t>
  </si>
  <si>
    <t>3.62.2019</t>
  </si>
  <si>
    <t>3.62.2020</t>
  </si>
  <si>
    <t>3.62.2021</t>
  </si>
  <si>
    <t>3.62.2022</t>
  </si>
  <si>
    <t>3.62.2023</t>
  </si>
  <si>
    <t>3.62.2024</t>
  </si>
  <si>
    <t>3.62.2025</t>
  </si>
  <si>
    <t>3.62.2026</t>
  </si>
  <si>
    <t>3.62.2027</t>
  </si>
  <si>
    <t>3.62.2028</t>
  </si>
  <si>
    <t>3.62.2029</t>
  </si>
  <si>
    <t>3.62.2030</t>
  </si>
  <si>
    <t>3.62.2031</t>
  </si>
  <si>
    <t>9.62.9</t>
  </si>
  <si>
    <t>9.21.2031</t>
  </si>
  <si>
    <t>9.31.2016</t>
  </si>
  <si>
    <t>9.31.2031</t>
  </si>
  <si>
    <t>9.32.2016</t>
  </si>
  <si>
    <t>9.32.2031</t>
  </si>
  <si>
    <t>9.41.41</t>
  </si>
  <si>
    <t>9.41.2001</t>
  </si>
  <si>
    <t>9.41.2002</t>
  </si>
  <si>
    <t>9.41.2003</t>
  </si>
  <si>
    <t>9.41.2004</t>
  </si>
  <si>
    <t>9.41.2014</t>
  </si>
  <si>
    <t>9.41.2015</t>
  </si>
  <si>
    <t>9.41.2016</t>
  </si>
  <si>
    <t>9.41.2017</t>
  </si>
  <si>
    <t>9.41.2018</t>
  </si>
  <si>
    <t>9.41.2019</t>
  </si>
  <si>
    <t>9.41.2020</t>
  </si>
  <si>
    <t>9.41.2021</t>
  </si>
  <si>
    <t>9.41.2022</t>
  </si>
  <si>
    <t>9.41.2023</t>
  </si>
  <si>
    <t>9.41.2024</t>
  </si>
  <si>
    <t>9.41.2025</t>
  </si>
  <si>
    <t>9.41.2026</t>
  </si>
  <si>
    <t>9.41.2027</t>
  </si>
  <si>
    <t>9.41.2028</t>
  </si>
  <si>
    <t>9.41.2029</t>
  </si>
  <si>
    <t>9.41.2030</t>
  </si>
  <si>
    <t>9.41.2031</t>
  </si>
  <si>
    <t>9.42.42</t>
  </si>
  <si>
    <t>9.42.2001</t>
  </si>
  <si>
    <t>9.42.2002</t>
  </si>
  <si>
    <t>9.42.2003</t>
  </si>
  <si>
    <t>9.42.2004</t>
  </si>
  <si>
    <t>9.42.2014</t>
  </si>
  <si>
    <t>9.42.2015</t>
  </si>
  <si>
    <t>9.42.2016</t>
  </si>
  <si>
    <t>9.42.2017</t>
  </si>
  <si>
    <t>9.42.2018</t>
  </si>
  <si>
    <t>9.42.2019</t>
  </si>
  <si>
    <t>9.42.2020</t>
  </si>
  <si>
    <t>9.42.2021</t>
  </si>
  <si>
    <t>9.42.2022</t>
  </si>
  <si>
    <t>9.42.2023</t>
  </si>
  <si>
    <t>9.42.2024</t>
  </si>
  <si>
    <t>9.42.2025</t>
  </si>
  <si>
    <t>9.42.2026</t>
  </si>
  <si>
    <t>9.42.2027</t>
  </si>
  <si>
    <t>9.42.2028</t>
  </si>
  <si>
    <t>9.42.2029</t>
  </si>
  <si>
    <t>9.42.2030</t>
  </si>
  <si>
    <t>9.42.2031</t>
  </si>
  <si>
    <t>9.43.43</t>
  </si>
  <si>
    <t>9.43.2016</t>
  </si>
  <si>
    <t>9.43.2017</t>
  </si>
  <si>
    <t>9.43.2018</t>
  </si>
  <si>
    <t>9.43.2019</t>
  </si>
  <si>
    <t>9.43.2020</t>
  </si>
  <si>
    <t>9.43.2021</t>
  </si>
  <si>
    <t>9.43.2022</t>
  </si>
  <si>
    <t>9.43.2023</t>
  </si>
  <si>
    <t>9.43.2024</t>
  </si>
  <si>
    <t>9.43.2025</t>
  </si>
  <si>
    <t>9.43.2026</t>
  </si>
  <si>
    <t>9.43.2027</t>
  </si>
  <si>
    <t>9.43.2028</t>
  </si>
  <si>
    <t>9.43.2029</t>
  </si>
  <si>
    <t>9.43.2030</t>
  </si>
  <si>
    <t>9.43.2031</t>
  </si>
  <si>
    <t>9.51.51</t>
  </si>
  <si>
    <t>9.51.2017</t>
  </si>
  <si>
    <t>9.51.2018</t>
  </si>
  <si>
    <t>9.51.2019</t>
  </si>
  <si>
    <t>9.51.2020</t>
  </si>
  <si>
    <t>9.51.2021</t>
  </si>
  <si>
    <t>9.51.2022</t>
  </si>
  <si>
    <t>9.51.2023</t>
  </si>
  <si>
    <t>9.51.2024</t>
  </si>
  <si>
    <t>9.51.2025</t>
  </si>
  <si>
    <t>9.51.2026</t>
  </si>
  <si>
    <t>9.51.2027</t>
  </si>
  <si>
    <t>9.51.2028</t>
  </si>
  <si>
    <t>9.51.2029</t>
  </si>
  <si>
    <t>9.51.2030</t>
  </si>
  <si>
    <t>9.51.2031</t>
  </si>
  <si>
    <t>9.52.52</t>
  </si>
  <si>
    <t>9.52.2010</t>
  </si>
  <si>
    <t>9.52.2011</t>
  </si>
  <si>
    <t>9.52.2014</t>
  </si>
  <si>
    <t>9.52.2015</t>
  </si>
  <si>
    <t>9.52.2016</t>
  </si>
  <si>
    <t>9.52.2017</t>
  </si>
  <si>
    <t>9.52.2018</t>
  </si>
  <si>
    <t>9.52.2019</t>
  </si>
  <si>
    <t>9.52.2020</t>
  </si>
  <si>
    <t>9.52.2021</t>
  </si>
  <si>
    <t>9.52.2022</t>
  </si>
  <si>
    <t>9.52.2023</t>
  </si>
  <si>
    <t>9.52.2024</t>
  </si>
  <si>
    <t>9.52.2025</t>
  </si>
  <si>
    <t>9.52.2026</t>
  </si>
  <si>
    <t>9.52.2027</t>
  </si>
  <si>
    <t>9.52.2028</t>
  </si>
  <si>
    <t>9.52.2029</t>
  </si>
  <si>
    <t>9.52.2030</t>
  </si>
  <si>
    <t>9.52.2031</t>
  </si>
  <si>
    <t>9.53.53</t>
  </si>
  <si>
    <t>9.53.2010</t>
  </si>
  <si>
    <t>9.53.2011</t>
  </si>
  <si>
    <t>9.53.2014</t>
  </si>
  <si>
    <t>9.53.2015</t>
  </si>
  <si>
    <t>9.53.2016</t>
  </si>
  <si>
    <t>9.53.2017</t>
  </si>
  <si>
    <t>9.53.2018</t>
  </si>
  <si>
    <t>9.53.2019</t>
  </si>
  <si>
    <t>9.53.2020</t>
  </si>
  <si>
    <t>9.53.2021</t>
  </si>
  <si>
    <t>9.53.2022</t>
  </si>
  <si>
    <t>9.53.2023</t>
  </si>
  <si>
    <t>9.53.2024</t>
  </si>
  <si>
    <t>9.53.2025</t>
  </si>
  <si>
    <t>9.53.2026</t>
  </si>
  <si>
    <t>9.53.2027</t>
  </si>
  <si>
    <t>9.53.2028</t>
  </si>
  <si>
    <t>9.53.2029</t>
  </si>
  <si>
    <t>9.53.2030</t>
  </si>
  <si>
    <t>9.53.2031</t>
  </si>
  <si>
    <t>9.54.54</t>
  </si>
  <si>
    <t>9.54.2024</t>
  </si>
  <si>
    <t>9.54.2025</t>
  </si>
  <si>
    <t>9.54.2026</t>
  </si>
  <si>
    <t>9.54.2027</t>
  </si>
  <si>
    <t>9.54.2028</t>
  </si>
  <si>
    <t>9.54.2029</t>
  </si>
  <si>
    <t>9.54.2030</t>
  </si>
  <si>
    <t>9.54.2031</t>
  </si>
  <si>
    <t>9.61.61</t>
  </si>
  <si>
    <t>9.61.2018</t>
  </si>
  <si>
    <t>9.61.2019</t>
  </si>
  <si>
    <t>9.61.2020</t>
  </si>
  <si>
    <t>9.61.2021</t>
  </si>
  <si>
    <t>9.61.2022</t>
  </si>
  <si>
    <t>9.61.2023</t>
  </si>
  <si>
    <t>9.61.2024</t>
  </si>
  <si>
    <t>9.61.2025</t>
  </si>
  <si>
    <t>9.61.2026</t>
  </si>
  <si>
    <t>9.61.2027</t>
  </si>
  <si>
    <t>9.61.2028</t>
  </si>
  <si>
    <t>9.61.2029</t>
  </si>
  <si>
    <t>9.61.2030</t>
  </si>
  <si>
    <t>9.61.2031</t>
  </si>
  <si>
    <t>9.62.62</t>
  </si>
  <si>
    <t>9.62.2024</t>
  </si>
  <si>
    <t>9.62.2025</t>
  </si>
  <si>
    <t>9.62.2026</t>
  </si>
  <si>
    <t>9.62.2027</t>
  </si>
  <si>
    <t>9.62.2028</t>
  </si>
  <si>
    <t>9.62.2029</t>
  </si>
  <si>
    <t>9.62.2030</t>
  </si>
  <si>
    <t>9.62.2031</t>
  </si>
  <si>
    <t>9.62.--</t>
  </si>
  <si>
    <t>CMAQ_SL2031_Veh_MY_Emissions.xlsb</t>
  </si>
  <si>
    <t>SL_2031_art_90_ALL</t>
  </si>
  <si>
    <t>SL_2031_art_2_ALL</t>
  </si>
  <si>
    <t>SL_2031_art_3_ALL</t>
  </si>
  <si>
    <t>SL_2031_art_87_ALL</t>
  </si>
  <si>
    <t>SL_2031_art_100_ALL</t>
  </si>
  <si>
    <t>SL_2031_art_110_ALL</t>
  </si>
  <si>
    <t>SL_2031_art_90_HD</t>
  </si>
  <si>
    <t>SL_2031_art_2_HD</t>
  </si>
  <si>
    <t>SL_2031_art_3_HD</t>
  </si>
  <si>
    <t>SL_2031_art_87_HD</t>
  </si>
  <si>
    <t>SL_2031_art_100_HD</t>
  </si>
  <si>
    <t>SL_2031_art_110_HD</t>
  </si>
  <si>
    <r>
      <t xml:space="preserve">Diesel Vehicle Replacement </t>
    </r>
    <r>
      <rPr>
        <b/>
        <i/>
        <sz val="12"/>
        <rFont val="Times New Roman"/>
        <family val="1"/>
      </rPr>
      <t>{CONTACT WFRC STAFF BEFORE USING THIS FORM}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</si>
</sst>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 numFmtId="167" formatCode="0.000"/>
    <numFmt numFmtId="168" formatCode="_(* #,##0.0_);_(* \(#,##0.0\);_(* &quot;-&quot;????_);_(@_)"/>
    <numFmt numFmtId="169" formatCode="[&lt;=9999999]###\-####;\(###\)\ ###\-####"/>
    <numFmt numFmtId="170" formatCode="0.0000"/>
    <numFmt numFmtId="171" formatCode="0.0%"/>
    <numFmt numFmtId="172" formatCode="_(* #,##0.0_);_(* \(#,##0.0\);_(* &quot;-&quot;??_);_(@_)"/>
    <numFmt numFmtId="173" formatCode="0.00000"/>
    <numFmt numFmtId="174" formatCode="0.000000"/>
    <numFmt numFmtId="175" formatCode="_(* #,##0.00000_);_(* \(#,##0.00000\);_(* &quot;-&quot;??_);_(@_)"/>
  </numFmts>
  <fonts count="98"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MS Sans Serif"/>
      <family val="2"/>
    </font>
    <font>
      <sz val="10"/>
      <name val="MS Sans Serif"/>
      <family val="2"/>
    </font>
    <font>
      <u/>
      <sz val="10"/>
      <color indexed="12"/>
      <name val="MS Sans Serif"/>
      <family val="2"/>
    </font>
    <font>
      <sz val="8"/>
      <name val="MS Sans Serif"/>
      <family val="2"/>
    </font>
    <font>
      <b/>
      <sz val="10"/>
      <name val="MS Sans Serif"/>
      <family val="2"/>
    </font>
    <font>
      <i/>
      <sz val="10"/>
      <name val="MS Sans Serif"/>
      <family val="2"/>
    </font>
    <font>
      <sz val="10"/>
      <name val="Arial"/>
      <family val="2"/>
    </font>
    <font>
      <b/>
      <sz val="11"/>
      <color theme="1"/>
      <name val="Calibri"/>
      <family val="2"/>
      <scheme val="minor"/>
    </font>
    <font>
      <sz val="12"/>
      <name val="Arial"/>
      <family val="2"/>
    </font>
    <font>
      <sz val="12"/>
      <color theme="1"/>
      <name val="Calibri"/>
      <family val="2"/>
      <scheme val="minor"/>
    </font>
    <font>
      <sz val="11"/>
      <color indexed="8"/>
      <name val="Calibri"/>
      <family val="2"/>
    </font>
    <font>
      <b/>
      <sz val="13.5"/>
      <name val="Times New Roman"/>
      <family val="1"/>
    </font>
    <font>
      <b/>
      <sz val="12"/>
      <name val="Times New Roman"/>
      <family val="1"/>
    </font>
    <font>
      <i/>
      <sz val="12"/>
      <name val="Times New Roman"/>
      <family val="1"/>
    </font>
    <font>
      <sz val="10"/>
      <name val="Times New Roman"/>
      <family val="1"/>
    </font>
    <font>
      <b/>
      <sz val="10"/>
      <name val="Times New Roman"/>
      <family val="1"/>
    </font>
    <font>
      <i/>
      <sz val="10"/>
      <name val="Times New Roman"/>
      <family val="1"/>
    </font>
    <font>
      <b/>
      <i/>
      <sz val="10"/>
      <name val="Times New Roman"/>
      <family val="1"/>
    </font>
    <font>
      <b/>
      <sz val="10"/>
      <color rgb="FFCC0000"/>
      <name val="Times New Roman"/>
      <family val="1"/>
    </font>
    <font>
      <u/>
      <sz val="10"/>
      <name val="Times New Roman"/>
      <family val="1"/>
    </font>
    <font>
      <b/>
      <sz val="11"/>
      <color rgb="FFCC0000"/>
      <name val="Times New Roman"/>
      <family val="1"/>
    </font>
    <font>
      <i/>
      <sz val="10"/>
      <color theme="1"/>
      <name val="Times New Roman"/>
      <family val="1"/>
    </font>
    <font>
      <b/>
      <u/>
      <sz val="10"/>
      <name val="Times New Roman"/>
      <family val="1"/>
    </font>
    <font>
      <b/>
      <u/>
      <sz val="14.5"/>
      <color rgb="FFFF0000"/>
      <name val="Times New Roman"/>
      <family val="1"/>
    </font>
    <font>
      <sz val="14.5"/>
      <name val="Times New Roman"/>
      <family val="1"/>
    </font>
    <font>
      <i/>
      <sz val="10"/>
      <color theme="0" tint="-0.499984740745262"/>
      <name val="Times New Roman"/>
      <family val="1"/>
    </font>
    <font>
      <sz val="10"/>
      <color theme="0" tint="-0.499984740745262"/>
      <name val="Times New Roman"/>
      <family val="1"/>
    </font>
    <font>
      <i/>
      <sz val="10"/>
      <color indexed="23" tint="-0.499984740745262"/>
      <name val="Times New Roman"/>
      <family val="1"/>
    </font>
    <font>
      <i/>
      <sz val="10"/>
      <color indexed="23"/>
      <name val="Times New Roman"/>
      <family val="1"/>
    </font>
    <font>
      <sz val="9"/>
      <name val="Times New Roman"/>
      <family val="1"/>
    </font>
    <font>
      <i/>
      <sz val="10"/>
      <color rgb="FFFF0000"/>
      <name val="Times New Roman"/>
      <family val="1"/>
    </font>
    <font>
      <b/>
      <i/>
      <sz val="10"/>
      <color rgb="FFFF0000"/>
      <name val="Times New Roman"/>
      <family val="1"/>
    </font>
    <font>
      <i/>
      <sz val="9"/>
      <name val="Times New Roman"/>
      <family val="1"/>
    </font>
    <font>
      <i/>
      <sz val="10"/>
      <color theme="0" tint="-0.14999847407452621"/>
      <name val="Times New Roman"/>
      <family val="1"/>
    </font>
    <font>
      <b/>
      <sz val="8"/>
      <name val="MS Sans Serif"/>
      <family val="2"/>
    </font>
    <font>
      <i/>
      <sz val="8"/>
      <name val="MS Sans Serif"/>
      <family val="2"/>
    </font>
    <font>
      <b/>
      <sz val="11"/>
      <color rgb="FFFF0000"/>
      <name val="Calibri"/>
      <family val="2"/>
      <scheme val="minor"/>
    </font>
    <font>
      <i/>
      <sz val="10"/>
      <name val="MS Sans Serif"/>
      <family val="2"/>
    </font>
    <font>
      <b/>
      <i/>
      <sz val="14"/>
      <color indexed="10"/>
      <name val="Times New Roman"/>
      <family val="1"/>
    </font>
    <font>
      <b/>
      <u/>
      <sz val="14"/>
      <color indexed="12"/>
      <name val="MS Sans Serif"/>
      <family val="2"/>
    </font>
    <font>
      <b/>
      <u/>
      <sz val="10"/>
      <color indexed="12"/>
      <name val="MS Sans Serif"/>
      <family val="2"/>
    </font>
    <font>
      <b/>
      <sz val="14.5"/>
      <color rgb="FFFF0000"/>
      <name val="Times New Roman"/>
      <family val="1"/>
    </font>
    <font>
      <sz val="14.5"/>
      <color rgb="FFFF0000"/>
      <name val="Times New Roman"/>
      <family val="1"/>
    </font>
    <font>
      <sz val="11"/>
      <color rgb="FFFF0000"/>
      <name val="Calibri"/>
      <family val="2"/>
      <scheme val="minor"/>
    </font>
    <font>
      <sz val="10"/>
      <color rgb="FFFF0000"/>
      <name val="MS Sans Serif"/>
    </font>
    <font>
      <b/>
      <sz val="10"/>
      <name val="MS Sans Serif"/>
    </font>
    <font>
      <b/>
      <sz val="12"/>
      <color theme="1"/>
      <name val="Calibri"/>
      <family val="2"/>
      <scheme val="minor"/>
    </font>
    <font>
      <b/>
      <sz val="12"/>
      <name val="MS Sans Serif"/>
    </font>
    <font>
      <b/>
      <sz val="10"/>
      <color rgb="FFFF0000"/>
      <name val="MS Sans Serif"/>
    </font>
    <font>
      <sz val="10"/>
      <color rgb="FFFF0000"/>
      <name val="Arial"/>
      <family val="2"/>
    </font>
    <font>
      <sz val="10"/>
      <color theme="5"/>
      <name val="MS Sans Serif"/>
    </font>
    <font>
      <i/>
      <sz val="10"/>
      <color theme="5"/>
      <name val="Times New Roman"/>
      <family val="1"/>
    </font>
    <font>
      <i/>
      <sz val="10"/>
      <color theme="5"/>
      <name val="MS Sans Serif"/>
    </font>
    <font>
      <i/>
      <sz val="9"/>
      <color theme="1"/>
      <name val="MS Sans Serif"/>
    </font>
    <font>
      <sz val="10"/>
      <color theme="1"/>
      <name val="Times New Roman"/>
      <family val="1"/>
    </font>
    <font>
      <b/>
      <sz val="10"/>
      <color theme="1"/>
      <name val="Times New Roman"/>
      <family val="1"/>
    </font>
    <font>
      <i/>
      <sz val="10"/>
      <color theme="0" tint="-0.34998626667073579"/>
      <name val="Times New Roman"/>
      <family val="1"/>
    </font>
    <font>
      <sz val="9"/>
      <color indexed="81"/>
      <name val="Tahoma"/>
      <family val="2"/>
    </font>
    <font>
      <b/>
      <sz val="9"/>
      <color indexed="81"/>
      <name val="Tahoma"/>
      <family val="2"/>
    </font>
    <font>
      <i/>
      <sz val="11"/>
      <color rgb="FFFF0000"/>
      <name val="Calibri"/>
      <family val="2"/>
      <scheme val="minor"/>
    </font>
    <font>
      <b/>
      <i/>
      <u/>
      <sz val="10"/>
      <name val="Times New Roman"/>
      <family val="1"/>
    </font>
    <font>
      <i/>
      <sz val="10"/>
      <color rgb="FFFF0000"/>
      <name val="MS Sans Serif"/>
      <family val="2"/>
    </font>
    <font>
      <sz val="11"/>
      <color rgb="FF0070C0"/>
      <name val="Calibri"/>
      <family val="2"/>
      <scheme val="minor"/>
    </font>
    <font>
      <sz val="10"/>
      <color rgb="FF0070C0"/>
      <name val="MS Sans Serif"/>
    </font>
    <font>
      <i/>
      <sz val="10"/>
      <name val="Arial"/>
      <family val="2"/>
    </font>
    <font>
      <b/>
      <sz val="10"/>
      <color rgb="FFFF0000"/>
      <name val="Arial"/>
      <family val="2"/>
    </font>
    <font>
      <b/>
      <i/>
      <sz val="11"/>
      <color rgb="FFFF0000"/>
      <name val="Calibri"/>
      <family val="2"/>
      <scheme val="minor"/>
    </font>
    <font>
      <sz val="10"/>
      <color rgb="FFFF0000"/>
      <name val="Times New Roman"/>
      <family val="1"/>
    </font>
    <font>
      <u/>
      <sz val="10"/>
      <color rgb="FFFF0000"/>
      <name val="Times New Roman"/>
      <family val="1"/>
    </font>
    <font>
      <b/>
      <u/>
      <sz val="10"/>
      <color rgb="FFFF0000"/>
      <name val="Times New Roman"/>
      <family val="1"/>
    </font>
    <font>
      <b/>
      <sz val="10"/>
      <color theme="3"/>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rgb="FF00B0F0"/>
      <name val="MS Sans Serif"/>
    </font>
    <font>
      <sz val="11"/>
      <color rgb="FF00B0F0"/>
      <name val="Calibri"/>
      <family val="2"/>
      <scheme val="minor"/>
    </font>
    <font>
      <b/>
      <i/>
      <sz val="12"/>
      <name val="Times New Roman"/>
      <family val="1"/>
    </font>
  </fonts>
  <fills count="63">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45"/>
        <bgColor indexed="64"/>
      </patternFill>
    </fill>
    <fill>
      <patternFill patternType="solid">
        <fgColor rgb="FFFFC000"/>
        <bgColor indexed="64"/>
      </patternFill>
    </fill>
    <fill>
      <patternFill patternType="solid">
        <fgColor rgb="FFFF0000"/>
        <bgColor indexed="64"/>
      </patternFill>
    </fill>
    <fill>
      <patternFill patternType="solid">
        <fgColor rgb="FFFF99FF"/>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0"/>
        <bgColor indexed="64"/>
      </patternFill>
    </fill>
    <fill>
      <patternFill patternType="solid">
        <fgColor rgb="FFFFCC9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rgb="FF00FFFF"/>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5" tint="0.59999389629810485"/>
        <bgColor theme="4" tint="0.79998168889431442"/>
      </patternFill>
    </fill>
    <fill>
      <patternFill patternType="solid">
        <fgColor theme="4" tint="0.79998168889431442"/>
        <bgColor theme="4" tint="0.79998168889431442"/>
      </patternFill>
    </fill>
    <fill>
      <patternFill patternType="solid">
        <fgColor theme="5"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6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auto="1"/>
      </left>
      <right/>
      <top/>
      <bottom/>
      <diagonal/>
    </border>
    <border>
      <left/>
      <right style="double">
        <color auto="1"/>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double">
        <color indexed="64"/>
      </left>
      <right/>
      <top/>
      <bottom style="medium">
        <color indexed="64"/>
      </bottom>
      <diagonal/>
    </border>
    <border>
      <left/>
      <right/>
      <top/>
      <bottom style="thin">
        <color theme="4"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94">
    <xf numFmtId="0" fontId="0" fillId="0" borderId="0"/>
    <xf numFmtId="43" fontId="11" fillId="0" borderId="0" applyFont="0" applyFill="0" applyBorder="0" applyAlignment="0" applyProtection="0"/>
    <xf numFmtId="44" fontId="11" fillId="0" borderId="0" applyFont="0" applyFill="0" applyBorder="0" applyAlignment="0" applyProtection="0"/>
    <xf numFmtId="0" fontId="12" fillId="0" borderId="0" applyNumberFormat="0" applyFill="0" applyBorder="0" applyAlignment="0" applyProtection="0"/>
    <xf numFmtId="0" fontId="11" fillId="0" borderId="0"/>
    <xf numFmtId="0" fontId="11" fillId="0" borderId="0"/>
    <xf numFmtId="9" fontId="11" fillId="0" borderId="0" applyFont="0" applyFill="0" applyBorder="0" applyAlignment="0" applyProtection="0"/>
    <xf numFmtId="0" fontId="9" fillId="0" borderId="0"/>
    <xf numFmtId="167" fontId="18" fillId="0" borderId="0"/>
    <xf numFmtId="3" fontId="18" fillId="0" borderId="0"/>
    <xf numFmtId="43" fontId="9" fillId="0" borderId="0" applyFont="0" applyFill="0" applyBorder="0" applyAlignment="0" applyProtection="0"/>
    <xf numFmtId="0" fontId="9" fillId="0" borderId="0"/>
    <xf numFmtId="167" fontId="18" fillId="0" borderId="0"/>
    <xf numFmtId="0" fontId="19" fillId="0" borderId="0"/>
    <xf numFmtId="0" fontId="19" fillId="0" borderId="0"/>
    <xf numFmtId="9" fontId="20" fillId="0" borderId="0" applyFont="0" applyFill="0" applyBorder="0" applyAlignment="0" applyProtection="0"/>
    <xf numFmtId="171" fontId="18" fillId="0" borderId="0"/>
    <xf numFmtId="9" fontId="16" fillId="0" borderId="0" applyFont="0" applyFill="0" applyBorder="0" applyAlignment="0" applyProtection="0"/>
    <xf numFmtId="0" fontId="8" fillId="0" borderId="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11" fillId="0" borderId="0"/>
    <xf numFmtId="43" fontId="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0"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 fillId="0" borderId="0"/>
    <xf numFmtId="0" fontId="7" fillId="0" borderId="0"/>
    <xf numFmtId="0" fontId="20" fillId="0" borderId="0"/>
    <xf numFmtId="0" fontId="7" fillId="0" borderId="0"/>
    <xf numFmtId="0" fontId="7" fillId="0" borderId="0"/>
    <xf numFmtId="9" fontId="11" fillId="0" borderId="0" applyFont="0" applyFill="0" applyBorder="0" applyAlignment="0" applyProtection="0"/>
    <xf numFmtId="0" fontId="19" fillId="0" borderId="0"/>
    <xf numFmtId="0" fontId="6" fillId="0" borderId="0"/>
    <xf numFmtId="0" fontId="5" fillId="0" borderId="0"/>
    <xf numFmtId="43" fontId="5" fillId="0" borderId="0" applyFont="0" applyFill="0" applyBorder="0" applyAlignment="0" applyProtection="0"/>
    <xf numFmtId="0" fontId="16" fillId="0" borderId="0"/>
    <xf numFmtId="0" fontId="3" fillId="0" borderId="0"/>
    <xf numFmtId="43"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81" fillId="0" borderId="0" applyNumberFormat="0" applyFill="0" applyBorder="0" applyAlignment="0" applyProtection="0"/>
    <xf numFmtId="0" fontId="82" fillId="0" borderId="50" applyNumberFormat="0" applyFill="0" applyAlignment="0" applyProtection="0"/>
    <xf numFmtId="0" fontId="83" fillId="0" borderId="51" applyNumberFormat="0" applyFill="0" applyAlignment="0" applyProtection="0"/>
    <xf numFmtId="0" fontId="84" fillId="0" borderId="52" applyNumberFormat="0" applyFill="0" applyAlignment="0" applyProtection="0"/>
    <xf numFmtId="0" fontId="84" fillId="0" borderId="0" applyNumberFormat="0" applyFill="0" applyBorder="0" applyAlignment="0" applyProtection="0"/>
    <xf numFmtId="0" fontId="85" fillId="31" borderId="0" applyNumberFormat="0" applyBorder="0" applyAlignment="0" applyProtection="0"/>
    <xf numFmtId="0" fontId="86" fillId="32" borderId="0" applyNumberFormat="0" applyBorder="0" applyAlignment="0" applyProtection="0"/>
    <xf numFmtId="0" fontId="87" fillId="33" borderId="0" applyNumberFormat="0" applyBorder="0" applyAlignment="0" applyProtection="0"/>
    <xf numFmtId="0" fontId="88" fillId="34" borderId="53" applyNumberFormat="0" applyAlignment="0" applyProtection="0"/>
    <xf numFmtId="0" fontId="89" fillId="35" borderId="54" applyNumberFormat="0" applyAlignment="0" applyProtection="0"/>
    <xf numFmtId="0" fontId="90" fillId="35" borderId="53" applyNumberFormat="0" applyAlignment="0" applyProtection="0"/>
    <xf numFmtId="0" fontId="91" fillId="0" borderId="55" applyNumberFormat="0" applyFill="0" applyAlignment="0" applyProtection="0"/>
    <xf numFmtId="0" fontId="92" fillId="36" borderId="56" applyNumberFormat="0" applyAlignment="0" applyProtection="0"/>
    <xf numFmtId="0" fontId="53" fillId="0" borderId="0" applyNumberFormat="0" applyFill="0" applyBorder="0" applyAlignment="0" applyProtection="0"/>
    <xf numFmtId="0" fontId="93" fillId="0" borderId="0" applyNumberFormat="0" applyFill="0" applyBorder="0" applyAlignment="0" applyProtection="0"/>
    <xf numFmtId="0" fontId="17" fillId="0" borderId="58" applyNumberFormat="0" applyFill="0" applyAlignment="0" applyProtection="0"/>
    <xf numFmtId="0" fontId="94"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94"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94"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94"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94"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94"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43" fontId="1" fillId="0" borderId="0" applyFont="0" applyFill="0" applyBorder="0" applyAlignment="0" applyProtection="0"/>
    <xf numFmtId="0" fontId="1" fillId="37" borderId="57" applyNumberFormat="0" applyFont="0" applyAlignment="0" applyProtection="0"/>
    <xf numFmtId="0" fontId="1" fillId="0" borderId="0"/>
  </cellStyleXfs>
  <cellXfs count="566">
    <xf numFmtId="0" fontId="0" fillId="0" borderId="0" xfId="0"/>
    <xf numFmtId="0" fontId="11" fillId="0" borderId="0" xfId="4"/>
    <xf numFmtId="0" fontId="12" fillId="0" borderId="0" xfId="3"/>
    <xf numFmtId="0" fontId="0" fillId="0" borderId="0" xfId="0" applyAlignment="1">
      <alignment wrapText="1"/>
    </xf>
    <xf numFmtId="0" fontId="0" fillId="2" borderId="9" xfId="0" applyFill="1" applyBorder="1" applyAlignment="1">
      <alignment wrapText="1"/>
    </xf>
    <xf numFmtId="43" fontId="0" fillId="4" borderId="9" xfId="1" applyFont="1" applyFill="1" applyBorder="1" applyAlignment="1">
      <alignment wrapText="1"/>
    </xf>
    <xf numFmtId="0" fontId="0" fillId="2" borderId="9" xfId="0" applyFill="1" applyBorder="1"/>
    <xf numFmtId="167" fontId="0" fillId="4" borderId="9" xfId="0" applyNumberFormat="1" applyFill="1" applyBorder="1"/>
    <xf numFmtId="0" fontId="10" fillId="2" borderId="9" xfId="0" applyFont="1" applyFill="1" applyBorder="1" applyAlignment="1">
      <alignment wrapText="1"/>
    </xf>
    <xf numFmtId="0" fontId="10" fillId="2" borderId="9" xfId="0" quotePrefix="1" applyFont="1" applyFill="1" applyBorder="1" applyAlignment="1">
      <alignment wrapText="1"/>
    </xf>
    <xf numFmtId="0" fontId="14" fillId="2" borderId="9" xfId="0" quotePrefix="1" applyFont="1" applyFill="1" applyBorder="1" applyAlignment="1">
      <alignment wrapText="1"/>
    </xf>
    <xf numFmtId="0" fontId="10" fillId="5" borderId="9" xfId="0" quotePrefix="1" applyFont="1" applyFill="1" applyBorder="1" applyAlignment="1">
      <alignment wrapText="1"/>
    </xf>
    <xf numFmtId="0" fontId="0" fillId="5" borderId="9" xfId="0" applyFill="1" applyBorder="1"/>
    <xf numFmtId="0" fontId="10" fillId="4" borderId="9" xfId="0" quotePrefix="1" applyFont="1" applyFill="1" applyBorder="1" applyAlignment="1">
      <alignment horizontal="right" wrapText="1"/>
    </xf>
    <xf numFmtId="0" fontId="10" fillId="4" borderId="9" xfId="0" applyFont="1" applyFill="1" applyBorder="1" applyAlignment="1">
      <alignment horizontal="right" wrapText="1"/>
    </xf>
    <xf numFmtId="0" fontId="10" fillId="2" borderId="9" xfId="0" quotePrefix="1" applyFont="1" applyFill="1" applyBorder="1" applyAlignment="1">
      <alignment horizontal="right" wrapText="1"/>
    </xf>
    <xf numFmtId="2" fontId="0" fillId="4" borderId="9" xfId="0" applyNumberFormat="1" applyFill="1" applyBorder="1" applyAlignment="1">
      <alignment wrapText="1"/>
    </xf>
    <xf numFmtId="0" fontId="10" fillId="12" borderId="9" xfId="0" quotePrefix="1" applyFont="1" applyFill="1" applyBorder="1" applyAlignment="1">
      <alignment horizontal="right" wrapText="1"/>
    </xf>
    <xf numFmtId="164" fontId="0" fillId="12" borderId="9" xfId="0" applyNumberFormat="1" applyFill="1" applyBorder="1" applyAlignment="1">
      <alignment wrapText="1"/>
    </xf>
    <xf numFmtId="0" fontId="14" fillId="12" borderId="9" xfId="0" quotePrefix="1" applyFont="1" applyFill="1" applyBorder="1" applyAlignment="1">
      <alignment horizontal="right" wrapText="1"/>
    </xf>
    <xf numFmtId="168" fontId="0" fillId="12" borderId="9" xfId="0" applyNumberFormat="1" applyFill="1" applyBorder="1"/>
    <xf numFmtId="0" fontId="0" fillId="12" borderId="9" xfId="0" applyFill="1" applyBorder="1"/>
    <xf numFmtId="0" fontId="10" fillId="2" borderId="12" xfId="0" quotePrefix="1" applyFont="1" applyFill="1" applyBorder="1" applyAlignment="1">
      <alignment wrapText="1"/>
    </xf>
    <xf numFmtId="0" fontId="0" fillId="2" borderId="12" xfId="0" applyFill="1" applyBorder="1" applyAlignment="1">
      <alignment wrapText="1"/>
    </xf>
    <xf numFmtId="0" fontId="11" fillId="2" borderId="10" xfId="0" applyFont="1" applyFill="1" applyBorder="1"/>
    <xf numFmtId="0" fontId="0" fillId="5" borderId="9" xfId="0" applyFill="1" applyBorder="1" applyAlignment="1">
      <alignment horizontal="right"/>
    </xf>
    <xf numFmtId="43" fontId="0" fillId="12" borderId="9" xfId="1" applyFont="1" applyFill="1" applyBorder="1" applyAlignment="1"/>
    <xf numFmtId="0" fontId="24" fillId="0" borderId="0" xfId="0" applyFont="1"/>
    <xf numFmtId="0" fontId="25" fillId="0" borderId="0" xfId="0" applyFont="1" applyProtection="1">
      <protection locked="0"/>
    </xf>
    <xf numFmtId="0" fontId="25" fillId="0" borderId="0" xfId="0" applyFont="1"/>
    <xf numFmtId="0" fontId="24" fillId="0" borderId="1" xfId="0" applyFont="1" applyBorder="1"/>
    <xf numFmtId="0" fontId="24" fillId="0" borderId="2" xfId="0" applyFont="1" applyBorder="1"/>
    <xf numFmtId="0" fontId="24" fillId="0" borderId="3" xfId="0" applyFont="1" applyBorder="1"/>
    <xf numFmtId="0" fontId="24" fillId="0" borderId="4" xfId="0" applyFont="1" applyBorder="1"/>
    <xf numFmtId="0" fontId="24" fillId="0" borderId="5" xfId="0" applyFont="1" applyBorder="1"/>
    <xf numFmtId="0" fontId="24" fillId="0" borderId="6" xfId="0" applyFont="1" applyBorder="1"/>
    <xf numFmtId="0" fontId="24" fillId="0" borderId="7" xfId="0" applyFont="1" applyBorder="1"/>
    <xf numFmtId="0" fontId="24" fillId="0" borderId="8" xfId="0" applyFont="1" applyBorder="1"/>
    <xf numFmtId="0" fontId="24" fillId="0" borderId="0" xfId="0" applyFont="1" applyAlignment="1">
      <alignment horizontal="right" indent="1"/>
    </xf>
    <xf numFmtId="0" fontId="26" fillId="0" borderId="0" xfId="0" applyFont="1"/>
    <xf numFmtId="0" fontId="24" fillId="0" borderId="9" xfId="0" applyFont="1" applyBorder="1"/>
    <xf numFmtId="0" fontId="24" fillId="0" borderId="0" xfId="0" applyFont="1" applyAlignment="1">
      <alignment horizontal="left" indent="1"/>
    </xf>
    <xf numFmtId="0" fontId="24" fillId="0" borderId="5" xfId="0" applyFont="1" applyBorder="1" applyAlignment="1">
      <alignment horizontal="center"/>
    </xf>
    <xf numFmtId="0" fontId="26" fillId="0" borderId="4" xfId="0" applyFont="1" applyBorder="1"/>
    <xf numFmtId="0" fontId="28" fillId="0" borderId="0" xfId="0" quotePrefix="1" applyFont="1"/>
    <xf numFmtId="0" fontId="24" fillId="0" borderId="9" xfId="0" applyFont="1" applyBorder="1" applyAlignment="1">
      <alignment horizontal="right"/>
    </xf>
    <xf numFmtId="0" fontId="24" fillId="12" borderId="1" xfId="0" applyFont="1" applyFill="1" applyBorder="1"/>
    <xf numFmtId="0" fontId="24" fillId="12" borderId="2" xfId="0" applyFont="1" applyFill="1" applyBorder="1"/>
    <xf numFmtId="0" fontId="24" fillId="12" borderId="3" xfId="0" applyFont="1" applyFill="1" applyBorder="1"/>
    <xf numFmtId="0" fontId="24" fillId="12" borderId="4" xfId="0" applyFont="1" applyFill="1" applyBorder="1"/>
    <xf numFmtId="0" fontId="24" fillId="12" borderId="0" xfId="0" applyFont="1" applyFill="1"/>
    <xf numFmtId="0" fontId="29" fillId="12" borderId="0" xfId="0" applyFont="1" applyFill="1" applyAlignment="1">
      <alignment horizontal="right"/>
    </xf>
    <xf numFmtId="0" fontId="24" fillId="12" borderId="5" xfId="0" applyFont="1" applyFill="1" applyBorder="1"/>
    <xf numFmtId="0" fontId="24" fillId="12" borderId="4" xfId="0" quotePrefix="1" applyFont="1" applyFill="1" applyBorder="1" applyAlignment="1">
      <alignment horizontal="left" indent="1"/>
    </xf>
    <xf numFmtId="167" fontId="24" fillId="12" borderId="0" xfId="0" applyNumberFormat="1" applyFont="1" applyFill="1"/>
    <xf numFmtId="4" fontId="24" fillId="12" borderId="0" xfId="0" applyNumberFormat="1" applyFont="1" applyFill="1"/>
    <xf numFmtId="0" fontId="24" fillId="12" borderId="0" xfId="0" quotePrefix="1" applyFont="1" applyFill="1" applyAlignment="1">
      <alignment horizontal="left" indent="1"/>
    </xf>
    <xf numFmtId="165" fontId="24" fillId="12" borderId="9" xfId="0" applyNumberFormat="1" applyFont="1" applyFill="1" applyBorder="1" applyAlignment="1">
      <alignment horizontal="right"/>
    </xf>
    <xf numFmtId="3" fontId="24" fillId="12" borderId="9" xfId="1" applyNumberFormat="1" applyFont="1" applyFill="1" applyBorder="1"/>
    <xf numFmtId="0" fontId="24" fillId="12" borderId="4" xfId="0" applyFont="1" applyFill="1" applyBorder="1" applyAlignment="1">
      <alignment horizontal="left" indent="1"/>
    </xf>
    <xf numFmtId="2" fontId="25" fillId="13" borderId="9" xfId="0" applyNumberFormat="1" applyFont="1" applyFill="1" applyBorder="1"/>
    <xf numFmtId="4" fontId="25" fillId="13" borderId="9" xfId="0" applyNumberFormat="1" applyFont="1" applyFill="1" applyBorder="1"/>
    <xf numFmtId="0" fontId="26" fillId="12" borderId="6" xfId="0" quotePrefix="1" applyFont="1" applyFill="1" applyBorder="1"/>
    <xf numFmtId="0" fontId="24" fillId="12" borderId="7" xfId="0" applyFont="1" applyFill="1" applyBorder="1"/>
    <xf numFmtId="0" fontId="26" fillId="12" borderId="7" xfId="0" applyFont="1" applyFill="1" applyBorder="1"/>
    <xf numFmtId="0" fontId="24" fillId="12" borderId="8" xfId="0" applyFont="1" applyFill="1" applyBorder="1"/>
    <xf numFmtId="0" fontId="26" fillId="0" borderId="0" xfId="0" applyFont="1" applyAlignment="1">
      <alignment horizontal="left" indent="2"/>
    </xf>
    <xf numFmtId="168" fontId="24" fillId="0" borderId="0" xfId="0" applyNumberFormat="1" applyFont="1"/>
    <xf numFmtId="0" fontId="30" fillId="0" borderId="5" xfId="0" applyFont="1" applyBorder="1" applyAlignment="1">
      <alignment vertical="center"/>
    </xf>
    <xf numFmtId="165" fontId="24" fillId="12" borderId="0" xfId="0" applyNumberFormat="1" applyFont="1" applyFill="1" applyAlignment="1">
      <alignment horizontal="right"/>
    </xf>
    <xf numFmtId="3" fontId="24" fillId="12" borderId="0" xfId="1" applyNumberFormat="1" applyFont="1" applyFill="1" applyBorder="1"/>
    <xf numFmtId="0" fontId="24" fillId="0" borderId="0" xfId="0" applyFont="1" applyAlignment="1">
      <alignment horizontal="left"/>
    </xf>
    <xf numFmtId="0" fontId="26" fillId="0" borderId="0" xfId="0" applyFont="1" applyAlignment="1">
      <alignment horizontal="center"/>
    </xf>
    <xf numFmtId="0" fontId="26" fillId="0" borderId="0" xfId="4" applyFont="1" applyAlignment="1">
      <alignment horizontal="left"/>
    </xf>
    <xf numFmtId="0" fontId="26" fillId="0" borderId="0" xfId="0" applyFont="1" applyAlignment="1">
      <alignment vertical="top"/>
    </xf>
    <xf numFmtId="0" fontId="24" fillId="0" borderId="0" xfId="0" applyFont="1" applyAlignment="1">
      <alignment horizontal="center"/>
    </xf>
    <xf numFmtId="0" fontId="31" fillId="0" borderId="0" xfId="4" applyFont="1"/>
    <xf numFmtId="166" fontId="24" fillId="13" borderId="9" xfId="0" applyNumberFormat="1" applyFont="1" applyFill="1" applyBorder="1" applyAlignment="1" applyProtection="1">
      <alignment horizontal="right"/>
      <protection locked="0"/>
    </xf>
    <xf numFmtId="0" fontId="26" fillId="0" borderId="4" xfId="4" applyFont="1" applyBorder="1"/>
    <xf numFmtId="0" fontId="26" fillId="0" borderId="0" xfId="0" applyFont="1" applyAlignment="1">
      <alignment horizontal="left"/>
    </xf>
    <xf numFmtId="0" fontId="24" fillId="0" borderId="0" xfId="0" applyFont="1" applyAlignment="1">
      <alignment horizontal="left" indent="2"/>
    </xf>
    <xf numFmtId="0" fontId="24" fillId="0" borderId="0" xfId="0" quotePrefix="1" applyFont="1" applyAlignment="1">
      <alignment horizontal="left" indent="2"/>
    </xf>
    <xf numFmtId="0" fontId="28" fillId="0" borderId="5" xfId="0" quotePrefix="1" applyFont="1" applyBorder="1"/>
    <xf numFmtId="0" fontId="34" fillId="0" borderId="0" xfId="0" applyFont="1"/>
    <xf numFmtId="166" fontId="0" fillId="12" borderId="9" xfId="1" applyNumberFormat="1" applyFont="1" applyFill="1" applyBorder="1" applyAlignment="1"/>
    <xf numFmtId="0" fontId="10" fillId="3" borderId="9" xfId="0" quotePrefix="1" applyFont="1" applyFill="1" applyBorder="1" applyAlignment="1">
      <alignment horizontal="right" wrapText="1"/>
    </xf>
    <xf numFmtId="0" fontId="10" fillId="10" borderId="9" xfId="0" quotePrefix="1" applyFont="1" applyFill="1" applyBorder="1" applyAlignment="1">
      <alignment horizontal="right" wrapText="1"/>
    </xf>
    <xf numFmtId="0" fontId="15" fillId="3" borderId="9" xfId="0" quotePrefix="1" applyFont="1" applyFill="1" applyBorder="1" applyAlignment="1">
      <alignment horizontal="right" wrapText="1"/>
    </xf>
    <xf numFmtId="0" fontId="15" fillId="10" borderId="9" xfId="0" quotePrefix="1" applyFont="1" applyFill="1" applyBorder="1" applyAlignment="1">
      <alignment horizontal="right" wrapText="1"/>
    </xf>
    <xf numFmtId="172" fontId="25" fillId="13" borderId="21" xfId="0" applyNumberFormat="1" applyFont="1" applyFill="1" applyBorder="1"/>
    <xf numFmtId="0" fontId="10" fillId="2" borderId="10" xfId="0" quotePrefix="1" applyFont="1" applyFill="1" applyBorder="1" applyAlignment="1">
      <alignment wrapText="1"/>
    </xf>
    <xf numFmtId="170" fontId="10" fillId="3" borderId="9" xfId="0" quotePrefix="1" applyNumberFormat="1" applyFont="1" applyFill="1" applyBorder="1" applyAlignment="1">
      <alignment horizontal="right" wrapText="1"/>
    </xf>
    <xf numFmtId="170" fontId="10" fillId="10" borderId="9" xfId="0" quotePrefix="1" applyNumberFormat="1" applyFont="1" applyFill="1" applyBorder="1" applyAlignment="1">
      <alignment horizontal="right" wrapText="1"/>
    </xf>
    <xf numFmtId="170" fontId="15" fillId="11" borderId="9" xfId="0" quotePrefix="1" applyNumberFormat="1" applyFont="1" applyFill="1" applyBorder="1" applyAlignment="1">
      <alignment horizontal="right" wrapText="1"/>
    </xf>
    <xf numFmtId="0" fontId="15" fillId="11" borderId="9" xfId="0" applyFont="1" applyFill="1" applyBorder="1" applyAlignment="1">
      <alignment horizontal="right" wrapText="1"/>
    </xf>
    <xf numFmtId="2" fontId="11" fillId="4" borderId="9" xfId="4" applyNumberFormat="1" applyFill="1" applyBorder="1" applyAlignment="1">
      <alignment wrapText="1"/>
    </xf>
    <xf numFmtId="164" fontId="11" fillId="12" borderId="9" xfId="4" applyNumberFormat="1" applyFill="1" applyBorder="1" applyAlignment="1">
      <alignment wrapText="1"/>
    </xf>
    <xf numFmtId="168" fontId="11" fillId="12" borderId="9" xfId="4" applyNumberFormat="1" applyFill="1" applyBorder="1"/>
    <xf numFmtId="0" fontId="11" fillId="12" borderId="9" xfId="4" applyFill="1" applyBorder="1"/>
    <xf numFmtId="0" fontId="11" fillId="5" borderId="9" xfId="4" applyFill="1" applyBorder="1"/>
    <xf numFmtId="0" fontId="11" fillId="5" borderId="9" xfId="4" applyFill="1" applyBorder="1" applyAlignment="1">
      <alignment horizontal="right"/>
    </xf>
    <xf numFmtId="0" fontId="40" fillId="0" borderId="0" xfId="0" applyFont="1" applyAlignment="1">
      <alignment horizontal="left" indent="2"/>
    </xf>
    <xf numFmtId="0" fontId="42" fillId="0" borderId="23" xfId="0" applyFont="1" applyBorder="1"/>
    <xf numFmtId="43" fontId="0" fillId="12" borderId="9" xfId="1" applyFont="1" applyFill="1" applyBorder="1" applyAlignment="1">
      <alignment wrapText="1"/>
    </xf>
    <xf numFmtId="43" fontId="11" fillId="12" borderId="9" xfId="1" applyFill="1" applyBorder="1" applyAlignment="1">
      <alignment wrapText="1"/>
    </xf>
    <xf numFmtId="167" fontId="0" fillId="0" borderId="0" xfId="0" applyNumberFormat="1"/>
    <xf numFmtId="0" fontId="0" fillId="0" borderId="0" xfId="0" applyAlignment="1">
      <alignment vertical="top"/>
    </xf>
    <xf numFmtId="166" fontId="24" fillId="13" borderId="9" xfId="0" applyNumberFormat="1" applyFont="1" applyFill="1" applyBorder="1" applyAlignment="1">
      <alignment horizontal="right"/>
    </xf>
    <xf numFmtId="0" fontId="26" fillId="0" borderId="0" xfId="0" applyFont="1" applyAlignment="1">
      <alignment horizontal="left" indent="1"/>
    </xf>
    <xf numFmtId="0" fontId="24" fillId="0" borderId="0" xfId="4" applyFont="1"/>
    <xf numFmtId="0" fontId="25" fillId="0" borderId="0" xfId="4" applyFont="1" applyProtection="1">
      <protection locked="0"/>
    </xf>
    <xf numFmtId="0" fontId="25" fillId="0" borderId="0" xfId="4" applyFont="1"/>
    <xf numFmtId="0" fontId="24" fillId="0" borderId="1" xfId="4" applyFont="1" applyBorder="1"/>
    <xf numFmtId="0" fontId="24" fillId="0" borderId="2" xfId="4" applyFont="1" applyBorder="1"/>
    <xf numFmtId="0" fontId="24" fillId="0" borderId="3" xfId="4" applyFont="1" applyBorder="1"/>
    <xf numFmtId="0" fontId="24" fillId="0" borderId="4" xfId="4" applyFont="1" applyBorder="1"/>
    <xf numFmtId="0" fontId="24" fillId="0" borderId="5" xfId="4" applyFont="1" applyBorder="1"/>
    <xf numFmtId="0" fontId="24" fillId="0" borderId="6" xfId="4" applyFont="1" applyBorder="1"/>
    <xf numFmtId="0" fontId="24" fillId="0" borderId="7" xfId="4" applyFont="1" applyBorder="1"/>
    <xf numFmtId="0" fontId="24" fillId="0" borderId="8" xfId="4" applyFont="1" applyBorder="1"/>
    <xf numFmtId="0" fontId="26" fillId="0" borderId="0" xfId="4" applyFont="1"/>
    <xf numFmtId="0" fontId="24" fillId="0" borderId="0" xfId="4" applyFont="1" applyAlignment="1">
      <alignment horizontal="left" indent="1"/>
    </xf>
    <xf numFmtId="0" fontId="24" fillId="0" borderId="5" xfId="4" applyFont="1" applyBorder="1" applyAlignment="1">
      <alignment horizontal="center"/>
    </xf>
    <xf numFmtId="0" fontId="24" fillId="0" borderId="0" xfId="4" applyFont="1" applyAlignment="1">
      <alignment horizontal="right"/>
    </xf>
    <xf numFmtId="168" fontId="24" fillId="0" borderId="0" xfId="4" applyNumberFormat="1" applyFont="1"/>
    <xf numFmtId="0" fontId="43" fillId="0" borderId="0" xfId="4" applyFont="1" applyAlignment="1">
      <alignment horizontal="right"/>
    </xf>
    <xf numFmtId="170" fontId="15" fillId="0" borderId="9" xfId="4" quotePrefix="1" applyNumberFormat="1" applyFont="1" applyBorder="1" applyAlignment="1">
      <alignment horizontal="right" wrapText="1"/>
    </xf>
    <xf numFmtId="0" fontId="24" fillId="12" borderId="1" xfId="4" applyFont="1" applyFill="1" applyBorder="1"/>
    <xf numFmtId="0" fontId="24" fillId="12" borderId="2" xfId="4" applyFont="1" applyFill="1" applyBorder="1"/>
    <xf numFmtId="0" fontId="24" fillId="12" borderId="3" xfId="4" applyFont="1" applyFill="1" applyBorder="1"/>
    <xf numFmtId="0" fontId="24" fillId="12" borderId="4" xfId="4" applyFont="1" applyFill="1" applyBorder="1"/>
    <xf numFmtId="0" fontId="24" fillId="12" borderId="0" xfId="4" applyFont="1" applyFill="1"/>
    <xf numFmtId="0" fontId="29" fillId="12" borderId="0" xfId="4" applyFont="1" applyFill="1" applyAlignment="1">
      <alignment horizontal="right"/>
    </xf>
    <xf numFmtId="0" fontId="24" fillId="12" borderId="5" xfId="4" applyFont="1" applyFill="1" applyBorder="1"/>
    <xf numFmtId="0" fontId="24" fillId="12" borderId="0" xfId="4" quotePrefix="1" applyFont="1" applyFill="1" applyAlignment="1">
      <alignment horizontal="left" indent="1"/>
    </xf>
    <xf numFmtId="165" fontId="24" fillId="12" borderId="0" xfId="4" applyNumberFormat="1" applyFont="1" applyFill="1" applyAlignment="1">
      <alignment horizontal="right"/>
    </xf>
    <xf numFmtId="0" fontId="24" fillId="12" borderId="4" xfId="4" quotePrefix="1" applyFont="1" applyFill="1" applyBorder="1" applyAlignment="1">
      <alignment horizontal="left" indent="1"/>
    </xf>
    <xf numFmtId="167" fontId="24" fillId="12" borderId="0" xfId="4" applyNumberFormat="1" applyFont="1" applyFill="1"/>
    <xf numFmtId="4" fontId="24" fillId="12" borderId="0" xfId="4" applyNumberFormat="1" applyFont="1" applyFill="1"/>
    <xf numFmtId="0" fontId="24" fillId="12" borderId="4" xfId="4" applyFont="1" applyFill="1" applyBorder="1" applyAlignment="1">
      <alignment horizontal="left" indent="1"/>
    </xf>
    <xf numFmtId="2" fontId="25" fillId="13" borderId="9" xfId="4" applyNumberFormat="1" applyFont="1" applyFill="1" applyBorder="1"/>
    <xf numFmtId="4" fontId="25" fillId="13" borderId="9" xfId="4" applyNumberFormat="1" applyFont="1" applyFill="1" applyBorder="1"/>
    <xf numFmtId="0" fontId="26" fillId="12" borderId="6" xfId="4" quotePrefix="1" applyFont="1" applyFill="1" applyBorder="1"/>
    <xf numFmtId="0" fontId="24" fillId="12" borderId="7" xfId="4" applyFont="1" applyFill="1" applyBorder="1"/>
    <xf numFmtId="0" fontId="26" fillId="12" borderId="7" xfId="4" applyFont="1" applyFill="1" applyBorder="1"/>
    <xf numFmtId="0" fontId="24" fillId="12" borderId="8" xfId="4" applyFont="1" applyFill="1" applyBorder="1"/>
    <xf numFmtId="0" fontId="10" fillId="2" borderId="9" xfId="4" applyFont="1" applyFill="1" applyBorder="1" applyAlignment="1">
      <alignment wrapText="1"/>
    </xf>
    <xf numFmtId="0" fontId="10" fillId="4" borderId="9" xfId="4" quotePrefix="1" applyFont="1" applyFill="1" applyBorder="1" applyAlignment="1">
      <alignment horizontal="right" wrapText="1"/>
    </xf>
    <xf numFmtId="0" fontId="10" fillId="4" borderId="9" xfId="4" applyFont="1" applyFill="1" applyBorder="1" applyAlignment="1">
      <alignment horizontal="right" wrapText="1"/>
    </xf>
    <xf numFmtId="0" fontId="10" fillId="12" borderId="9" xfId="4" quotePrefix="1" applyFont="1" applyFill="1" applyBorder="1" applyAlignment="1">
      <alignment horizontal="right" wrapText="1"/>
    </xf>
    <xf numFmtId="0" fontId="10" fillId="2" borderId="9" xfId="4" quotePrefix="1" applyFont="1" applyFill="1" applyBorder="1" applyAlignment="1">
      <alignment horizontal="right" wrapText="1"/>
    </xf>
    <xf numFmtId="0" fontId="10" fillId="2" borderId="9" xfId="4" quotePrefix="1" applyFont="1" applyFill="1" applyBorder="1" applyAlignment="1">
      <alignment wrapText="1"/>
    </xf>
    <xf numFmtId="0" fontId="10" fillId="2" borderId="12" xfId="4" quotePrefix="1" applyFont="1" applyFill="1" applyBorder="1" applyAlignment="1">
      <alignment wrapText="1"/>
    </xf>
    <xf numFmtId="0" fontId="10" fillId="5" borderId="9" xfId="4" quotePrefix="1" applyFont="1" applyFill="1" applyBorder="1" applyAlignment="1">
      <alignment wrapText="1"/>
    </xf>
    <xf numFmtId="0" fontId="11" fillId="2" borderId="9" xfId="4" applyFill="1" applyBorder="1" applyAlignment="1">
      <alignment wrapText="1"/>
    </xf>
    <xf numFmtId="0" fontId="11" fillId="2" borderId="9" xfId="4" applyFill="1" applyBorder="1"/>
    <xf numFmtId="0" fontId="11" fillId="2" borderId="12" xfId="4" applyFill="1" applyBorder="1" applyAlignment="1">
      <alignment wrapText="1"/>
    </xf>
    <xf numFmtId="0" fontId="11" fillId="0" borderId="0" xfId="4" applyAlignment="1">
      <alignment vertical="top"/>
    </xf>
    <xf numFmtId="167" fontId="11" fillId="0" borderId="0" xfId="4" applyNumberFormat="1"/>
    <xf numFmtId="0" fontId="44" fillId="18" borderId="0" xfId="0" applyFont="1" applyFill="1"/>
    <xf numFmtId="0" fontId="44" fillId="18" borderId="0" xfId="4" applyFont="1" applyFill="1"/>
    <xf numFmtId="0" fontId="44" fillId="10" borderId="0" xfId="0" applyFont="1" applyFill="1"/>
    <xf numFmtId="0" fontId="44" fillId="10" borderId="0" xfId="4" applyFont="1" applyFill="1"/>
    <xf numFmtId="0" fontId="45" fillId="10" borderId="0" xfId="0" applyFont="1" applyFill="1"/>
    <xf numFmtId="0" fontId="45" fillId="10" borderId="0" xfId="4" applyFont="1" applyFill="1"/>
    <xf numFmtId="0" fontId="45" fillId="11" borderId="0" xfId="0" applyFont="1" applyFill="1"/>
    <xf numFmtId="0" fontId="45" fillId="11" borderId="0" xfId="4" applyFont="1" applyFill="1"/>
    <xf numFmtId="0" fontId="45" fillId="18" borderId="0" xfId="0" applyFont="1" applyFill="1"/>
    <xf numFmtId="0" fontId="45" fillId="18" borderId="0" xfId="4" applyFont="1" applyFill="1"/>
    <xf numFmtId="0" fontId="47" fillId="10" borderId="0" xfId="0" applyFont="1" applyFill="1"/>
    <xf numFmtId="0" fontId="25" fillId="13" borderId="0" xfId="0" applyFont="1" applyFill="1" applyProtection="1">
      <protection locked="0"/>
    </xf>
    <xf numFmtId="0" fontId="25" fillId="13" borderId="0" xfId="4" applyFont="1" applyFill="1" applyProtection="1">
      <protection locked="0"/>
    </xf>
    <xf numFmtId="0" fontId="51" fillId="0" borderId="0" xfId="0" applyFont="1" applyAlignment="1">
      <alignment horizontal="center" wrapText="1"/>
    </xf>
    <xf numFmtId="0" fontId="5" fillId="0" borderId="0" xfId="42"/>
    <xf numFmtId="170" fontId="0" fillId="0" borderId="0" xfId="0" applyNumberFormat="1"/>
    <xf numFmtId="0" fontId="53" fillId="0" borderId="0" xfId="42" applyFont="1"/>
    <xf numFmtId="0" fontId="0" fillId="0" borderId="0" xfId="0" applyAlignment="1">
      <alignment horizontal="right"/>
    </xf>
    <xf numFmtId="0" fontId="4" fillId="0" borderId="0" xfId="42" applyFont="1"/>
    <xf numFmtId="0" fontId="0" fillId="10" borderId="0" xfId="0" applyFill="1"/>
    <xf numFmtId="0" fontId="46" fillId="0" borderId="0" xfId="42" applyFont="1"/>
    <xf numFmtId="0" fontId="46" fillId="0" borderId="0" xfId="18" applyFont="1" applyAlignment="1">
      <alignment horizontal="left" vertical="top" wrapText="1"/>
    </xf>
    <xf numFmtId="172" fontId="25" fillId="13" borderId="21" xfId="4" applyNumberFormat="1" applyFont="1" applyFill="1" applyBorder="1"/>
    <xf numFmtId="0" fontId="24" fillId="12" borderId="0" xfId="0" applyFont="1" applyFill="1" applyAlignment="1">
      <alignment horizontal="left" indent="2"/>
    </xf>
    <xf numFmtId="172" fontId="24" fillId="12" borderId="9" xfId="1" applyNumberFormat="1" applyFont="1" applyFill="1" applyBorder="1" applyAlignment="1">
      <alignment horizontal="right"/>
    </xf>
    <xf numFmtId="166" fontId="24" fillId="12" borderId="9" xfId="1" applyNumberFormat="1" applyFont="1" applyFill="1" applyBorder="1" applyAlignment="1">
      <alignment horizontal="right"/>
    </xf>
    <xf numFmtId="0" fontId="55" fillId="12" borderId="9" xfId="0" applyFont="1" applyFill="1" applyBorder="1" applyAlignment="1">
      <alignment wrapText="1"/>
    </xf>
    <xf numFmtId="172" fontId="0" fillId="12" borderId="9" xfId="0" applyNumberFormat="1" applyFill="1" applyBorder="1"/>
    <xf numFmtId="0" fontId="53" fillId="10" borderId="0" xfId="42" applyFont="1" applyFill="1"/>
    <xf numFmtId="0" fontId="54" fillId="0" borderId="0" xfId="0" applyFont="1"/>
    <xf numFmtId="0" fontId="16" fillId="0" borderId="0" xfId="44"/>
    <xf numFmtId="0" fontId="56" fillId="0" borderId="0" xfId="42" applyFont="1"/>
    <xf numFmtId="0" fontId="0" fillId="0" borderId="4" xfId="0" applyBorder="1"/>
    <xf numFmtId="0" fontId="57" fillId="0" borderId="0" xfId="0" applyFont="1"/>
    <xf numFmtId="0" fontId="55" fillId="0" borderId="16" xfId="0" applyFont="1" applyBorder="1"/>
    <xf numFmtId="0" fontId="55" fillId="0" borderId="16" xfId="0" applyFont="1" applyBorder="1" applyAlignment="1">
      <alignment horizontal="right"/>
    </xf>
    <xf numFmtId="0" fontId="0" fillId="0" borderId="9" xfId="0" applyBorder="1"/>
    <xf numFmtId="0" fontId="0" fillId="0" borderId="9" xfId="0" applyBorder="1" applyAlignment="1">
      <alignment horizontal="right"/>
    </xf>
    <xf numFmtId="0" fontId="0" fillId="0" borderId="9" xfId="0" applyBorder="1" applyAlignment="1">
      <alignment horizontal="right" wrapText="1"/>
    </xf>
    <xf numFmtId="16" fontId="0" fillId="0" borderId="9" xfId="0" quotePrefix="1" applyNumberFormat="1" applyBorder="1" applyAlignment="1">
      <alignment horizontal="right"/>
    </xf>
    <xf numFmtId="0" fontId="0" fillId="0" borderId="9" xfId="0" quotePrefix="1" applyBorder="1" applyAlignment="1">
      <alignment horizontal="right" wrapText="1"/>
    </xf>
    <xf numFmtId="173" fontId="59" fillId="0" borderId="0" xfId="44" applyNumberFormat="1" applyFont="1"/>
    <xf numFmtId="0" fontId="46" fillId="0" borderId="0" xfId="18" applyFont="1" applyAlignment="1">
      <alignment horizontal="center" vertical="center" wrapText="1"/>
    </xf>
    <xf numFmtId="0" fontId="0" fillId="0" borderId="1" xfId="0" applyBorder="1"/>
    <xf numFmtId="0" fontId="0" fillId="0" borderId="2" xfId="0" applyBorder="1"/>
    <xf numFmtId="0" fontId="25" fillId="0" borderId="2" xfId="0" applyFont="1" applyBorder="1" applyAlignment="1">
      <alignment horizontal="right"/>
    </xf>
    <xf numFmtId="0" fontId="25" fillId="0" borderId="2" xfId="0" applyFont="1" applyBorder="1" applyAlignment="1">
      <alignment horizontal="right" wrapText="1"/>
    </xf>
    <xf numFmtId="0" fontId="24" fillId="0" borderId="0" xfId="0" applyFont="1" applyAlignment="1">
      <alignment horizontal="right"/>
    </xf>
    <xf numFmtId="166" fontId="24" fillId="0" borderId="0" xfId="1" applyNumberFormat="1" applyFont="1" applyBorder="1" applyAlignment="1" applyProtection="1">
      <alignment horizontal="right"/>
    </xf>
    <xf numFmtId="0" fontId="0" fillId="0" borderId="5" xfId="0" applyBorder="1"/>
    <xf numFmtId="0" fontId="25" fillId="0" borderId="4" xfId="0" applyFont="1" applyBorder="1"/>
    <xf numFmtId="0" fontId="55" fillId="0" borderId="0" xfId="0" applyFont="1"/>
    <xf numFmtId="0" fontId="24" fillId="0" borderId="47" xfId="0" applyFont="1" applyBorder="1" applyAlignment="1">
      <alignment horizontal="right" wrapText="1"/>
    </xf>
    <xf numFmtId="43" fontId="66" fillId="10" borderId="45" xfId="0" applyNumberFormat="1" applyFont="1" applyFill="1" applyBorder="1"/>
    <xf numFmtId="43" fontId="24" fillId="10" borderId="45" xfId="0" applyNumberFormat="1" applyFont="1" applyFill="1" applyBorder="1"/>
    <xf numFmtId="43" fontId="24" fillId="10" borderId="46" xfId="0" applyNumberFormat="1" applyFont="1" applyFill="1" applyBorder="1"/>
    <xf numFmtId="0" fontId="43" fillId="0" borderId="0" xfId="0" applyFont="1" applyAlignment="1">
      <alignment horizontal="center"/>
    </xf>
    <xf numFmtId="0" fontId="0" fillId="0" borderId="0" xfId="0" applyAlignment="1">
      <alignment horizontal="center"/>
    </xf>
    <xf numFmtId="0" fontId="63" fillId="0" borderId="4" xfId="0" quotePrefix="1" applyFont="1" applyBorder="1"/>
    <xf numFmtId="0" fontId="25" fillId="13" borderId="0" xfId="0" applyFont="1" applyFill="1"/>
    <xf numFmtId="0" fontId="64" fillId="13" borderId="9" xfId="0" applyFont="1" applyFill="1" applyBorder="1" applyAlignment="1">
      <alignment horizontal="right"/>
    </xf>
    <xf numFmtId="0" fontId="0" fillId="0" borderId="4" xfId="0" applyBorder="1" applyAlignment="1">
      <alignment horizontal="right" wrapText="1"/>
    </xf>
    <xf numFmtId="0" fontId="0" fillId="0" borderId="41" xfId="0" applyBorder="1" applyAlignment="1">
      <alignment horizontal="right"/>
    </xf>
    <xf numFmtId="0" fontId="0" fillId="0" borderId="42" xfId="0" applyBorder="1" applyAlignment="1">
      <alignment horizontal="right"/>
    </xf>
    <xf numFmtId="0" fontId="0" fillId="0" borderId="43" xfId="0" applyBorder="1" applyAlignment="1">
      <alignment horizontal="right"/>
    </xf>
    <xf numFmtId="173" fontId="66" fillId="0" borderId="39" xfId="0" applyNumberFormat="1" applyFont="1" applyBorder="1"/>
    <xf numFmtId="173" fontId="24" fillId="0" borderId="39" xfId="0" applyNumberFormat="1" applyFont="1" applyBorder="1"/>
    <xf numFmtId="173" fontId="24" fillId="0" borderId="40" xfId="0" applyNumberFormat="1" applyFont="1" applyBorder="1"/>
    <xf numFmtId="0" fontId="60" fillId="24" borderId="1" xfId="0" applyFont="1" applyFill="1" applyBorder="1"/>
    <xf numFmtId="0" fontId="60" fillId="24" borderId="3" xfId="0" applyFont="1" applyFill="1" applyBorder="1"/>
    <xf numFmtId="0" fontId="60" fillId="24" borderId="4" xfId="0" applyFont="1" applyFill="1" applyBorder="1"/>
    <xf numFmtId="0" fontId="60" fillId="24" borderId="5" xfId="0" applyFont="1" applyFill="1" applyBorder="1"/>
    <xf numFmtId="0" fontId="60" fillId="24" borderId="6" xfId="0" applyFont="1" applyFill="1" applyBorder="1"/>
    <xf numFmtId="0" fontId="60" fillId="24" borderId="8" xfId="0" applyFont="1" applyFill="1" applyBorder="1"/>
    <xf numFmtId="0" fontId="60" fillId="0" borderId="0" xfId="0" applyFont="1"/>
    <xf numFmtId="0" fontId="14" fillId="0" borderId="0" xfId="0" applyFont="1" applyAlignment="1">
      <alignment vertical="top" wrapText="1"/>
    </xf>
    <xf numFmtId="0" fontId="60" fillId="0" borderId="0" xfId="0" applyFont="1" applyAlignment="1">
      <alignment horizontal="right"/>
    </xf>
    <xf numFmtId="0" fontId="61" fillId="0" borderId="9" xfId="0" applyFont="1" applyBorder="1" applyAlignment="1">
      <alignment horizontal="center"/>
    </xf>
    <xf numFmtId="0" fontId="62" fillId="0" borderId="0" xfId="0" applyFont="1" applyAlignment="1">
      <alignment horizontal="center"/>
    </xf>
    <xf numFmtId="3" fontId="24" fillId="12" borderId="9" xfId="1" applyNumberFormat="1" applyFont="1" applyFill="1" applyBorder="1" applyProtection="1"/>
    <xf numFmtId="167" fontId="64" fillId="12" borderId="0" xfId="0" applyNumberFormat="1" applyFont="1" applyFill="1"/>
    <xf numFmtId="4" fontId="64" fillId="12" borderId="0" xfId="0" applyNumberFormat="1" applyFont="1" applyFill="1"/>
    <xf numFmtId="172" fontId="24" fillId="12" borderId="9" xfId="1" applyNumberFormat="1" applyFont="1" applyFill="1" applyBorder="1" applyAlignment="1" applyProtection="1">
      <alignment horizontal="right"/>
    </xf>
    <xf numFmtId="166" fontId="24" fillId="12" borderId="9" xfId="1" applyNumberFormat="1" applyFont="1" applyFill="1" applyBorder="1" applyAlignment="1" applyProtection="1">
      <alignment horizontal="right"/>
    </xf>
    <xf numFmtId="2" fontId="65" fillId="13" borderId="9" xfId="0" applyNumberFormat="1" applyFont="1" applyFill="1" applyBorder="1"/>
    <xf numFmtId="43" fontId="0" fillId="4" borderId="9" xfId="1" applyFont="1" applyFill="1" applyBorder="1" applyAlignment="1" applyProtection="1">
      <alignment wrapText="1"/>
    </xf>
    <xf numFmtId="43" fontId="0" fillId="12" borderId="9" xfId="1" applyFont="1" applyFill="1" applyBorder="1" applyAlignment="1" applyProtection="1">
      <alignment wrapText="1"/>
    </xf>
    <xf numFmtId="43" fontId="0" fillId="12" borderId="9" xfId="0" applyNumberFormat="1" applyFill="1" applyBorder="1"/>
    <xf numFmtId="0" fontId="0" fillId="5" borderId="9" xfId="0" applyFill="1" applyBorder="1" applyAlignment="1">
      <alignment horizontal="right" wrapText="1"/>
    </xf>
    <xf numFmtId="0" fontId="55" fillId="0" borderId="0" xfId="0" applyFont="1" applyAlignment="1">
      <alignment wrapText="1"/>
    </xf>
    <xf numFmtId="0" fontId="17" fillId="0" borderId="0" xfId="42" applyFont="1" applyAlignment="1">
      <alignment wrapText="1"/>
    </xf>
    <xf numFmtId="0" fontId="5" fillId="0" borderId="0" xfId="42" applyAlignment="1">
      <alignment wrapText="1"/>
    </xf>
    <xf numFmtId="0" fontId="49" fillId="9" borderId="0" xfId="3" applyFont="1" applyFill="1" applyAlignment="1" applyProtection="1">
      <alignment horizontal="left" indent="3"/>
      <protection locked="0"/>
    </xf>
    <xf numFmtId="0" fontId="49" fillId="6" borderId="0" xfId="3" applyFont="1" applyFill="1" applyAlignment="1" applyProtection="1">
      <alignment horizontal="left" indent="3"/>
      <protection locked="0"/>
    </xf>
    <xf numFmtId="0" fontId="49" fillId="7" borderId="0" xfId="3" applyFont="1" applyFill="1" applyAlignment="1" applyProtection="1">
      <alignment horizontal="left" indent="3"/>
      <protection locked="0"/>
    </xf>
    <xf numFmtId="0" fontId="49" fillId="8" borderId="0" xfId="3" applyFont="1" applyFill="1" applyAlignment="1" applyProtection="1">
      <alignment horizontal="left" indent="3"/>
      <protection locked="0"/>
    </xf>
    <xf numFmtId="0" fontId="49" fillId="15" borderId="0" xfId="3" applyFont="1" applyFill="1" applyAlignment="1" applyProtection="1">
      <alignment horizontal="left" indent="3"/>
      <protection locked="0"/>
    </xf>
    <xf numFmtId="0" fontId="0" fillId="0" borderId="0" xfId="0" applyAlignment="1" applyProtection="1">
      <alignment horizontal="left" indent="3"/>
      <protection locked="0"/>
    </xf>
    <xf numFmtId="0" fontId="49" fillId="20" borderId="21" xfId="3" applyFont="1" applyFill="1" applyBorder="1" applyAlignment="1" applyProtection="1">
      <alignment horizontal="left" indent="3"/>
      <protection locked="0"/>
    </xf>
    <xf numFmtId="0" fontId="69" fillId="9" borderId="0" xfId="42" quotePrefix="1" applyFont="1" applyFill="1" applyAlignment="1">
      <alignment wrapText="1"/>
    </xf>
    <xf numFmtId="0" fontId="69" fillId="9" borderId="0" xfId="42" applyFont="1" applyFill="1" applyAlignment="1">
      <alignment vertical="top"/>
    </xf>
    <xf numFmtId="173" fontId="54" fillId="10" borderId="0" xfId="0" applyNumberFormat="1" applyFont="1" applyFill="1"/>
    <xf numFmtId="0" fontId="46" fillId="0" borderId="0" xfId="42" applyFont="1" applyAlignment="1">
      <alignment horizontal="right"/>
    </xf>
    <xf numFmtId="174" fontId="53" fillId="0" borderId="0" xfId="42" applyNumberFormat="1" applyFont="1"/>
    <xf numFmtId="0" fontId="24" fillId="0" borderId="4" xfId="0" applyFont="1" applyBorder="1" applyAlignment="1">
      <alignment horizontal="left" vertical="top" wrapText="1"/>
    </xf>
    <xf numFmtId="0" fontId="26" fillId="0" borderId="6" xfId="0" applyFont="1" applyBorder="1"/>
    <xf numFmtId="0" fontId="26" fillId="0" borderId="4" xfId="0" applyFont="1" applyBorder="1" applyAlignment="1">
      <alignment horizontal="left" indent="1"/>
    </xf>
    <xf numFmtId="0" fontId="24" fillId="0" borderId="0" xfId="0" applyFont="1" applyAlignment="1">
      <alignment horizontal="left" vertical="top" wrapText="1"/>
    </xf>
    <xf numFmtId="0" fontId="0" fillId="0" borderId="7" xfId="0" applyBorder="1"/>
    <xf numFmtId="0" fontId="0" fillId="0" borderId="8" xfId="0" applyBorder="1"/>
    <xf numFmtId="0" fontId="24" fillId="0" borderId="7" xfId="0" applyFont="1" applyBorder="1" applyAlignment="1">
      <alignment wrapText="1"/>
    </xf>
    <xf numFmtId="0" fontId="28" fillId="0" borderId="0" xfId="0" applyFont="1" applyAlignment="1">
      <alignment vertical="top" wrapText="1"/>
    </xf>
    <xf numFmtId="0" fontId="27" fillId="13" borderId="28" xfId="0" applyFont="1" applyFill="1" applyBorder="1" applyAlignment="1">
      <alignment wrapText="1"/>
    </xf>
    <xf numFmtId="0" fontId="27" fillId="25" borderId="29" xfId="0" applyFont="1" applyFill="1" applyBorder="1"/>
    <xf numFmtId="0" fontId="27" fillId="13" borderId="48" xfId="0" applyFont="1" applyFill="1" applyBorder="1"/>
    <xf numFmtId="0" fontId="27" fillId="25" borderId="30" xfId="0" applyFont="1" applyFill="1" applyBorder="1"/>
    <xf numFmtId="0" fontId="66" fillId="0" borderId="4" xfId="0" applyFont="1" applyBorder="1" applyAlignment="1">
      <alignment horizontal="left" indent="1"/>
    </xf>
    <xf numFmtId="0" fontId="24" fillId="0" borderId="4" xfId="0" applyFont="1" applyBorder="1" applyAlignment="1">
      <alignment horizontal="left" indent="1"/>
    </xf>
    <xf numFmtId="0" fontId="24" fillId="0" borderId="0" xfId="0" applyFont="1" applyAlignment="1">
      <alignment vertical="top" wrapText="1"/>
    </xf>
    <xf numFmtId="0" fontId="24" fillId="0" borderId="4" xfId="0" applyFont="1" applyBorder="1" applyAlignment="1">
      <alignment vertical="top" wrapText="1"/>
    </xf>
    <xf numFmtId="0" fontId="26" fillId="0" borderId="4" xfId="0" applyFont="1" applyBorder="1" applyAlignment="1">
      <alignment wrapText="1"/>
    </xf>
    <xf numFmtId="0" fontId="26" fillId="0" borderId="0" xfId="0" applyFont="1" applyAlignment="1">
      <alignment wrapText="1"/>
    </xf>
    <xf numFmtId="0" fontId="31" fillId="13" borderId="0" xfId="0" applyFont="1" applyFill="1" applyAlignment="1">
      <alignment horizontal="left"/>
    </xf>
    <xf numFmtId="0" fontId="24" fillId="0" borderId="9" xfId="0" applyFont="1" applyBorder="1" applyAlignment="1" applyProtection="1">
      <alignment horizontal="right"/>
      <protection locked="0"/>
    </xf>
    <xf numFmtId="0" fontId="71" fillId="11" borderId="9" xfId="0" applyFont="1" applyFill="1" applyBorder="1" applyAlignment="1">
      <alignment horizontal="right" wrapText="1"/>
    </xf>
    <xf numFmtId="170" fontId="71" fillId="11" borderId="9" xfId="0" quotePrefix="1" applyNumberFormat="1" applyFont="1" applyFill="1" applyBorder="1" applyAlignment="1">
      <alignment horizontal="right" wrapText="1"/>
    </xf>
    <xf numFmtId="0" fontId="72" fillId="10" borderId="0" xfId="42" applyFont="1" applyFill="1"/>
    <xf numFmtId="173" fontId="73" fillId="10" borderId="0" xfId="0" applyNumberFormat="1" applyFont="1" applyFill="1"/>
    <xf numFmtId="0" fontId="73" fillId="10" borderId="0" xfId="0" applyFont="1" applyFill="1"/>
    <xf numFmtId="0" fontId="72" fillId="0" borderId="0" xfId="42" applyFont="1"/>
    <xf numFmtId="173" fontId="59" fillId="17" borderId="0" xfId="44" applyNumberFormat="1" applyFont="1" applyFill="1"/>
    <xf numFmtId="173" fontId="59" fillId="21" borderId="0" xfId="44" applyNumberFormat="1" applyFont="1" applyFill="1"/>
    <xf numFmtId="173" fontId="59" fillId="12" borderId="0" xfId="44" applyNumberFormat="1" applyFont="1" applyFill="1"/>
    <xf numFmtId="173" fontId="59" fillId="19" borderId="0" xfId="44" applyNumberFormat="1" applyFont="1" applyFill="1"/>
    <xf numFmtId="0" fontId="74" fillId="0" borderId="0" xfId="44" applyFont="1"/>
    <xf numFmtId="173" fontId="75" fillId="0" borderId="0" xfId="44" applyNumberFormat="1" applyFont="1"/>
    <xf numFmtId="173" fontId="75" fillId="17" borderId="0" xfId="44" applyNumberFormat="1" applyFont="1" applyFill="1"/>
    <xf numFmtId="173" fontId="75" fillId="21" borderId="0" xfId="44" applyNumberFormat="1" applyFont="1" applyFill="1"/>
    <xf numFmtId="173" fontId="75" fillId="12" borderId="0" xfId="44" applyNumberFormat="1" applyFont="1" applyFill="1"/>
    <xf numFmtId="173" fontId="75" fillId="19" borderId="0" xfId="44" applyNumberFormat="1" applyFont="1" applyFill="1"/>
    <xf numFmtId="0" fontId="16" fillId="0" borderId="0" xfId="44" applyAlignment="1">
      <alignment wrapText="1"/>
    </xf>
    <xf numFmtId="0" fontId="69" fillId="23" borderId="0" xfId="42" applyFont="1" applyFill="1" applyAlignment="1">
      <alignment vertical="top"/>
    </xf>
    <xf numFmtId="0" fontId="69" fillId="23" borderId="0" xfId="42" quotePrefix="1" applyFont="1" applyFill="1" applyAlignment="1">
      <alignment wrapText="1"/>
    </xf>
    <xf numFmtId="0" fontId="69" fillId="23" borderId="0" xfId="42" quotePrefix="1" applyFont="1" applyFill="1" applyAlignment="1">
      <alignment horizontal="left" vertical="top" wrapText="1"/>
    </xf>
    <xf numFmtId="0" fontId="46" fillId="23" borderId="0" xfId="42" applyFont="1" applyFill="1" applyAlignment="1">
      <alignment horizontal="right"/>
    </xf>
    <xf numFmtId="0" fontId="0" fillId="23" borderId="0" xfId="0" applyFill="1"/>
    <xf numFmtId="0" fontId="5" fillId="23" borderId="0" xfId="42" applyFill="1"/>
    <xf numFmtId="0" fontId="53" fillId="0" borderId="0" xfId="47" applyFont="1"/>
    <xf numFmtId="0" fontId="46" fillId="0" borderId="0" xfId="47" applyFont="1"/>
    <xf numFmtId="0" fontId="2" fillId="0" borderId="0" xfId="47"/>
    <xf numFmtId="0" fontId="2" fillId="5" borderId="0" xfId="47" applyFill="1"/>
    <xf numFmtId="0" fontId="2" fillId="9" borderId="0" xfId="47" applyFill="1"/>
    <xf numFmtId="0" fontId="35" fillId="16" borderId="1" xfId="0" applyFont="1" applyFill="1" applyBorder="1" applyAlignment="1">
      <alignment horizontal="left" indent="1"/>
    </xf>
    <xf numFmtId="0" fontId="36" fillId="16" borderId="2" xfId="0" applyFont="1" applyFill="1" applyBorder="1"/>
    <xf numFmtId="167" fontId="35" fillId="16" borderId="2" xfId="0" applyNumberFormat="1" applyFont="1" applyFill="1" applyBorder="1" applyAlignment="1">
      <alignment horizontal="right"/>
    </xf>
    <xf numFmtId="2" fontId="35" fillId="16" borderId="2" xfId="0" applyNumberFormat="1" applyFont="1" applyFill="1" applyBorder="1" applyAlignment="1">
      <alignment horizontal="right"/>
    </xf>
    <xf numFmtId="2" fontId="35" fillId="16" borderId="3" xfId="0" applyNumberFormat="1" applyFont="1" applyFill="1" applyBorder="1" applyAlignment="1">
      <alignment horizontal="right"/>
    </xf>
    <xf numFmtId="0" fontId="35" fillId="16" borderId="6" xfId="0" applyFont="1" applyFill="1" applyBorder="1" applyAlignment="1">
      <alignment horizontal="left" indent="1"/>
    </xf>
    <xf numFmtId="0" fontId="36" fillId="16" borderId="7" xfId="0" applyFont="1" applyFill="1" applyBorder="1"/>
    <xf numFmtId="167" fontId="37" fillId="16" borderId="2" xfId="0" applyNumberFormat="1" applyFont="1" applyFill="1" applyBorder="1" applyAlignment="1">
      <alignment horizontal="right"/>
    </xf>
    <xf numFmtId="2" fontId="37" fillId="16" borderId="2" xfId="0" applyNumberFormat="1" applyFont="1" applyFill="1" applyBorder="1" applyAlignment="1">
      <alignment horizontal="right"/>
    </xf>
    <xf numFmtId="2" fontId="37" fillId="16" borderId="3" xfId="0" applyNumberFormat="1" applyFont="1" applyFill="1" applyBorder="1" applyAlignment="1">
      <alignment horizontal="right"/>
    </xf>
    <xf numFmtId="167" fontId="31" fillId="16" borderId="2" xfId="0" applyNumberFormat="1" applyFont="1" applyFill="1" applyBorder="1" applyAlignment="1">
      <alignment horizontal="right"/>
    </xf>
    <xf numFmtId="2" fontId="31" fillId="16" borderId="2" xfId="0" applyNumberFormat="1" applyFont="1" applyFill="1" applyBorder="1" applyAlignment="1">
      <alignment horizontal="right"/>
    </xf>
    <xf numFmtId="2" fontId="31" fillId="16" borderId="3" xfId="0" applyNumberFormat="1" applyFont="1" applyFill="1" applyBorder="1" applyAlignment="1">
      <alignment horizontal="right"/>
    </xf>
    <xf numFmtId="167" fontId="38" fillId="16" borderId="2" xfId="0" applyNumberFormat="1" applyFont="1" applyFill="1" applyBorder="1" applyAlignment="1">
      <alignment horizontal="right"/>
    </xf>
    <xf numFmtId="2" fontId="38" fillId="16" borderId="2" xfId="0" applyNumberFormat="1" applyFont="1" applyFill="1" applyBorder="1" applyAlignment="1">
      <alignment horizontal="right"/>
    </xf>
    <xf numFmtId="2" fontId="38" fillId="16" borderId="3" xfId="0" applyNumberFormat="1" applyFont="1" applyFill="1" applyBorder="1" applyAlignment="1">
      <alignment horizontal="right"/>
    </xf>
    <xf numFmtId="0" fontId="35" fillId="16" borderId="1" xfId="4" applyFont="1" applyFill="1" applyBorder="1" applyAlignment="1">
      <alignment horizontal="left" indent="1"/>
    </xf>
    <xf numFmtId="0" fontId="36" fillId="16" borderId="2" xfId="4" applyFont="1" applyFill="1" applyBorder="1"/>
    <xf numFmtId="167" fontId="37" fillId="16" borderId="2" xfId="4" applyNumberFormat="1" applyFont="1" applyFill="1" applyBorder="1" applyAlignment="1">
      <alignment horizontal="right"/>
    </xf>
    <xf numFmtId="2" fontId="37" fillId="16" borderId="2" xfId="4" applyNumberFormat="1" applyFont="1" applyFill="1" applyBorder="1" applyAlignment="1">
      <alignment horizontal="right"/>
    </xf>
    <xf numFmtId="2" fontId="37" fillId="16" borderId="3" xfId="4" applyNumberFormat="1" applyFont="1" applyFill="1" applyBorder="1" applyAlignment="1">
      <alignment horizontal="right"/>
    </xf>
    <xf numFmtId="0" fontId="35" fillId="16" borderId="6" xfId="4" applyFont="1" applyFill="1" applyBorder="1" applyAlignment="1">
      <alignment horizontal="left" indent="1"/>
    </xf>
    <xf numFmtId="0" fontId="36" fillId="16" borderId="7" xfId="4" applyFont="1" applyFill="1" applyBorder="1"/>
    <xf numFmtId="43" fontId="37" fillId="16" borderId="7" xfId="1" applyFont="1" applyFill="1" applyBorder="1" applyAlignment="1">
      <alignment horizontal="right"/>
    </xf>
    <xf numFmtId="43" fontId="37" fillId="16" borderId="8" xfId="1" applyFont="1" applyFill="1" applyBorder="1" applyAlignment="1">
      <alignment horizontal="right"/>
    </xf>
    <xf numFmtId="43" fontId="31" fillId="16" borderId="7" xfId="1" applyFont="1" applyFill="1" applyBorder="1" applyAlignment="1" applyProtection="1">
      <alignment horizontal="right"/>
    </xf>
    <xf numFmtId="43" fontId="31" fillId="16" borderId="8" xfId="1" applyFont="1" applyFill="1" applyBorder="1" applyAlignment="1" applyProtection="1">
      <alignment horizontal="right"/>
    </xf>
    <xf numFmtId="43" fontId="38" fillId="16" borderId="7" xfId="1" applyFont="1" applyFill="1" applyBorder="1" applyAlignment="1">
      <alignment horizontal="right"/>
    </xf>
    <xf numFmtId="43" fontId="38" fillId="16" borderId="8" xfId="1" applyFont="1" applyFill="1" applyBorder="1" applyAlignment="1">
      <alignment horizontal="right"/>
    </xf>
    <xf numFmtId="43" fontId="35" fillId="16" borderId="7" xfId="1" applyFont="1" applyFill="1" applyBorder="1" applyAlignment="1">
      <alignment horizontal="right"/>
    </xf>
    <xf numFmtId="43" fontId="35" fillId="16" borderId="8" xfId="1" applyFont="1" applyFill="1" applyBorder="1" applyAlignment="1">
      <alignment horizontal="right"/>
    </xf>
    <xf numFmtId="175" fontId="54" fillId="10" borderId="0" xfId="1" applyNumberFormat="1" applyFont="1" applyFill="1"/>
    <xf numFmtId="175" fontId="73" fillId="10" borderId="0" xfId="1" applyNumberFormat="1" applyFont="1" applyFill="1"/>
    <xf numFmtId="0" fontId="77" fillId="0" borderId="0" xfId="0" applyFont="1"/>
    <xf numFmtId="0" fontId="77" fillId="14" borderId="9" xfId="0" applyFont="1" applyFill="1" applyBorder="1" applyAlignment="1" applyProtection="1">
      <alignment horizontal="right"/>
      <protection locked="0"/>
    </xf>
    <xf numFmtId="0" fontId="77" fillId="14" borderId="9" xfId="4" applyFont="1" applyFill="1" applyBorder="1" applyAlignment="1" applyProtection="1">
      <alignment horizontal="right"/>
      <protection locked="0"/>
    </xf>
    <xf numFmtId="168" fontId="77" fillId="14" borderId="9" xfId="0" applyNumberFormat="1" applyFont="1" applyFill="1" applyBorder="1" applyProtection="1">
      <protection locked="0"/>
    </xf>
    <xf numFmtId="0" fontId="77" fillId="14" borderId="9" xfId="0" applyFont="1" applyFill="1" applyBorder="1" applyProtection="1">
      <protection locked="0"/>
    </xf>
    <xf numFmtId="166" fontId="77" fillId="14" borderId="9" xfId="1" applyNumberFormat="1" applyFont="1" applyFill="1" applyBorder="1" applyAlignment="1" applyProtection="1">
      <alignment horizontal="right"/>
      <protection locked="0"/>
    </xf>
    <xf numFmtId="9" fontId="77" fillId="14" borderId="9" xfId="6" applyFont="1" applyFill="1" applyBorder="1" applyAlignment="1" applyProtection="1">
      <alignment horizontal="right"/>
      <protection locked="0"/>
    </xf>
    <xf numFmtId="165" fontId="77" fillId="14" borderId="9" xfId="0" applyNumberFormat="1" applyFont="1" applyFill="1" applyBorder="1" applyAlignment="1" applyProtection="1">
      <alignment horizontal="right"/>
      <protection locked="0"/>
    </xf>
    <xf numFmtId="170" fontId="77" fillId="14" borderId="9" xfId="4" applyNumberFormat="1" applyFont="1" applyFill="1" applyBorder="1" applyAlignment="1" applyProtection="1">
      <alignment horizontal="right"/>
      <protection locked="0"/>
    </xf>
    <xf numFmtId="0" fontId="77" fillId="22" borderId="9" xfId="0" applyFont="1" applyFill="1" applyBorder="1" applyAlignment="1" applyProtection="1">
      <alignment horizontal="right"/>
      <protection locked="0"/>
    </xf>
    <xf numFmtId="166" fontId="77" fillId="22" borderId="9" xfId="1" applyNumberFormat="1" applyFont="1" applyFill="1" applyBorder="1" applyAlignment="1" applyProtection="1">
      <alignment horizontal="right"/>
      <protection locked="0"/>
    </xf>
    <xf numFmtId="0" fontId="80" fillId="9" borderId="0" xfId="0" applyFont="1" applyFill="1" applyAlignment="1">
      <alignment horizontal="center" vertical="center" wrapText="1"/>
    </xf>
    <xf numFmtId="0" fontId="80" fillId="9" borderId="5" xfId="0" applyFont="1" applyFill="1" applyBorder="1" applyAlignment="1">
      <alignment horizontal="center" vertical="center" wrapText="1"/>
    </xf>
    <xf numFmtId="0" fontId="28" fillId="0" borderId="0" xfId="0" applyFont="1" applyAlignment="1">
      <alignment horizontal="center" vertical="center" wrapText="1"/>
    </xf>
    <xf numFmtId="0" fontId="28" fillId="0" borderId="5" xfId="0" applyFont="1" applyBorder="1" applyAlignment="1">
      <alignment horizontal="center" vertical="center" wrapText="1"/>
    </xf>
    <xf numFmtId="0" fontId="31" fillId="13" borderId="0" xfId="0" applyFont="1" applyFill="1" applyAlignment="1">
      <alignment horizontal="left" indent="1"/>
    </xf>
    <xf numFmtId="164" fontId="77" fillId="14" borderId="10" xfId="2" applyNumberFormat="1" applyFont="1" applyFill="1" applyBorder="1" applyAlignment="1" applyProtection="1">
      <alignment horizontal="center"/>
      <protection locked="0"/>
    </xf>
    <xf numFmtId="164" fontId="77" fillId="14" borderId="12" xfId="2" applyNumberFormat="1" applyFont="1" applyFill="1" applyBorder="1" applyAlignment="1" applyProtection="1">
      <alignment horizontal="center"/>
      <protection locked="0"/>
    </xf>
    <xf numFmtId="0" fontId="24" fillId="0" borderId="4" xfId="0" applyFont="1" applyBorder="1" applyAlignment="1">
      <alignment horizontal="left" wrapText="1"/>
    </xf>
    <xf numFmtId="0" fontId="77" fillId="22" borderId="10" xfId="0" applyFont="1" applyFill="1" applyBorder="1" applyAlignment="1" applyProtection="1">
      <alignment horizontal="center" wrapText="1"/>
      <protection locked="0"/>
    </xf>
    <xf numFmtId="0" fontId="77" fillId="22" borderId="12" xfId="0" applyFont="1" applyFill="1" applyBorder="1" applyAlignment="1" applyProtection="1">
      <alignment horizontal="center" wrapText="1"/>
      <protection locked="0"/>
    </xf>
    <xf numFmtId="0" fontId="24" fillId="0" borderId="0" xfId="0" applyFont="1" applyAlignment="1">
      <alignment horizontal="left" wrapText="1"/>
    </xf>
    <xf numFmtId="0" fontId="46" fillId="62" borderId="59" xfId="42" applyFont="1" applyFill="1" applyBorder="1" applyAlignment="1">
      <alignment wrapText="1"/>
    </xf>
    <xf numFmtId="0" fontId="46" fillId="62" borderId="60" xfId="42" applyFont="1" applyFill="1" applyBorder="1" applyAlignment="1">
      <alignment wrapText="1"/>
    </xf>
    <xf numFmtId="0" fontId="58" fillId="62" borderId="60" xfId="0" applyFont="1" applyFill="1" applyBorder="1" applyAlignment="1">
      <alignment wrapText="1"/>
    </xf>
    <xf numFmtId="0" fontId="17" fillId="62" borderId="60" xfId="42" applyFont="1" applyFill="1" applyBorder="1" applyAlignment="1">
      <alignment wrapText="1"/>
    </xf>
    <xf numFmtId="0" fontId="55" fillId="62" borderId="60" xfId="0" applyFont="1" applyFill="1" applyBorder="1" applyAlignment="1">
      <alignment wrapText="1"/>
    </xf>
    <xf numFmtId="0" fontId="55" fillId="62" borderId="61" xfId="0" applyFont="1" applyFill="1" applyBorder="1" applyAlignment="1">
      <alignment wrapText="1"/>
    </xf>
    <xf numFmtId="0" fontId="95" fillId="0" borderId="0" xfId="0" applyFont="1"/>
    <xf numFmtId="0" fontId="96" fillId="0" borderId="0" xfId="42" applyFont="1"/>
    <xf numFmtId="0" fontId="24" fillId="0" borderId="14" xfId="0" applyFont="1" applyBorder="1" applyAlignment="1">
      <alignment horizontal="left" wrapText="1"/>
    </xf>
    <xf numFmtId="0" fontId="24" fillId="0" borderId="19" xfId="0" applyFont="1" applyBorder="1" applyAlignment="1">
      <alignment horizontal="center" wrapText="1"/>
    </xf>
    <xf numFmtId="0" fontId="25" fillId="0" borderId="8" xfId="0" applyFont="1" applyBorder="1" applyAlignment="1">
      <alignment horizontal="center" wrapText="1"/>
    </xf>
    <xf numFmtId="0" fontId="25" fillId="0" borderId="7" xfId="0" applyFont="1" applyBorder="1" applyAlignment="1">
      <alignment horizontal="center" wrapText="1"/>
    </xf>
    <xf numFmtId="0" fontId="24" fillId="0" borderId="20" xfId="0" applyFont="1" applyBorder="1" applyAlignment="1">
      <alignment horizontal="center" wrapText="1"/>
    </xf>
    <xf numFmtId="173" fontId="24" fillId="0" borderId="34" xfId="0" applyNumberFormat="1" applyFont="1" applyBorder="1"/>
    <xf numFmtId="0" fontId="25" fillId="0" borderId="0" xfId="0" applyFont="1" applyAlignment="1">
      <alignment horizontal="center" wrapText="1"/>
    </xf>
    <xf numFmtId="173" fontId="66" fillId="0" borderId="34" xfId="0" applyNumberFormat="1" applyFont="1" applyBorder="1"/>
    <xf numFmtId="0" fontId="1" fillId="0" borderId="0" xfId="90"/>
    <xf numFmtId="0" fontId="53" fillId="0" borderId="0" xfId="93" applyFont="1"/>
    <xf numFmtId="0" fontId="53" fillId="0" borderId="0" xfId="90" applyFont="1"/>
    <xf numFmtId="0" fontId="46" fillId="0" borderId="0" xfId="90" applyFont="1"/>
    <xf numFmtId="0" fontId="1" fillId="0" borderId="0" xfId="90" applyAlignment="1">
      <alignment horizontal="center"/>
    </xf>
    <xf numFmtId="170" fontId="1" fillId="30" borderId="0" xfId="90" applyNumberFormat="1" applyFill="1"/>
    <xf numFmtId="0" fontId="17" fillId="28" borderId="49" xfId="93" applyFont="1" applyFill="1" applyBorder="1" applyAlignment="1">
      <alignment wrapText="1"/>
    </xf>
    <xf numFmtId="0" fontId="17" fillId="29" borderId="49" xfId="93" applyFont="1" applyFill="1" applyBorder="1" applyAlignment="1">
      <alignment wrapText="1"/>
    </xf>
    <xf numFmtId="166" fontId="1" fillId="0" borderId="0" xfId="91" applyNumberFormat="1" applyFont="1"/>
    <xf numFmtId="43" fontId="1" fillId="0" borderId="0" xfId="91" applyFont="1"/>
    <xf numFmtId="173" fontId="66" fillId="0" borderId="62" xfId="0" applyNumberFormat="1" applyFont="1" applyBorder="1"/>
    <xf numFmtId="173" fontId="24" fillId="0" borderId="62" xfId="0" applyNumberFormat="1" applyFont="1" applyBorder="1"/>
    <xf numFmtId="173" fontId="24" fillId="0" borderId="63" xfId="0" applyNumberFormat="1" applyFont="1" applyBorder="1"/>
    <xf numFmtId="173" fontId="24" fillId="0" borderId="64" xfId="0" applyNumberFormat="1" applyFont="1" applyBorder="1"/>
    <xf numFmtId="0" fontId="54" fillId="0" borderId="18" xfId="0" applyFont="1" applyBorder="1" applyAlignment="1">
      <alignment horizontal="left" vertical="top" wrapText="1"/>
    </xf>
    <xf numFmtId="0" fontId="54" fillId="0" borderId="19" xfId="0" applyFont="1" applyBorder="1" applyAlignment="1">
      <alignment horizontal="left" vertical="top" wrapText="1"/>
    </xf>
    <xf numFmtId="0" fontId="54" fillId="0" borderId="20" xfId="0" applyFont="1" applyBorder="1" applyAlignment="1">
      <alignment horizontal="left" vertical="top" wrapText="1"/>
    </xf>
    <xf numFmtId="0" fontId="54" fillId="0" borderId="13" xfId="0" applyFont="1" applyBorder="1" applyAlignment="1">
      <alignment horizontal="left" vertical="top" wrapText="1"/>
    </xf>
    <xf numFmtId="0" fontId="54" fillId="0" borderId="0" xfId="0" applyFont="1" applyAlignment="1">
      <alignment horizontal="left" vertical="top" wrapText="1"/>
    </xf>
    <xf numFmtId="0" fontId="54" fillId="0" borderId="14" xfId="0" applyFont="1" applyBorder="1" applyAlignment="1">
      <alignment horizontal="left" vertical="top" wrapText="1"/>
    </xf>
    <xf numFmtId="0" fontId="54" fillId="0" borderId="15" xfId="0" applyFont="1" applyBorder="1" applyAlignment="1">
      <alignment horizontal="left" vertical="top" wrapText="1"/>
    </xf>
    <xf numFmtId="0" fontId="54" fillId="0" borderId="16" xfId="0" applyFont="1" applyBorder="1" applyAlignment="1">
      <alignment horizontal="left" vertical="top" wrapText="1"/>
    </xf>
    <xf numFmtId="0" fontId="54" fillId="0" borderId="17" xfId="0" applyFont="1" applyBorder="1" applyAlignment="1">
      <alignment horizontal="left" vertical="top" wrapText="1"/>
    </xf>
    <xf numFmtId="0" fontId="26" fillId="0" borderId="0" xfId="0" applyFont="1" applyAlignment="1">
      <alignment horizontal="center"/>
    </xf>
    <xf numFmtId="0" fontId="24" fillId="0" borderId="4" xfId="0" applyFont="1" applyBorder="1" applyAlignment="1">
      <alignment horizontal="left" vertical="top" wrapText="1"/>
    </xf>
    <xf numFmtId="0" fontId="24" fillId="0" borderId="14" xfId="0" applyFont="1" applyBorder="1" applyAlignment="1">
      <alignment horizontal="left" vertical="top" wrapText="1"/>
    </xf>
    <xf numFmtId="164" fontId="77" fillId="14" borderId="10" xfId="2" applyNumberFormat="1" applyFont="1" applyFill="1" applyBorder="1" applyAlignment="1" applyProtection="1">
      <alignment horizontal="center"/>
      <protection locked="0"/>
    </xf>
    <xf numFmtId="164" fontId="77" fillId="14" borderId="12" xfId="2" applyNumberFormat="1" applyFont="1" applyFill="1" applyBorder="1" applyAlignment="1" applyProtection="1">
      <alignment horizontal="center"/>
      <protection locked="0"/>
    </xf>
    <xf numFmtId="0" fontId="25" fillId="0" borderId="0" xfId="0" applyFont="1" applyAlignment="1" applyProtection="1">
      <alignment horizontal="center"/>
      <protection locked="0"/>
    </xf>
    <xf numFmtId="0" fontId="24" fillId="0" borderId="10" xfId="0" applyFont="1" applyBorder="1" applyAlignment="1" applyProtection="1">
      <alignment horizontal="center"/>
      <protection locked="0"/>
    </xf>
    <xf numFmtId="0" fontId="24" fillId="0" borderId="11" xfId="0" applyFont="1" applyBorder="1" applyAlignment="1" applyProtection="1">
      <alignment horizontal="center"/>
      <protection locked="0"/>
    </xf>
    <xf numFmtId="0" fontId="24" fillId="0" borderId="12" xfId="0" applyFont="1" applyBorder="1" applyAlignment="1" applyProtection="1">
      <alignment horizontal="center"/>
      <protection locked="0"/>
    </xf>
    <xf numFmtId="0" fontId="24" fillId="0" borderId="10" xfId="0" applyFont="1" applyBorder="1" applyAlignment="1">
      <alignment horizontal="center"/>
    </xf>
    <xf numFmtId="0" fontId="24" fillId="0" borderId="11" xfId="0" applyFont="1" applyBorder="1" applyAlignment="1">
      <alignment horizontal="center"/>
    </xf>
    <xf numFmtId="0" fontId="24" fillId="0" borderId="12" xfId="0" applyFont="1" applyBorder="1" applyAlignment="1">
      <alignment horizontal="center"/>
    </xf>
    <xf numFmtId="0" fontId="77" fillId="14" borderId="10" xfId="0" applyFont="1" applyFill="1" applyBorder="1" applyAlignment="1" applyProtection="1">
      <alignment horizontal="left" vertical="top" wrapText="1"/>
      <protection locked="0"/>
    </xf>
    <xf numFmtId="0" fontId="77" fillId="14" borderId="11" xfId="0" applyFont="1" applyFill="1" applyBorder="1" applyAlignment="1" applyProtection="1">
      <alignment horizontal="left" vertical="top" wrapText="1"/>
      <protection locked="0"/>
    </xf>
    <xf numFmtId="0" fontId="77" fillId="14" borderId="12" xfId="0" applyFont="1" applyFill="1" applyBorder="1" applyAlignment="1" applyProtection="1">
      <alignment horizontal="left" vertical="top" wrapText="1"/>
      <protection locked="0"/>
    </xf>
    <xf numFmtId="0" fontId="27" fillId="25" borderId="28" xfId="0" applyFont="1" applyFill="1" applyBorder="1" applyAlignment="1">
      <alignment horizontal="center"/>
    </xf>
    <xf numFmtId="0" fontId="27" fillId="25" borderId="29" xfId="0" applyFont="1" applyFill="1" applyBorder="1" applyAlignment="1">
      <alignment horizontal="center"/>
    </xf>
    <xf numFmtId="0" fontId="27" fillId="25" borderId="30" xfId="0" applyFont="1" applyFill="1" applyBorder="1" applyAlignment="1">
      <alignment horizontal="center"/>
    </xf>
    <xf numFmtId="0" fontId="80" fillId="9" borderId="22" xfId="0" applyFont="1" applyFill="1" applyBorder="1" applyAlignment="1">
      <alignment horizontal="center" vertical="top" wrapText="1"/>
    </xf>
    <xf numFmtId="0" fontId="80" fillId="9" borderId="23" xfId="0" applyFont="1" applyFill="1" applyBorder="1" applyAlignment="1">
      <alignment horizontal="center" vertical="top" wrapText="1"/>
    </xf>
    <xf numFmtId="0" fontId="80" fillId="9" borderId="24" xfId="0" applyFont="1" applyFill="1" applyBorder="1" applyAlignment="1">
      <alignment horizontal="center" vertical="top" wrapText="1"/>
    </xf>
    <xf numFmtId="0" fontId="80" fillId="9" borderId="31" xfId="0" applyFont="1" applyFill="1" applyBorder="1" applyAlignment="1">
      <alignment horizontal="center" vertical="top" wrapText="1"/>
    </xf>
    <xf numFmtId="0" fontId="80" fillId="9" borderId="0" xfId="0" applyFont="1" applyFill="1" applyAlignment="1">
      <alignment horizontal="center" vertical="top" wrapText="1"/>
    </xf>
    <xf numFmtId="0" fontId="80" fillId="9" borderId="32" xfId="0" applyFont="1" applyFill="1" applyBorder="1" applyAlignment="1">
      <alignment horizontal="center" vertical="top" wrapText="1"/>
    </xf>
    <xf numFmtId="0" fontId="80" fillId="9" borderId="25" xfId="0" applyFont="1" applyFill="1" applyBorder="1" applyAlignment="1">
      <alignment horizontal="center" vertical="top" wrapText="1"/>
    </xf>
    <xf numFmtId="0" fontId="80" fillId="9" borderId="26" xfId="0" applyFont="1" applyFill="1" applyBorder="1" applyAlignment="1">
      <alignment horizontal="center" vertical="top" wrapText="1"/>
    </xf>
    <xf numFmtId="0" fontId="80" fillId="9" borderId="27" xfId="0" applyFont="1" applyFill="1" applyBorder="1" applyAlignment="1">
      <alignment horizontal="center" vertical="top" wrapText="1"/>
    </xf>
    <xf numFmtId="0" fontId="12" fillId="0" borderId="0" xfId="3" applyBorder="1" applyAlignment="1">
      <alignment horizontal="center"/>
    </xf>
    <xf numFmtId="0" fontId="21" fillId="25" borderId="22" xfId="0" applyFont="1" applyFill="1" applyBorder="1" applyAlignment="1">
      <alignment horizontal="center"/>
    </xf>
    <xf numFmtId="0" fontId="21" fillId="25" borderId="23" xfId="0" applyFont="1" applyFill="1" applyBorder="1" applyAlignment="1">
      <alignment horizontal="center"/>
    </xf>
    <xf numFmtId="0" fontId="21" fillId="25" borderId="24" xfId="0" applyFont="1" applyFill="1" applyBorder="1" applyAlignment="1">
      <alignment horizontal="center"/>
    </xf>
    <xf numFmtId="0" fontId="22" fillId="25" borderId="25" xfId="0" applyFont="1" applyFill="1" applyBorder="1" applyAlignment="1">
      <alignment horizontal="center"/>
    </xf>
    <xf numFmtId="0" fontId="22" fillId="25" borderId="26" xfId="0" applyFont="1" applyFill="1" applyBorder="1" applyAlignment="1">
      <alignment horizontal="center"/>
    </xf>
    <xf numFmtId="0" fontId="22" fillId="25" borderId="27" xfId="0" applyFont="1" applyFill="1" applyBorder="1" applyAlignment="1">
      <alignment horizontal="center"/>
    </xf>
    <xf numFmtId="0" fontId="77" fillId="14" borderId="10" xfId="0" applyFont="1" applyFill="1" applyBorder="1" applyAlignment="1" applyProtection="1">
      <alignment horizontal="center"/>
      <protection locked="0"/>
    </xf>
    <xf numFmtId="0" fontId="77" fillId="14" borderId="11" xfId="0" applyFont="1" applyFill="1" applyBorder="1" applyAlignment="1" applyProtection="1">
      <alignment horizontal="center"/>
      <protection locked="0"/>
    </xf>
    <xf numFmtId="0" fontId="77" fillId="14" borderId="12" xfId="0" applyFont="1" applyFill="1" applyBorder="1" applyAlignment="1" applyProtection="1">
      <alignment horizontal="center"/>
      <protection locked="0"/>
    </xf>
    <xf numFmtId="0" fontId="48" fillId="19" borderId="10" xfId="0" applyFont="1" applyFill="1" applyBorder="1" applyAlignment="1">
      <alignment horizontal="center"/>
    </xf>
    <xf numFmtId="0" fontId="48" fillId="19" borderId="11" xfId="0" applyFont="1" applyFill="1" applyBorder="1" applyAlignment="1">
      <alignment horizontal="center"/>
    </xf>
    <xf numFmtId="0" fontId="48" fillId="19" borderId="12" xfId="0" applyFont="1" applyFill="1" applyBorder="1" applyAlignment="1">
      <alignment horizontal="center"/>
    </xf>
    <xf numFmtId="169" fontId="77" fillId="14" borderId="10" xfId="0" applyNumberFormat="1" applyFont="1" applyFill="1" applyBorder="1" applyAlignment="1" applyProtection="1">
      <alignment horizontal="center"/>
      <protection locked="0"/>
    </xf>
    <xf numFmtId="169" fontId="77" fillId="14" borderId="11" xfId="0" applyNumberFormat="1" applyFont="1" applyFill="1" applyBorder="1" applyAlignment="1" applyProtection="1">
      <alignment horizontal="center"/>
      <protection locked="0"/>
    </xf>
    <xf numFmtId="169" fontId="77" fillId="14" borderId="12" xfId="0" applyNumberFormat="1" applyFont="1" applyFill="1" applyBorder="1" applyAlignment="1" applyProtection="1">
      <alignment horizontal="center"/>
      <protection locked="0"/>
    </xf>
    <xf numFmtId="0" fontId="78" fillId="14" borderId="10" xfId="3" applyFont="1" applyFill="1" applyBorder="1" applyAlignment="1" applyProtection="1">
      <alignment horizontal="center"/>
      <protection locked="0"/>
    </xf>
    <xf numFmtId="0" fontId="24" fillId="0" borderId="0" xfId="0" applyFont="1" applyAlignment="1">
      <alignment horizontal="left" vertical="top" wrapText="1"/>
    </xf>
    <xf numFmtId="0" fontId="24" fillId="0" borderId="4" xfId="0" applyFont="1" applyBorder="1" applyAlignment="1">
      <alignment horizontal="left" wrapText="1"/>
    </xf>
    <xf numFmtId="0" fontId="24" fillId="0" borderId="0" xfId="0" applyFont="1" applyAlignment="1">
      <alignment horizontal="left" wrapText="1"/>
    </xf>
    <xf numFmtId="0" fontId="24" fillId="0" borderId="6" xfId="0" applyFont="1" applyBorder="1" applyAlignment="1">
      <alignment horizontal="left" wrapText="1"/>
    </xf>
    <xf numFmtId="0" fontId="24" fillId="0" borderId="7" xfId="0" applyFont="1" applyBorder="1" applyAlignment="1">
      <alignment horizontal="left" wrapText="1"/>
    </xf>
    <xf numFmtId="0" fontId="24" fillId="0" borderId="0" xfId="0" applyFont="1" applyAlignment="1">
      <alignment horizontal="center" wrapText="1"/>
    </xf>
    <xf numFmtId="0" fontId="24" fillId="0" borderId="14" xfId="0" applyFont="1" applyBorder="1" applyAlignment="1">
      <alignment horizontal="center" wrapText="1"/>
    </xf>
    <xf numFmtId="0" fontId="14" fillId="0" borderId="0" xfId="0" applyFont="1" applyAlignment="1">
      <alignment horizontal="left" vertical="top" wrapText="1"/>
    </xf>
    <xf numFmtId="0" fontId="80" fillId="9" borderId="22" xfId="0" applyFont="1" applyFill="1" applyBorder="1" applyAlignment="1">
      <alignment horizontal="left" vertical="top" wrapText="1"/>
    </xf>
    <xf numFmtId="0" fontId="80" fillId="9" borderId="23" xfId="0" applyFont="1" applyFill="1" applyBorder="1" applyAlignment="1">
      <alignment horizontal="left" vertical="top" wrapText="1"/>
    </xf>
    <xf numFmtId="0" fontId="80" fillId="9" borderId="24" xfId="0" applyFont="1" applyFill="1" applyBorder="1" applyAlignment="1">
      <alignment horizontal="left" vertical="top" wrapText="1"/>
    </xf>
    <xf numFmtId="0" fontId="80" fillId="9" borderId="31" xfId="0" applyFont="1" applyFill="1" applyBorder="1" applyAlignment="1">
      <alignment horizontal="left" vertical="top" wrapText="1"/>
    </xf>
    <xf numFmtId="0" fontId="80" fillId="9" borderId="0" xfId="0" applyFont="1" applyFill="1" applyAlignment="1">
      <alignment horizontal="left" vertical="top" wrapText="1"/>
    </xf>
    <xf numFmtId="0" fontId="80" fillId="9" borderId="32" xfId="0" applyFont="1" applyFill="1" applyBorder="1" applyAlignment="1">
      <alignment horizontal="left" vertical="top" wrapText="1"/>
    </xf>
    <xf numFmtId="0" fontId="80" fillId="9" borderId="25" xfId="0" applyFont="1" applyFill="1" applyBorder="1" applyAlignment="1">
      <alignment horizontal="left" vertical="top" wrapText="1"/>
    </xf>
    <xf numFmtId="0" fontId="80" fillId="9" borderId="26" xfId="0" applyFont="1" applyFill="1" applyBorder="1" applyAlignment="1">
      <alignment horizontal="left" vertical="top" wrapText="1"/>
    </xf>
    <xf numFmtId="0" fontId="80" fillId="9" borderId="27" xfId="0" applyFont="1" applyFill="1" applyBorder="1" applyAlignment="1">
      <alignment horizontal="left" vertical="top" wrapText="1"/>
    </xf>
    <xf numFmtId="0" fontId="50" fillId="20" borderId="36" xfId="3" applyFont="1" applyFill="1" applyBorder="1" applyAlignment="1" applyProtection="1">
      <alignment horizontal="center"/>
      <protection locked="0"/>
    </xf>
    <xf numFmtId="0" fontId="50" fillId="20" borderId="37" xfId="3" applyFont="1" applyFill="1" applyBorder="1" applyAlignment="1" applyProtection="1">
      <alignment horizontal="center"/>
      <protection locked="0"/>
    </xf>
    <xf numFmtId="0" fontId="50" fillId="20" borderId="38" xfId="3" applyFont="1" applyFill="1" applyBorder="1" applyAlignment="1" applyProtection="1">
      <alignment horizontal="center"/>
      <protection locked="0"/>
    </xf>
    <xf numFmtId="0" fontId="26" fillId="0" borderId="19" xfId="0" applyFont="1" applyBorder="1" applyAlignment="1">
      <alignment horizontal="center"/>
    </xf>
    <xf numFmtId="0" fontId="80" fillId="9" borderId="18" xfId="0" applyFont="1" applyFill="1" applyBorder="1" applyAlignment="1">
      <alignment horizontal="center" vertical="top" wrapText="1"/>
    </xf>
    <xf numFmtId="0" fontId="80" fillId="9" borderId="19" xfId="0" applyFont="1" applyFill="1" applyBorder="1" applyAlignment="1">
      <alignment horizontal="center" vertical="top" wrapText="1"/>
    </xf>
    <xf numFmtId="0" fontId="80" fillId="9" borderId="20" xfId="0" applyFont="1" applyFill="1" applyBorder="1" applyAlignment="1">
      <alignment horizontal="center" vertical="top" wrapText="1"/>
    </xf>
    <xf numFmtId="0" fontId="80" fillId="9" borderId="13" xfId="0" applyFont="1" applyFill="1" applyBorder="1" applyAlignment="1">
      <alignment horizontal="center" vertical="top" wrapText="1"/>
    </xf>
    <xf numFmtId="0" fontId="80" fillId="9" borderId="14" xfId="0" applyFont="1" applyFill="1" applyBorder="1" applyAlignment="1">
      <alignment horizontal="center" vertical="top" wrapText="1"/>
    </xf>
    <xf numFmtId="0" fontId="80" fillId="9" borderId="15" xfId="0" applyFont="1" applyFill="1" applyBorder="1" applyAlignment="1">
      <alignment horizontal="center" vertical="top" wrapText="1"/>
    </xf>
    <xf numFmtId="0" fontId="80" fillId="9" borderId="16" xfId="0" applyFont="1" applyFill="1" applyBorder="1" applyAlignment="1">
      <alignment horizontal="center" vertical="top" wrapText="1"/>
    </xf>
    <xf numFmtId="0" fontId="80" fillId="9" borderId="17" xfId="0" applyFont="1" applyFill="1" applyBorder="1" applyAlignment="1">
      <alignment horizontal="center" vertical="top" wrapText="1"/>
    </xf>
    <xf numFmtId="0" fontId="78" fillId="14" borderId="11" xfId="3" applyFont="1" applyFill="1" applyBorder="1" applyAlignment="1" applyProtection="1">
      <alignment horizontal="center"/>
      <protection locked="0"/>
    </xf>
    <xf numFmtId="0" fontId="78" fillId="14" borderId="12" xfId="3" applyFont="1" applyFill="1" applyBorder="1" applyAlignment="1" applyProtection="1">
      <alignment horizontal="center"/>
      <protection locked="0"/>
    </xf>
    <xf numFmtId="0" fontId="27" fillId="25" borderId="28" xfId="0" applyFont="1" applyFill="1" applyBorder="1" applyAlignment="1">
      <alignment horizontal="center" wrapText="1"/>
    </xf>
    <xf numFmtId="0" fontId="27" fillId="13" borderId="28" xfId="0" applyFont="1" applyFill="1" applyBorder="1" applyAlignment="1">
      <alignment horizontal="center" wrapText="1"/>
    </xf>
    <xf numFmtId="0" fontId="27" fillId="13" borderId="29" xfId="0" applyFont="1" applyFill="1" applyBorder="1" applyAlignment="1">
      <alignment horizontal="center" wrapText="1"/>
    </xf>
    <xf numFmtId="0" fontId="27" fillId="13" borderId="30" xfId="0" applyFont="1" applyFill="1" applyBorder="1" applyAlignment="1">
      <alignment horizontal="center" wrapText="1"/>
    </xf>
    <xf numFmtId="0" fontId="80" fillId="9" borderId="0" xfId="0" applyFont="1" applyFill="1" applyAlignment="1">
      <alignment horizontal="center" vertical="center" wrapText="1"/>
    </xf>
    <xf numFmtId="0" fontId="26" fillId="11" borderId="18" xfId="0" applyFont="1" applyFill="1" applyBorder="1" applyAlignment="1">
      <alignment horizontal="center" vertical="top" wrapText="1"/>
    </xf>
    <xf numFmtId="0" fontId="26" fillId="11" borderId="19" xfId="0" applyFont="1" applyFill="1" applyBorder="1" applyAlignment="1">
      <alignment horizontal="center" vertical="top" wrapText="1"/>
    </xf>
    <xf numFmtId="0" fontId="26" fillId="11" borderId="20" xfId="0" applyFont="1" applyFill="1" applyBorder="1" applyAlignment="1">
      <alignment horizontal="center" vertical="top" wrapText="1"/>
    </xf>
    <xf numFmtId="0" fontId="26" fillId="11" borderId="15" xfId="0" applyFont="1" applyFill="1" applyBorder="1" applyAlignment="1">
      <alignment horizontal="center" vertical="top" wrapText="1"/>
    </xf>
    <xf numFmtId="0" fontId="26" fillId="11" borderId="16" xfId="0" applyFont="1" applyFill="1" applyBorder="1" applyAlignment="1">
      <alignment horizontal="center" vertical="top" wrapText="1"/>
    </xf>
    <xf numFmtId="0" fontId="26" fillId="11" borderId="17" xfId="0" applyFont="1" applyFill="1" applyBorder="1" applyAlignment="1">
      <alignment horizontal="center" vertical="top" wrapText="1"/>
    </xf>
    <xf numFmtId="0" fontId="26" fillId="0" borderId="0" xfId="0" applyFont="1" applyAlignment="1">
      <alignment horizontal="center" wrapText="1"/>
    </xf>
    <xf numFmtId="0" fontId="26" fillId="0" borderId="0" xfId="0" applyFont="1" applyAlignment="1">
      <alignment horizontal="left"/>
    </xf>
    <xf numFmtId="0" fontId="26" fillId="0" borderId="5" xfId="0" applyFont="1" applyBorder="1" applyAlignment="1">
      <alignment horizontal="left"/>
    </xf>
    <xf numFmtId="0" fontId="0" fillId="0" borderId="0" xfId="0" applyAlignment="1">
      <alignment horizontal="left" vertical="top" wrapText="1"/>
    </xf>
    <xf numFmtId="0" fontId="21" fillId="25" borderId="22" xfId="4" applyFont="1" applyFill="1" applyBorder="1" applyAlignment="1">
      <alignment horizontal="center"/>
    </xf>
    <xf numFmtId="0" fontId="21" fillId="25" borderId="23" xfId="4" applyFont="1" applyFill="1" applyBorder="1" applyAlignment="1">
      <alignment horizontal="center"/>
    </xf>
    <xf numFmtId="0" fontId="21" fillId="25" borderId="24" xfId="4" applyFont="1" applyFill="1" applyBorder="1" applyAlignment="1">
      <alignment horizontal="center"/>
    </xf>
    <xf numFmtId="0" fontId="22" fillId="25" borderId="25" xfId="4" applyFont="1" applyFill="1" applyBorder="1" applyAlignment="1">
      <alignment horizontal="center"/>
    </xf>
    <xf numFmtId="0" fontId="22" fillId="25" borderId="26" xfId="4" applyFont="1" applyFill="1" applyBorder="1" applyAlignment="1">
      <alignment horizontal="center"/>
    </xf>
    <xf numFmtId="0" fontId="22" fillId="25" borderId="27" xfId="4" applyFont="1" applyFill="1" applyBorder="1" applyAlignment="1">
      <alignment horizontal="center"/>
    </xf>
    <xf numFmtId="0" fontId="48" fillId="19" borderId="10" xfId="4" applyFont="1" applyFill="1" applyBorder="1" applyAlignment="1">
      <alignment horizontal="center"/>
    </xf>
    <xf numFmtId="0" fontId="48" fillId="19" borderId="11" xfId="4" applyFont="1" applyFill="1" applyBorder="1" applyAlignment="1">
      <alignment horizontal="center"/>
    </xf>
    <xf numFmtId="0" fontId="48" fillId="19" borderId="12" xfId="4" applyFont="1" applyFill="1" applyBorder="1" applyAlignment="1">
      <alignment horizontal="center"/>
    </xf>
    <xf numFmtId="0" fontId="77" fillId="14" borderId="10" xfId="4" applyFont="1" applyFill="1" applyBorder="1" applyAlignment="1" applyProtection="1">
      <alignment horizontal="center"/>
      <protection locked="0"/>
    </xf>
    <xf numFmtId="0" fontId="77" fillId="14" borderId="11" xfId="4" applyFont="1" applyFill="1" applyBorder="1" applyAlignment="1" applyProtection="1">
      <alignment horizontal="center"/>
      <protection locked="0"/>
    </xf>
    <xf numFmtId="0" fontId="77" fillId="14" borderId="12" xfId="4" applyFont="1" applyFill="1" applyBorder="1" applyAlignment="1" applyProtection="1">
      <alignment horizontal="center"/>
      <protection locked="0"/>
    </xf>
    <xf numFmtId="0" fontId="24" fillId="0" borderId="10" xfId="4" applyFont="1" applyBorder="1" applyAlignment="1">
      <alignment horizontal="center"/>
    </xf>
    <xf numFmtId="0" fontId="24" fillId="0" borderId="11" xfId="4" applyFont="1" applyBorder="1" applyAlignment="1">
      <alignment horizontal="center"/>
    </xf>
    <xf numFmtId="0" fontId="24" fillId="0" borderId="12" xfId="4" applyFont="1" applyBorder="1" applyAlignment="1">
      <alignment horizontal="center"/>
    </xf>
    <xf numFmtId="0" fontId="25" fillId="0" borderId="0" xfId="4" applyFont="1" applyAlignment="1" applyProtection="1">
      <alignment horizontal="center"/>
      <protection locked="0"/>
    </xf>
    <xf numFmtId="169" fontId="77" fillId="14" borderId="10" xfId="4" applyNumberFormat="1" applyFont="1" applyFill="1" applyBorder="1" applyAlignment="1" applyProtection="1">
      <alignment horizontal="center"/>
      <protection locked="0"/>
    </xf>
    <xf numFmtId="169" fontId="77" fillId="14" borderId="11" xfId="4" applyNumberFormat="1" applyFont="1" applyFill="1" applyBorder="1" applyAlignment="1" applyProtection="1">
      <alignment horizontal="center"/>
      <protection locked="0"/>
    </xf>
    <xf numFmtId="169" fontId="77" fillId="14" borderId="12" xfId="4" applyNumberFormat="1" applyFont="1" applyFill="1" applyBorder="1" applyAlignment="1" applyProtection="1">
      <alignment horizontal="center"/>
      <protection locked="0"/>
    </xf>
    <xf numFmtId="0" fontId="24" fillId="0" borderId="4" xfId="4" applyFont="1" applyBorder="1" applyAlignment="1">
      <alignment horizontal="left" vertical="top" wrapText="1"/>
    </xf>
    <xf numFmtId="0" fontId="24" fillId="0" borderId="14" xfId="4" applyFont="1" applyBorder="1" applyAlignment="1">
      <alignment horizontal="left" vertical="top" wrapText="1"/>
    </xf>
    <xf numFmtId="0" fontId="26" fillId="0" borderId="4" xfId="4" applyFont="1" applyBorder="1" applyAlignment="1">
      <alignment horizontal="left" wrapText="1" indent="1"/>
    </xf>
    <xf numFmtId="0" fontId="26" fillId="0" borderId="0" xfId="4" applyFont="1" applyAlignment="1">
      <alignment horizontal="left" wrapText="1" indent="1"/>
    </xf>
    <xf numFmtId="0" fontId="24" fillId="0" borderId="0" xfId="4" applyFont="1" applyAlignment="1">
      <alignment horizontal="left" wrapText="1"/>
    </xf>
    <xf numFmtId="0" fontId="26" fillId="0" borderId="19" xfId="4" applyFont="1" applyBorder="1" applyAlignment="1">
      <alignment horizontal="left" wrapText="1" indent="2"/>
    </xf>
    <xf numFmtId="0" fontId="26" fillId="0" borderId="0" xfId="4" applyFont="1" applyAlignment="1">
      <alignment horizontal="left" wrapText="1" indent="2"/>
    </xf>
    <xf numFmtId="0" fontId="25" fillId="0" borderId="2" xfId="0" applyFont="1" applyBorder="1" applyAlignment="1">
      <alignment horizontal="center"/>
    </xf>
    <xf numFmtId="0" fontId="27" fillId="0" borderId="28" xfId="0" applyFont="1" applyBorder="1" applyAlignment="1">
      <alignment horizontal="center" wrapText="1"/>
    </xf>
    <xf numFmtId="0" fontId="27" fillId="0" borderId="29" xfId="0" applyFont="1" applyBorder="1" applyAlignment="1">
      <alignment horizontal="center" wrapText="1"/>
    </xf>
    <xf numFmtId="0" fontId="27" fillId="0" borderId="30" xfId="0" applyFont="1" applyBorder="1" applyAlignment="1">
      <alignment horizontal="center" wrapText="1"/>
    </xf>
    <xf numFmtId="0" fontId="21" fillId="6" borderId="22" xfId="4" applyFont="1" applyFill="1" applyBorder="1" applyAlignment="1">
      <alignment horizontal="center"/>
    </xf>
    <xf numFmtId="0" fontId="21" fillId="6" borderId="23" xfId="4" applyFont="1" applyFill="1" applyBorder="1" applyAlignment="1">
      <alignment horizontal="center"/>
    </xf>
    <xf numFmtId="0" fontId="21" fillId="6" borderId="24" xfId="4" applyFont="1" applyFill="1" applyBorder="1" applyAlignment="1">
      <alignment horizontal="center"/>
    </xf>
    <xf numFmtId="0" fontId="22" fillId="6" borderId="25" xfId="0" applyFont="1" applyFill="1" applyBorder="1" applyAlignment="1">
      <alignment horizontal="center"/>
    </xf>
    <xf numFmtId="0" fontId="22" fillId="6" borderId="26" xfId="0" applyFont="1" applyFill="1" applyBorder="1" applyAlignment="1">
      <alignment horizontal="center"/>
    </xf>
    <xf numFmtId="0" fontId="22" fillId="6" borderId="27" xfId="0" applyFont="1" applyFill="1" applyBorder="1" applyAlignment="1">
      <alignment horizontal="center"/>
    </xf>
    <xf numFmtId="0" fontId="25" fillId="0" borderId="0" xfId="0" applyFont="1" applyAlignment="1">
      <alignment horizontal="center"/>
    </xf>
    <xf numFmtId="0" fontId="25" fillId="0" borderId="44" xfId="0" applyFont="1" applyBorder="1" applyAlignment="1">
      <alignment horizontal="center" wrapText="1"/>
    </xf>
    <xf numFmtId="0" fontId="25" fillId="0" borderId="46" xfId="0" applyFont="1" applyBorder="1" applyAlignment="1">
      <alignment horizontal="center" wrapText="1"/>
    </xf>
    <xf numFmtId="0" fontId="50" fillId="20" borderId="36" xfId="3" applyFont="1" applyFill="1" applyBorder="1" applyAlignment="1">
      <alignment horizontal="center"/>
    </xf>
    <xf numFmtId="0" fontId="50" fillId="20" borderId="37" xfId="3" applyFont="1" applyFill="1" applyBorder="1" applyAlignment="1">
      <alignment horizontal="center"/>
    </xf>
    <xf numFmtId="0" fontId="50" fillId="20" borderId="38" xfId="3" applyFont="1" applyFill="1" applyBorder="1" applyAlignment="1">
      <alignment horizontal="center"/>
    </xf>
    <xf numFmtId="0" fontId="0" fillId="18" borderId="33" xfId="0" applyFill="1" applyBorder="1"/>
    <xf numFmtId="0" fontId="0" fillId="18" borderId="34" xfId="0" applyFill="1" applyBorder="1"/>
    <xf numFmtId="0" fontId="0" fillId="18" borderId="35" xfId="0" applyFill="1" applyBorder="1"/>
    <xf numFmtId="0" fontId="46" fillId="14" borderId="1" xfId="18" applyFont="1" applyFill="1" applyBorder="1" applyAlignment="1">
      <alignment horizontal="left" vertical="top" wrapText="1"/>
    </xf>
    <xf numFmtId="0" fontId="46" fillId="14" borderId="2" xfId="18" applyFont="1" applyFill="1" applyBorder="1" applyAlignment="1">
      <alignment horizontal="left" vertical="top" wrapText="1"/>
    </xf>
    <xf numFmtId="0" fontId="46" fillId="14" borderId="3" xfId="18" applyFont="1" applyFill="1" applyBorder="1" applyAlignment="1">
      <alignment horizontal="left" vertical="top" wrapText="1"/>
    </xf>
    <xf numFmtId="0" fontId="46" fillId="14" borderId="36" xfId="18" applyFont="1" applyFill="1" applyBorder="1" applyAlignment="1">
      <alignment horizontal="left" vertical="top" wrapText="1"/>
    </xf>
    <xf numFmtId="0" fontId="46" fillId="14" borderId="37" xfId="18" applyFont="1" applyFill="1" applyBorder="1" applyAlignment="1">
      <alignment horizontal="left" vertical="top" wrapText="1"/>
    </xf>
    <xf numFmtId="0" fontId="46" fillId="14" borderId="38" xfId="18" applyFont="1" applyFill="1" applyBorder="1" applyAlignment="1">
      <alignment horizontal="left" vertical="top" wrapText="1"/>
    </xf>
    <xf numFmtId="0" fontId="46" fillId="14" borderId="4" xfId="18" applyFont="1" applyFill="1" applyBorder="1" applyAlignment="1">
      <alignment horizontal="left" vertical="top" wrapText="1"/>
    </xf>
    <xf numFmtId="0" fontId="46" fillId="14" borderId="0" xfId="18" applyFont="1" applyFill="1" applyAlignment="1">
      <alignment horizontal="left" vertical="top" wrapText="1"/>
    </xf>
    <xf numFmtId="0" fontId="46" fillId="14" borderId="5" xfId="18" applyFont="1" applyFill="1" applyBorder="1" applyAlignment="1">
      <alignment horizontal="left" vertical="top" wrapText="1"/>
    </xf>
    <xf numFmtId="0" fontId="46" fillId="14" borderId="6" xfId="18" applyFont="1" applyFill="1" applyBorder="1" applyAlignment="1">
      <alignment horizontal="left" vertical="top" wrapText="1"/>
    </xf>
    <xf numFmtId="0" fontId="46" fillId="14" borderId="7" xfId="18" applyFont="1" applyFill="1" applyBorder="1" applyAlignment="1">
      <alignment horizontal="left" vertical="top" wrapText="1"/>
    </xf>
    <xf numFmtId="0" fontId="46" fillId="14" borderId="8" xfId="18" applyFont="1" applyFill="1" applyBorder="1" applyAlignment="1">
      <alignment horizontal="left" vertical="top" wrapText="1"/>
    </xf>
    <xf numFmtId="0" fontId="69" fillId="9" borderId="0" xfId="42" quotePrefix="1" applyFont="1" applyFill="1" applyAlignment="1">
      <alignment horizontal="left" vertical="top" wrapText="1"/>
    </xf>
    <xf numFmtId="0" fontId="58" fillId="9" borderId="2" xfId="0" applyFont="1" applyFill="1" applyBorder="1" applyAlignment="1">
      <alignment horizontal="center" wrapText="1"/>
    </xf>
    <xf numFmtId="0" fontId="17" fillId="26" borderId="0" xfId="93" applyFont="1" applyFill="1" applyAlignment="1">
      <alignment horizontal="center"/>
    </xf>
    <xf numFmtId="0" fontId="17" fillId="27" borderId="0" xfId="93" applyFont="1" applyFill="1" applyAlignment="1">
      <alignment horizontal="left"/>
    </xf>
    <xf numFmtId="0" fontId="1" fillId="23" borderId="0" xfId="93" applyFill="1" applyAlignment="1">
      <alignment horizontal="center"/>
    </xf>
    <xf numFmtId="0" fontId="46" fillId="14" borderId="1" xfId="48" applyFont="1" applyFill="1" applyBorder="1" applyAlignment="1">
      <alignment horizontal="left" vertical="top" wrapText="1"/>
    </xf>
    <xf numFmtId="0" fontId="46" fillId="14" borderId="2" xfId="48" applyFont="1" applyFill="1" applyBorder="1" applyAlignment="1">
      <alignment horizontal="left" vertical="top" wrapText="1"/>
    </xf>
    <xf numFmtId="0" fontId="46" fillId="14" borderId="3" xfId="48" applyFont="1" applyFill="1" applyBorder="1" applyAlignment="1">
      <alignment horizontal="left" vertical="top" wrapText="1"/>
    </xf>
    <xf numFmtId="0" fontId="46" fillId="14" borderId="4" xfId="48" applyFont="1" applyFill="1" applyBorder="1" applyAlignment="1">
      <alignment horizontal="left" vertical="top" wrapText="1"/>
    </xf>
    <xf numFmtId="0" fontId="46" fillId="14" borderId="0" xfId="48" applyFont="1" applyFill="1" applyAlignment="1">
      <alignment horizontal="left" vertical="top" wrapText="1"/>
    </xf>
    <xf numFmtId="0" fontId="46" fillId="14" borderId="5" xfId="48" applyFont="1" applyFill="1" applyBorder="1" applyAlignment="1">
      <alignment horizontal="left" vertical="top" wrapText="1"/>
    </xf>
    <xf numFmtId="0" fontId="46" fillId="14" borderId="6" xfId="48" applyFont="1" applyFill="1" applyBorder="1" applyAlignment="1">
      <alignment horizontal="left" vertical="top" wrapText="1"/>
    </xf>
    <xf numFmtId="0" fontId="46" fillId="14" borderId="7" xfId="48" applyFont="1" applyFill="1" applyBorder="1" applyAlignment="1">
      <alignment horizontal="left" vertical="top" wrapText="1"/>
    </xf>
    <xf numFmtId="0" fontId="46" fillId="14" borderId="8" xfId="48" applyFont="1" applyFill="1" applyBorder="1" applyAlignment="1">
      <alignment horizontal="left" vertical="top" wrapText="1"/>
    </xf>
  </cellXfs>
  <cellStyles count="94">
    <cellStyle name="20% - Accent1" xfId="67" builtinId="30" customBuiltin="1"/>
    <cellStyle name="20% - Accent2" xfId="71" builtinId="34" customBuiltin="1"/>
    <cellStyle name="20% - Accent3" xfId="75" builtinId="38" customBuiltin="1"/>
    <cellStyle name="20% - Accent4" xfId="79" builtinId="42" customBuiltin="1"/>
    <cellStyle name="20% - Accent5" xfId="83" builtinId="46" customBuiltin="1"/>
    <cellStyle name="20% - Accent6" xfId="87" builtinId="50" customBuiltin="1"/>
    <cellStyle name="40% - Accent1" xfId="68" builtinId="31" customBuiltin="1"/>
    <cellStyle name="40% - Accent2" xfId="72" builtinId="35" customBuiltin="1"/>
    <cellStyle name="40% - Accent3" xfId="76" builtinId="39" customBuiltin="1"/>
    <cellStyle name="40% - Accent4" xfId="80" builtinId="43" customBuiltin="1"/>
    <cellStyle name="40% - Accent5" xfId="84" builtinId="47" customBuiltin="1"/>
    <cellStyle name="40% - Accent6" xfId="88" builtinId="51" customBuiltin="1"/>
    <cellStyle name="60% - Accent1" xfId="69" builtinId="32" customBuiltin="1"/>
    <cellStyle name="60% - Accent2" xfId="73" builtinId="36" customBuiltin="1"/>
    <cellStyle name="60% - Accent3" xfId="77" builtinId="40" customBuiltin="1"/>
    <cellStyle name="60% - Accent4" xfId="81" builtinId="44" customBuiltin="1"/>
    <cellStyle name="60% - Accent5" xfId="85" builtinId="48" customBuiltin="1"/>
    <cellStyle name="60% - Accent6" xfId="89" builtinId="52" customBuiltin="1"/>
    <cellStyle name="Accent1" xfId="66" builtinId="29" customBuiltin="1"/>
    <cellStyle name="Accent2" xfId="70" builtinId="33" customBuiltin="1"/>
    <cellStyle name="Accent3" xfId="74" builtinId="37" customBuiltin="1"/>
    <cellStyle name="Accent4" xfId="78" builtinId="41" customBuiltin="1"/>
    <cellStyle name="Accent5" xfId="82" builtinId="45" customBuiltin="1"/>
    <cellStyle name="Accent6" xfId="86" builtinId="49" customBuiltin="1"/>
    <cellStyle name="Bad" xfId="56" builtinId="27" customBuiltin="1"/>
    <cellStyle name="Calculation" xfId="60" builtinId="22" customBuiltin="1"/>
    <cellStyle name="Check Cell" xfId="62" builtinId="23" customBuiltin="1"/>
    <cellStyle name="Comma" xfId="1" builtinId="3"/>
    <cellStyle name="Comma 2" xfId="9" xr:uid="{00000000-0005-0000-0000-000001000000}"/>
    <cellStyle name="Comma 2 2" xfId="19" xr:uid="{00000000-0005-0000-0000-000002000000}"/>
    <cellStyle name="Comma 3" xfId="20" xr:uid="{00000000-0005-0000-0000-000003000000}"/>
    <cellStyle name="Comma 3 2" xfId="24" xr:uid="{00000000-0005-0000-0000-000004000000}"/>
    <cellStyle name="Comma 3 3" xfId="25" xr:uid="{00000000-0005-0000-0000-000005000000}"/>
    <cellStyle name="Comma 4" xfId="26" xr:uid="{00000000-0005-0000-0000-000006000000}"/>
    <cellStyle name="Comma 5" xfId="43" xr:uid="{00000000-0005-0000-0000-000007000000}"/>
    <cellStyle name="Comma 6" xfId="10" xr:uid="{00000000-0005-0000-0000-000008000000}"/>
    <cellStyle name="Comma 6 2" xfId="21" xr:uid="{00000000-0005-0000-0000-000009000000}"/>
    <cellStyle name="Comma 6 2 2" xfId="27" xr:uid="{00000000-0005-0000-0000-00000A000000}"/>
    <cellStyle name="Comma 6 3" xfId="28" xr:uid="{00000000-0005-0000-0000-00000B000000}"/>
    <cellStyle name="Comma 7" xfId="46" xr:uid="{00000000-0005-0000-0000-00000C000000}"/>
    <cellStyle name="Comma 7 2" xfId="49" xr:uid="{A46BFF1C-A8FE-4E95-9374-515375445E8E}"/>
    <cellStyle name="Comma 8" xfId="91" xr:uid="{E86B30F1-08C8-4D7B-8B21-2AA453E53692}"/>
    <cellStyle name="Currency" xfId="2" builtinId="4"/>
    <cellStyle name="Currency 2" xfId="29" xr:uid="{00000000-0005-0000-0000-00000E000000}"/>
    <cellStyle name="Currency 3" xfId="30" xr:uid="{00000000-0005-0000-0000-00000F000000}"/>
    <cellStyle name="Currency 4" xfId="31" xr:uid="{00000000-0005-0000-0000-000010000000}"/>
    <cellStyle name="Explanatory Text" xfId="64" builtinId="53" customBuiltin="1"/>
    <cellStyle name="Good" xfId="55" builtinId="26" customBuiltin="1"/>
    <cellStyle name="Heading 1" xfId="51" builtinId="16" customBuiltin="1"/>
    <cellStyle name="Heading 2" xfId="52" builtinId="17" customBuiltin="1"/>
    <cellStyle name="Heading 3" xfId="53" builtinId="18" customBuiltin="1"/>
    <cellStyle name="Heading 4" xfId="54" builtinId="19" customBuiltin="1"/>
    <cellStyle name="Hyperlink" xfId="3" builtinId="8"/>
    <cellStyle name="Hyperlink 2" xfId="32" xr:uid="{00000000-0005-0000-0000-000012000000}"/>
    <cellStyle name="Hyperlink 3" xfId="33" xr:uid="{00000000-0005-0000-0000-000013000000}"/>
    <cellStyle name="Input" xfId="58" builtinId="20" customBuiltin="1"/>
    <cellStyle name="Linked Cell" xfId="61" builtinId="24" customBuiltin="1"/>
    <cellStyle name="Neutral" xfId="57" builtinId="28" customBuiltin="1"/>
    <cellStyle name="Normal" xfId="0" builtinId="0"/>
    <cellStyle name="Normal 10" xfId="11" xr:uid="{00000000-0005-0000-0000-000015000000}"/>
    <cellStyle name="Normal 10 2" xfId="18" xr:uid="{00000000-0005-0000-0000-000016000000}"/>
    <cellStyle name="Normal 10 2 2" xfId="34" xr:uid="{00000000-0005-0000-0000-000017000000}"/>
    <cellStyle name="Normal 10 2 3" xfId="48" xr:uid="{01FE51CC-89E7-4DD1-8983-973BD14C0B73}"/>
    <cellStyle name="Normal 10 3" xfId="35" xr:uid="{00000000-0005-0000-0000-000018000000}"/>
    <cellStyle name="Normal 11" xfId="45" xr:uid="{00000000-0005-0000-0000-000019000000}"/>
    <cellStyle name="Normal 11 2" xfId="47" xr:uid="{C52FCB24-08F3-41A0-B4A4-F0B6C2F8D555}"/>
    <cellStyle name="Normal 11 2 2" xfId="93" xr:uid="{FF80CCEA-89F2-4381-9DD0-DFD4E801FD8D}"/>
    <cellStyle name="Normal 12" xfId="90" xr:uid="{5A26FEC4-745B-4A8F-9CCF-243A8BA00A2B}"/>
    <cellStyle name="Normal 2" xfId="4" xr:uid="{00000000-0005-0000-0000-00001A000000}"/>
    <cellStyle name="Normal 2 2" xfId="5" xr:uid="{00000000-0005-0000-0000-00001B000000}"/>
    <cellStyle name="Normal 2 3" xfId="8" xr:uid="{00000000-0005-0000-0000-00001C000000}"/>
    <cellStyle name="Normal 2 4" xfId="40" xr:uid="{00000000-0005-0000-0000-00001D000000}"/>
    <cellStyle name="Normal 2__CMAQ_2012" xfId="36" xr:uid="{00000000-0005-0000-0000-00001E000000}"/>
    <cellStyle name="Normal 3" xfId="7" xr:uid="{00000000-0005-0000-0000-00001F000000}"/>
    <cellStyle name="Normal 3 2" xfId="22" xr:uid="{00000000-0005-0000-0000-000020000000}"/>
    <cellStyle name="Normal 3 2 2" xfId="37" xr:uid="{00000000-0005-0000-0000-000021000000}"/>
    <cellStyle name="Normal 3 3" xfId="38" xr:uid="{00000000-0005-0000-0000-000022000000}"/>
    <cellStyle name="Normal 4" xfId="12" xr:uid="{00000000-0005-0000-0000-000023000000}"/>
    <cellStyle name="Normal 4 2" xfId="44" xr:uid="{00000000-0005-0000-0000-000024000000}"/>
    <cellStyle name="Normal 5" xfId="13" xr:uid="{00000000-0005-0000-0000-000025000000}"/>
    <cellStyle name="Normal 6" xfId="14" xr:uid="{00000000-0005-0000-0000-000026000000}"/>
    <cellStyle name="Normal 7" xfId="23" xr:uid="{00000000-0005-0000-0000-000027000000}"/>
    <cellStyle name="Normal 8" xfId="41" xr:uid="{00000000-0005-0000-0000-000028000000}"/>
    <cellStyle name="Normal 9" xfId="42" xr:uid="{00000000-0005-0000-0000-000029000000}"/>
    <cellStyle name="Note 2" xfId="92" xr:uid="{C42E8A2B-209B-4934-8099-EA87CBA803D4}"/>
    <cellStyle name="Output" xfId="59" builtinId="21" customBuiltin="1"/>
    <cellStyle name="Percent" xfId="6" builtinId="5"/>
    <cellStyle name="Percent 2" xfId="15" xr:uid="{00000000-0005-0000-0000-00002B000000}"/>
    <cellStyle name="Percent 3" xfId="16" xr:uid="{00000000-0005-0000-0000-00002C000000}"/>
    <cellStyle name="Percent 3 2" xfId="17" xr:uid="{00000000-0005-0000-0000-00002D000000}"/>
    <cellStyle name="Percent 3 3" xfId="39" xr:uid="{00000000-0005-0000-0000-00002E000000}"/>
    <cellStyle name="Title" xfId="50" builtinId="15" customBuiltin="1"/>
    <cellStyle name="Total" xfId="65" builtinId="25" customBuiltin="1"/>
    <cellStyle name="Warning Text" xfId="63" builtinId="11" customBuiltin="1"/>
  </cellStyles>
  <dxfs count="0"/>
  <tableStyles count="0" defaultTableStyle="TableStyleMedium9" defaultPivotStyle="PivotStyleLight16"/>
  <colors>
    <mruColors>
      <color rgb="FF00FFFF"/>
      <color rgb="FFFFCC99"/>
      <color rgb="FFCC000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847725</xdr:colOff>
      <xdr:row>1</xdr:row>
      <xdr:rowOff>133350</xdr:rowOff>
    </xdr:from>
    <xdr:to>
      <xdr:col>0</xdr:col>
      <xdr:colOff>6676296</xdr:colOff>
      <xdr:row>48</xdr:row>
      <xdr:rowOff>65732</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295275"/>
          <a:ext cx="5828571" cy="7542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54</xdr:row>
      <xdr:rowOff>77143</xdr:rowOff>
    </xdr:from>
    <xdr:to>
      <xdr:col>0</xdr:col>
      <xdr:colOff>6667500</xdr:colOff>
      <xdr:row>94</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929" y="8821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897540</xdr:colOff>
      <xdr:row>105</xdr:row>
      <xdr:rowOff>43962</xdr:rowOff>
    </xdr:from>
    <xdr:to>
      <xdr:col>0</xdr:col>
      <xdr:colOff>6726111</xdr:colOff>
      <xdr:row>144</xdr:row>
      <xdr:rowOff>128012</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7540" y="17046087"/>
          <a:ext cx="5828571" cy="6399125"/>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154</xdr:row>
      <xdr:rowOff>0</xdr:rowOff>
    </xdr:from>
    <xdr:to>
      <xdr:col>0</xdr:col>
      <xdr:colOff>6858000</xdr:colOff>
      <xdr:row>193</xdr:row>
      <xdr:rowOff>113357</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9429" y="2493645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204</xdr:row>
      <xdr:rowOff>0</xdr:rowOff>
    </xdr:from>
    <xdr:to>
      <xdr:col>0</xdr:col>
      <xdr:colOff>6858000</xdr:colOff>
      <xdr:row>243</xdr:row>
      <xdr:rowOff>113357</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9429" y="3303270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255</xdr:row>
      <xdr:rowOff>0</xdr:rowOff>
    </xdr:from>
    <xdr:to>
      <xdr:col>0</xdr:col>
      <xdr:colOff>6858000</xdr:colOff>
      <xdr:row>294</xdr:row>
      <xdr:rowOff>113357</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9429" y="412908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304</xdr:row>
      <xdr:rowOff>77143</xdr:rowOff>
    </xdr:from>
    <xdr:to>
      <xdr:col>0</xdr:col>
      <xdr:colOff>6762750</xdr:colOff>
      <xdr:row>344</xdr:row>
      <xdr:rowOff>0</xdr:rowOff>
    </xdr:to>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34179" y="4930234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353</xdr:row>
      <xdr:rowOff>77143</xdr:rowOff>
    </xdr:from>
    <xdr:to>
      <xdr:col>0</xdr:col>
      <xdr:colOff>6667500</xdr:colOff>
      <xdr:row>393</xdr:row>
      <xdr:rowOff>0</xdr:rowOff>
    </xdr:to>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38929" y="57236668"/>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404</xdr:row>
      <xdr:rowOff>77143</xdr:rowOff>
    </xdr:from>
    <xdr:to>
      <xdr:col>0</xdr:col>
      <xdr:colOff>6762750</xdr:colOff>
      <xdr:row>444</xdr:row>
      <xdr:rowOff>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34179" y="6549484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934179</xdr:colOff>
      <xdr:row>454</xdr:row>
      <xdr:rowOff>77143</xdr:rowOff>
    </xdr:from>
    <xdr:to>
      <xdr:col>0</xdr:col>
      <xdr:colOff>6762750</xdr:colOff>
      <xdr:row>494</xdr:row>
      <xdr:rowOff>0</xdr:rowOff>
    </xdr:to>
    <xdr:pic>
      <xdr:nvPicPr>
        <xdr:cNvPr id="11" name="Picture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34179" y="73591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505</xdr:row>
      <xdr:rowOff>0</xdr:rowOff>
    </xdr:from>
    <xdr:to>
      <xdr:col>0</xdr:col>
      <xdr:colOff>6953250</xdr:colOff>
      <xdr:row>544</xdr:row>
      <xdr:rowOff>113357</xdr:rowOff>
    </xdr:to>
    <xdr:pic>
      <xdr:nvPicPr>
        <xdr:cNvPr id="12" name="Picture 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24679" y="8177212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1219929</xdr:colOff>
      <xdr:row>554</xdr:row>
      <xdr:rowOff>77143</xdr:rowOff>
    </xdr:from>
    <xdr:to>
      <xdr:col>0</xdr:col>
      <xdr:colOff>7048500</xdr:colOff>
      <xdr:row>594</xdr:row>
      <xdr:rowOff>0</xdr:rowOff>
    </xdr:to>
    <xdr:pic>
      <xdr:nvPicPr>
        <xdr:cNvPr id="13" name="Picture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19929" y="897835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605</xdr:row>
      <xdr:rowOff>0</xdr:rowOff>
    </xdr:from>
    <xdr:to>
      <xdr:col>0</xdr:col>
      <xdr:colOff>6953250</xdr:colOff>
      <xdr:row>644</xdr:row>
      <xdr:rowOff>113357</xdr:rowOff>
    </xdr:to>
    <xdr:pic>
      <xdr:nvPicPr>
        <xdr:cNvPr id="14" name="Picture 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24679" y="9796462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654</xdr:row>
      <xdr:rowOff>77143</xdr:rowOff>
    </xdr:from>
    <xdr:to>
      <xdr:col>0</xdr:col>
      <xdr:colOff>6953250</xdr:colOff>
      <xdr:row>694</xdr:row>
      <xdr:rowOff>0</xdr:rowOff>
    </xdr:to>
    <xdr:pic>
      <xdr:nvPicPr>
        <xdr:cNvPr id="15" name="Picture 14">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124679" y="105976093"/>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705</xdr:row>
      <xdr:rowOff>77143</xdr:rowOff>
    </xdr:from>
    <xdr:to>
      <xdr:col>0</xdr:col>
      <xdr:colOff>6858000</xdr:colOff>
      <xdr:row>745</xdr:row>
      <xdr:rowOff>0</xdr:rowOff>
    </xdr:to>
    <xdr:pic>
      <xdr:nvPicPr>
        <xdr:cNvPr id="16" name="Picture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29429" y="114234268"/>
          <a:ext cx="5828571" cy="6399857"/>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952500</xdr:colOff>
      <xdr:row>755</xdr:row>
      <xdr:rowOff>0</xdr:rowOff>
    </xdr:from>
    <xdr:to>
      <xdr:col>0</xdr:col>
      <xdr:colOff>6781071</xdr:colOff>
      <xdr:row>794</xdr:row>
      <xdr:rowOff>113357</xdr:rowOff>
    </xdr:to>
    <xdr:pic>
      <xdr:nvPicPr>
        <xdr:cNvPr id="17" name="Picture 16">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2500" y="1222533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806</xdr:row>
      <xdr:rowOff>0</xdr:rowOff>
    </xdr:from>
    <xdr:to>
      <xdr:col>0</xdr:col>
      <xdr:colOff>6667500</xdr:colOff>
      <xdr:row>845</xdr:row>
      <xdr:rowOff>113357</xdr:rowOff>
    </xdr:to>
    <xdr:pic>
      <xdr:nvPicPr>
        <xdr:cNvPr id="18" name="Picture 17">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38929" y="13051155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1219929</xdr:colOff>
      <xdr:row>855</xdr:row>
      <xdr:rowOff>0</xdr:rowOff>
    </xdr:from>
    <xdr:to>
      <xdr:col>0</xdr:col>
      <xdr:colOff>7048500</xdr:colOff>
      <xdr:row>894</xdr:row>
      <xdr:rowOff>113357</xdr:rowOff>
    </xdr:to>
    <xdr:pic>
      <xdr:nvPicPr>
        <xdr:cNvPr id="19" name="Picture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19929" y="138445875"/>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1124679</xdr:colOff>
      <xdr:row>904</xdr:row>
      <xdr:rowOff>77143</xdr:rowOff>
    </xdr:from>
    <xdr:to>
      <xdr:col>0</xdr:col>
      <xdr:colOff>6953250</xdr:colOff>
      <xdr:row>943</xdr:row>
      <xdr:rowOff>161192</xdr:rowOff>
    </xdr:to>
    <xdr:pic>
      <xdr:nvPicPr>
        <xdr:cNvPr id="20" name="Picture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24679" y="146457343"/>
          <a:ext cx="5828571" cy="6399124"/>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1029429</xdr:colOff>
      <xdr:row>956</xdr:row>
      <xdr:rowOff>0</xdr:rowOff>
    </xdr:from>
    <xdr:to>
      <xdr:col>0</xdr:col>
      <xdr:colOff>6858000</xdr:colOff>
      <xdr:row>995</xdr:row>
      <xdr:rowOff>113357</xdr:rowOff>
    </xdr:to>
    <xdr:pic>
      <xdr:nvPicPr>
        <xdr:cNvPr id="21" name="Picture 20">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29429" y="154800300"/>
          <a:ext cx="5828571" cy="642843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838929</xdr:colOff>
      <xdr:row>1004</xdr:row>
      <xdr:rowOff>0</xdr:rowOff>
    </xdr:from>
    <xdr:to>
      <xdr:col>0</xdr:col>
      <xdr:colOff>6667500</xdr:colOff>
      <xdr:row>1043</xdr:row>
      <xdr:rowOff>113357</xdr:rowOff>
    </xdr:to>
    <xdr:pic>
      <xdr:nvPicPr>
        <xdr:cNvPr id="22" name="Picture 21">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38929" y="162572700"/>
          <a:ext cx="5828571" cy="6428432"/>
        </a:xfrm>
        <a:prstGeom prst="rect">
          <a:avLst/>
        </a:prstGeom>
        <a:effectLst>
          <a:outerShdw blurRad="50800" dist="38100" dir="2700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_MOVESdata\MOVES%20Tools\Inventory%20vs%20Rates\Rates%20Looku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ip/Documents/_WFRCdata/CMAQ/2023-2028/Web%20Form/CMAQ%20Forms%202022-2027-unprotec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1\Volumef\SHARED\KIP\_Conform\CMAQ2019\CMAQ_SL2026_Veh_MY_DAQIM_T3_OUT.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_Data\CMAQ\Web%20Forms\CMAQ%20Web%20Forms%202015\CMAQ%20Emissions%20Analysis%20Forms%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_Data\MOVES%20Inputs\Inventory%20vs%20Emission%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nventory"/>
      <sheetName val="Rate_Art"/>
      <sheetName val="Rate_Fwy"/>
      <sheetName val="Rate_Loc"/>
      <sheetName val="Rate_Veh"/>
      <sheetName val="Rate_Pro"/>
      <sheetName val="xHour"/>
      <sheetName val="xSpeed"/>
      <sheetName val="xVeh"/>
      <sheetName val="xRoad"/>
      <sheetName val="xPop"/>
      <sheetName val="Decoder"/>
    </sheetNames>
    <sheetDataSet>
      <sheetData sheetId="0">
        <row r="5">
          <cell r="M5" t="str">
            <v>CO</v>
          </cell>
          <cell r="N5">
            <v>56974749.723147169</v>
          </cell>
          <cell r="O5">
            <v>22119482.184194818</v>
          </cell>
          <cell r="Q5" t="str">
            <v>CO</v>
          </cell>
          <cell r="R5">
            <v>57405936.002593949</v>
          </cell>
          <cell r="S5">
            <v>19095101.886551023</v>
          </cell>
          <cell r="U5" t="str">
            <v>CO</v>
          </cell>
          <cell r="V5">
            <v>42197176.724348225</v>
          </cell>
          <cell r="W5">
            <v>10469486.423494862</v>
          </cell>
          <cell r="Y5" t="str">
            <v>CO</v>
          </cell>
          <cell r="Z5">
            <v>213753710.07841206</v>
          </cell>
        </row>
        <row r="6">
          <cell r="M6">
            <v>1</v>
          </cell>
          <cell r="N6">
            <v>56961659.948697947</v>
          </cell>
          <cell r="O6">
            <v>11059741.092097409</v>
          </cell>
          <cell r="Q6">
            <v>1</v>
          </cell>
          <cell r="R6">
            <v>57395422.551223733</v>
          </cell>
          <cell r="S6">
            <v>9547550.9432755113</v>
          </cell>
          <cell r="U6">
            <v>1</v>
          </cell>
          <cell r="V6">
            <v>42189845.855664618</v>
          </cell>
          <cell r="W6">
            <v>5234743.2117474312</v>
          </cell>
          <cell r="Y6">
            <v>2</v>
          </cell>
          <cell r="Z6">
            <v>213117953.172739</v>
          </cell>
        </row>
        <row r="7">
          <cell r="M7">
            <v>15</v>
          </cell>
          <cell r="N7">
            <v>13089.774449224436</v>
          </cell>
          <cell r="O7">
            <v>11059741.092097409</v>
          </cell>
          <cell r="Q7">
            <v>15</v>
          </cell>
          <cell r="R7">
            <v>10513.45137021984</v>
          </cell>
          <cell r="S7">
            <v>9547550.9432755113</v>
          </cell>
          <cell r="U7">
            <v>15</v>
          </cell>
          <cell r="V7">
            <v>7330.8686836032111</v>
          </cell>
          <cell r="W7">
            <v>5234743.2117474312</v>
          </cell>
          <cell r="Y7">
            <v>16</v>
          </cell>
          <cell r="Z7">
            <v>27419.175263230616</v>
          </cell>
        </row>
        <row r="8">
          <cell r="M8" t="str">
            <v>Nox</v>
          </cell>
          <cell r="N8">
            <v>14539738.169752315</v>
          </cell>
          <cell r="O8">
            <v>22119482.184194818</v>
          </cell>
          <cell r="Q8" t="str">
            <v>Nox</v>
          </cell>
          <cell r="R8">
            <v>12526205.020021394</v>
          </cell>
          <cell r="S8">
            <v>19095101.886551023</v>
          </cell>
          <cell r="U8" t="str">
            <v>Nox</v>
          </cell>
          <cell r="V8">
            <v>5756490.9425213048</v>
          </cell>
          <cell r="W8">
            <v>10469486.423494862</v>
          </cell>
          <cell r="Y8">
            <v>17</v>
          </cell>
          <cell r="Z8">
            <v>1229.9821800264767</v>
          </cell>
        </row>
        <row r="9">
          <cell r="M9">
            <v>1</v>
          </cell>
          <cell r="N9">
            <v>14536172.508685024</v>
          </cell>
          <cell r="O9">
            <v>11059741.092097409</v>
          </cell>
          <cell r="Q9">
            <v>1</v>
          </cell>
          <cell r="R9">
            <v>12523384.743706452</v>
          </cell>
          <cell r="S9">
            <v>9547550.9432755113</v>
          </cell>
          <cell r="U9">
            <v>1</v>
          </cell>
          <cell r="V9">
            <v>5755641.7316729138</v>
          </cell>
          <cell r="W9">
            <v>5234743.2117474312</v>
          </cell>
          <cell r="Y9">
            <v>90</v>
          </cell>
          <cell r="Z9">
            <v>607107.74822980096</v>
          </cell>
        </row>
        <row r="10">
          <cell r="M10">
            <v>15</v>
          </cell>
          <cell r="N10">
            <v>3565.661067289866</v>
          </cell>
          <cell r="O10">
            <v>11059741.092097409</v>
          </cell>
          <cell r="Q10">
            <v>15</v>
          </cell>
          <cell r="R10">
            <v>2820.2763149423099</v>
          </cell>
          <cell r="S10">
            <v>9547550.9432755113</v>
          </cell>
          <cell r="U10">
            <v>15</v>
          </cell>
          <cell r="V10">
            <v>849.21084839084665</v>
          </cell>
          <cell r="W10">
            <v>5234743.2117474312</v>
          </cell>
          <cell r="Y10" t="str">
            <v>Nox</v>
          </cell>
          <cell r="Z10">
            <v>9066697.3274615277</v>
          </cell>
        </row>
        <row r="11">
          <cell r="M11" t="str">
            <v>PM2.5_Brk</v>
          </cell>
          <cell r="N11">
            <v>79100.630850729591</v>
          </cell>
          <cell r="O11">
            <v>11059741.092097409</v>
          </cell>
          <cell r="Q11" t="str">
            <v>PM2.5_Brk</v>
          </cell>
          <cell r="R11">
            <v>10623.560995057363</v>
          </cell>
          <cell r="S11">
            <v>9547550.9432755113</v>
          </cell>
          <cell r="U11" t="str">
            <v>PM2.5_Brk</v>
          </cell>
          <cell r="V11">
            <v>74082.431357471345</v>
          </cell>
          <cell r="W11">
            <v>5234743.2117474312</v>
          </cell>
          <cell r="Y11">
            <v>2</v>
          </cell>
          <cell r="Z11">
            <v>7220055.0643851692</v>
          </cell>
        </row>
        <row r="12">
          <cell r="M12">
            <v>9</v>
          </cell>
          <cell r="N12">
            <v>79100.630850729591</v>
          </cell>
          <cell r="O12">
            <v>11059741.092097409</v>
          </cell>
          <cell r="Q12">
            <v>9</v>
          </cell>
          <cell r="R12">
            <v>10623.560995057363</v>
          </cell>
          <cell r="S12">
            <v>9547550.9432755113</v>
          </cell>
          <cell r="U12">
            <v>9</v>
          </cell>
          <cell r="V12">
            <v>74082.431357471345</v>
          </cell>
          <cell r="W12">
            <v>5234743.2117474312</v>
          </cell>
          <cell r="Y12">
            <v>16</v>
          </cell>
          <cell r="Z12">
            <v>356.35685689370445</v>
          </cell>
        </row>
        <row r="13">
          <cell r="M13" t="str">
            <v>PM2.5_EC</v>
          </cell>
          <cell r="N13">
            <v>333634.77560107654</v>
          </cell>
          <cell r="O13">
            <v>22119482.184194818</v>
          </cell>
          <cell r="Q13" t="str">
            <v>PM2.5_EC</v>
          </cell>
          <cell r="R13">
            <v>246644.39317212664</v>
          </cell>
          <cell r="S13">
            <v>19095101.886551023</v>
          </cell>
          <cell r="U13" t="str">
            <v>PM2.5_EC</v>
          </cell>
          <cell r="V13">
            <v>73702.597538706323</v>
          </cell>
          <cell r="W13">
            <v>10469486.423494862</v>
          </cell>
          <cell r="Y13">
            <v>17</v>
          </cell>
          <cell r="Z13">
            <v>642.7310464476069</v>
          </cell>
        </row>
        <row r="14">
          <cell r="M14">
            <v>1</v>
          </cell>
          <cell r="N14">
            <v>281635.64945585496</v>
          </cell>
          <cell r="O14">
            <v>11059741.092097409</v>
          </cell>
          <cell r="Q14">
            <v>1</v>
          </cell>
          <cell r="R14">
            <v>211007.29061338762</v>
          </cell>
          <cell r="S14">
            <v>9547550.9432755113</v>
          </cell>
          <cell r="U14">
            <v>1</v>
          </cell>
          <cell r="V14">
            <v>64212.039552639159</v>
          </cell>
          <cell r="W14">
            <v>5234743.2117474312</v>
          </cell>
          <cell r="Y14">
            <v>90</v>
          </cell>
          <cell r="Z14">
            <v>1845643.1751730179</v>
          </cell>
        </row>
        <row r="15">
          <cell r="M15">
            <v>15</v>
          </cell>
          <cell r="N15">
            <v>51999.126145221613</v>
          </cell>
          <cell r="O15">
            <v>11059741.092097409</v>
          </cell>
          <cell r="Q15">
            <v>15</v>
          </cell>
          <cell r="R15">
            <v>35637.102558739025</v>
          </cell>
          <cell r="S15">
            <v>9547550.9432755113</v>
          </cell>
          <cell r="U15">
            <v>15</v>
          </cell>
          <cell r="V15">
            <v>9490.557986067166</v>
          </cell>
          <cell r="W15">
            <v>5234743.2117474312</v>
          </cell>
          <cell r="Y15" t="str">
            <v>PM2.5_EC</v>
          </cell>
          <cell r="Z15">
            <v>93088.037843514583</v>
          </cell>
        </row>
        <row r="16">
          <cell r="M16" t="str">
            <v>PM2.5_OC</v>
          </cell>
          <cell r="N16">
            <v>278273.55124238692</v>
          </cell>
          <cell r="O16">
            <v>22119482.184194818</v>
          </cell>
          <cell r="Q16" t="str">
            <v>PM2.5_OC</v>
          </cell>
          <cell r="R16">
            <v>307736.20392774243</v>
          </cell>
          <cell r="S16">
            <v>19095101.886551023</v>
          </cell>
          <cell r="U16" t="str">
            <v>PM2.5_OC</v>
          </cell>
          <cell r="V16">
            <v>180461.57577538266</v>
          </cell>
          <cell r="W16">
            <v>10469486.423494862</v>
          </cell>
          <cell r="Y16">
            <v>2</v>
          </cell>
          <cell r="Z16">
            <v>87265.368440458464</v>
          </cell>
        </row>
        <row r="17">
          <cell r="M17">
            <v>1</v>
          </cell>
          <cell r="N17">
            <v>260019.45302420171</v>
          </cell>
          <cell r="O17">
            <v>11059741.092097409</v>
          </cell>
          <cell r="Q17">
            <v>1</v>
          </cell>
          <cell r="R17">
            <v>299976.04523281631</v>
          </cell>
          <cell r="S17">
            <v>9547550.9432755113</v>
          </cell>
          <cell r="U17">
            <v>1</v>
          </cell>
          <cell r="V17">
            <v>172303.67379197088</v>
          </cell>
          <cell r="W17">
            <v>5234743.2117474312</v>
          </cell>
          <cell r="Y17">
            <v>16</v>
          </cell>
          <cell r="Z17">
            <v>1304.0311970579646</v>
          </cell>
        </row>
        <row r="18">
          <cell r="M18">
            <v>15</v>
          </cell>
          <cell r="N18">
            <v>18254.098218185201</v>
          </cell>
          <cell r="O18">
            <v>11059741.092097409</v>
          </cell>
          <cell r="Q18">
            <v>15</v>
          </cell>
          <cell r="R18">
            <v>7760.1586949261364</v>
          </cell>
          <cell r="S18">
            <v>9547550.9432755113</v>
          </cell>
          <cell r="U18">
            <v>15</v>
          </cell>
          <cell r="V18">
            <v>8157.901983411768</v>
          </cell>
          <cell r="W18">
            <v>5234743.2117474312</v>
          </cell>
          <cell r="Y18">
            <v>17</v>
          </cell>
          <cell r="Z18">
            <v>742.01038509261286</v>
          </cell>
        </row>
        <row r="19">
          <cell r="M19" t="str">
            <v>PM2.5_SO4</v>
          </cell>
          <cell r="N19">
            <v>3109.7025967388431</v>
          </cell>
          <cell r="O19">
            <v>22119482.184194818</v>
          </cell>
          <cell r="Q19" t="str">
            <v>PM2.5_SO4</v>
          </cell>
          <cell r="R19">
            <v>2460.7697546579184</v>
          </cell>
          <cell r="S19">
            <v>19095101.886551023</v>
          </cell>
          <cell r="U19" t="str">
            <v>PM2.5_SO4</v>
          </cell>
          <cell r="V19">
            <v>953.85277914960852</v>
          </cell>
          <cell r="W19">
            <v>10469486.423494862</v>
          </cell>
          <cell r="Y19">
            <v>90</v>
          </cell>
          <cell r="Z19">
            <v>3776.6278209055504</v>
          </cell>
        </row>
        <row r="20">
          <cell r="M20">
            <v>1</v>
          </cell>
          <cell r="N20">
            <v>2793.4888016165814</v>
          </cell>
          <cell r="O20">
            <v>11059741.092097409</v>
          </cell>
          <cell r="Q20">
            <v>1</v>
          </cell>
          <cell r="R20">
            <v>2211.2039183727161</v>
          </cell>
          <cell r="S20">
            <v>9547550.9432755113</v>
          </cell>
          <cell r="U20">
            <v>1</v>
          </cell>
          <cell r="V20">
            <v>881.59519734566516</v>
          </cell>
          <cell r="W20">
            <v>5234743.2117474312</v>
          </cell>
          <cell r="Y20" t="str">
            <v>PM2.5_OC</v>
          </cell>
          <cell r="Z20">
            <v>190648.26709392891</v>
          </cell>
        </row>
        <row r="21">
          <cell r="M21">
            <v>15</v>
          </cell>
          <cell r="N21">
            <v>316.21379512226184</v>
          </cell>
          <cell r="O21">
            <v>11059741.092097409</v>
          </cell>
          <cell r="Q21">
            <v>15</v>
          </cell>
          <cell r="R21">
            <v>249.56583628520227</v>
          </cell>
          <cell r="S21">
            <v>9547550.9432755113</v>
          </cell>
          <cell r="U21">
            <v>15</v>
          </cell>
          <cell r="V21">
            <v>72.257581803943367</v>
          </cell>
          <cell r="W21">
            <v>5234743.2117474312</v>
          </cell>
          <cell r="Y21">
            <v>2</v>
          </cell>
          <cell r="Z21">
            <v>174849.16418094325</v>
          </cell>
        </row>
        <row r="22">
          <cell r="M22" t="str">
            <v>PM2.5_Tire</v>
          </cell>
          <cell r="N22">
            <v>20006.036859506141</v>
          </cell>
          <cell r="O22">
            <v>11059741.092097409</v>
          </cell>
          <cell r="Q22" t="str">
            <v>PM2.5_Tire</v>
          </cell>
          <cell r="R22">
            <v>11015.049089680007</v>
          </cell>
          <cell r="S22">
            <v>9547550.9432755113</v>
          </cell>
          <cell r="U22" t="str">
            <v>PM2.5_Tire</v>
          </cell>
          <cell r="V22">
            <v>11553.001123915281</v>
          </cell>
          <cell r="W22">
            <v>5234743.2117474312</v>
          </cell>
          <cell r="Y22">
            <v>16</v>
          </cell>
          <cell r="Z22">
            <v>2612.6324207031653</v>
          </cell>
        </row>
        <row r="23">
          <cell r="M23">
            <v>10</v>
          </cell>
          <cell r="N23">
            <v>20006.036859506141</v>
          </cell>
          <cell r="O23">
            <v>11059741.092097409</v>
          </cell>
          <cell r="Q23">
            <v>10</v>
          </cell>
          <cell r="R23">
            <v>11015.049089680007</v>
          </cell>
          <cell r="S23">
            <v>9547550.9432755113</v>
          </cell>
          <cell r="U23">
            <v>10</v>
          </cell>
          <cell r="V23">
            <v>11553.001123915281</v>
          </cell>
          <cell r="W23">
            <v>5234743.2117474312</v>
          </cell>
          <cell r="Y23">
            <v>17</v>
          </cell>
          <cell r="Z23">
            <v>2079.9692761267743</v>
          </cell>
        </row>
        <row r="24">
          <cell r="M24" t="str">
            <v>PM2.5_Total_Exh</v>
          </cell>
          <cell r="N24">
            <v>615017.99606694235</v>
          </cell>
          <cell r="O24">
            <v>22119482.184194818</v>
          </cell>
          <cell r="Q24" t="str">
            <v>PM2.5_Total_Exh</v>
          </cell>
          <cell r="R24">
            <v>556841.3645616133</v>
          </cell>
          <cell r="S24">
            <v>19095101.886551023</v>
          </cell>
          <cell r="U24" t="str">
            <v>PM2.5_Total_Exh</v>
          </cell>
          <cell r="V24">
            <v>255117.94957305398</v>
          </cell>
          <cell r="W24">
            <v>10469486.423494862</v>
          </cell>
          <cell r="Y24">
            <v>90</v>
          </cell>
          <cell r="Z24">
            <v>11106.501216155735</v>
          </cell>
        </row>
        <row r="25">
          <cell r="M25">
            <v>1</v>
          </cell>
          <cell r="N25">
            <v>544448.56336745457</v>
          </cell>
          <cell r="O25">
            <v>11059741.092097409</v>
          </cell>
          <cell r="Q25">
            <v>1</v>
          </cell>
          <cell r="R25">
            <v>513194.55526409345</v>
          </cell>
          <cell r="S25">
            <v>9547550.9432755113</v>
          </cell>
          <cell r="U25">
            <v>1</v>
          </cell>
          <cell r="V25">
            <v>237397.21634531202</v>
          </cell>
          <cell r="W25">
            <v>5234743.2117474312</v>
          </cell>
          <cell r="Y25" t="str">
            <v>PM2.5_SO4</v>
          </cell>
          <cell r="Z25">
            <v>273.61732576718799</v>
          </cell>
        </row>
        <row r="26">
          <cell r="M26">
            <v>15</v>
          </cell>
          <cell r="N26">
            <v>70569.432699487792</v>
          </cell>
          <cell r="O26">
            <v>11059741.092097409</v>
          </cell>
          <cell r="Q26">
            <v>15</v>
          </cell>
          <cell r="R26">
            <v>43646.80929751986</v>
          </cell>
          <cell r="S26">
            <v>9547550.9432755113</v>
          </cell>
          <cell r="U26">
            <v>15</v>
          </cell>
          <cell r="V26">
            <v>17720.733227741952</v>
          </cell>
          <cell r="W26">
            <v>5234743.2117474312</v>
          </cell>
          <cell r="Y26">
            <v>2</v>
          </cell>
          <cell r="Z26">
            <v>133.86275919463938</v>
          </cell>
        </row>
        <row r="27">
          <cell r="M27" t="str">
            <v>TotalEnergy</v>
          </cell>
          <cell r="N27">
            <v>73896.451216940375</v>
          </cell>
          <cell r="O27">
            <v>11059741.092097409</v>
          </cell>
          <cell r="Q27" t="str">
            <v>TotalEnergy</v>
          </cell>
          <cell r="R27">
            <v>58246.52160002134</v>
          </cell>
          <cell r="S27">
            <v>9547550.9432755113</v>
          </cell>
          <cell r="U27" t="str">
            <v>TotalEnergy</v>
          </cell>
          <cell r="V27">
            <v>48375.727022197723</v>
          </cell>
          <cell r="W27">
            <v>5234743.2117474312</v>
          </cell>
          <cell r="Y27">
            <v>16</v>
          </cell>
          <cell r="Z27">
            <v>8.1609302885426942</v>
          </cell>
        </row>
        <row r="28">
          <cell r="M28">
            <v>1</v>
          </cell>
          <cell r="N28">
            <v>73896.451216940375</v>
          </cell>
          <cell r="O28">
            <v>11059741.092097409</v>
          </cell>
          <cell r="Q28">
            <v>1</v>
          </cell>
          <cell r="R28">
            <v>58246.52160002134</v>
          </cell>
          <cell r="S28">
            <v>9547550.9432755113</v>
          </cell>
          <cell r="U28">
            <v>1</v>
          </cell>
          <cell r="V28">
            <v>48375.727022197723</v>
          </cell>
          <cell r="W28">
            <v>5234743.2117474312</v>
          </cell>
          <cell r="Y28">
            <v>17</v>
          </cell>
          <cell r="Z28">
            <v>15.713759575121333</v>
          </cell>
        </row>
        <row r="29">
          <cell r="M29" t="str">
            <v>TotalHC</v>
          </cell>
          <cell r="N29">
            <v>2728611.2574425591</v>
          </cell>
          <cell r="O29">
            <v>55298705.460487045</v>
          </cell>
          <cell r="Q29" t="str">
            <v>TotalHC</v>
          </cell>
          <cell r="R29">
            <v>1584300.5060337556</v>
          </cell>
          <cell r="S29">
            <v>47737754.716377556</v>
          </cell>
          <cell r="U29" t="str">
            <v>TotalHC</v>
          </cell>
          <cell r="V29">
            <v>2343883.3333627661</v>
          </cell>
          <cell r="W29">
            <v>26173716.058737155</v>
          </cell>
          <cell r="Y29">
            <v>90</v>
          </cell>
          <cell r="Z29">
            <v>115.87987670888459</v>
          </cell>
        </row>
        <row r="30">
          <cell r="M30">
            <v>1</v>
          </cell>
          <cell r="N30">
            <v>2094815.2555625096</v>
          </cell>
          <cell r="O30">
            <v>11059741.092097409</v>
          </cell>
          <cell r="Q30">
            <v>1</v>
          </cell>
          <cell r="R30">
            <v>1307019.2135831071</v>
          </cell>
          <cell r="S30">
            <v>9547550.9432755113</v>
          </cell>
          <cell r="U30">
            <v>1</v>
          </cell>
          <cell r="V30">
            <v>1613763.4710699064</v>
          </cell>
          <cell r="W30">
            <v>5234743.2117474312</v>
          </cell>
          <cell r="Y30" t="str">
            <v>PM2.5_Total_Exh</v>
          </cell>
          <cell r="Z30">
            <v>284009.5684825714</v>
          </cell>
        </row>
        <row r="31">
          <cell r="M31">
            <v>11</v>
          </cell>
          <cell r="N31">
            <v>2483.7971496277019</v>
          </cell>
          <cell r="O31">
            <v>11059741.092097409</v>
          </cell>
          <cell r="Q31">
            <v>11</v>
          </cell>
          <cell r="R31">
            <v>1055.1580229075973</v>
          </cell>
          <cell r="S31">
            <v>9547550.9432755113</v>
          </cell>
          <cell r="U31">
            <v>11</v>
          </cell>
          <cell r="V31">
            <v>2873.2306980663961</v>
          </cell>
          <cell r="W31">
            <v>5234743.2117474312</v>
          </cell>
          <cell r="Y31">
            <v>2</v>
          </cell>
          <cell r="Z31">
            <v>262248.04872726899</v>
          </cell>
        </row>
        <row r="32">
          <cell r="M32">
            <v>12</v>
          </cell>
          <cell r="N32">
            <v>478318.00324497255</v>
          </cell>
          <cell r="O32">
            <v>11059741.092097409</v>
          </cell>
          <cell r="Q32">
            <v>12</v>
          </cell>
          <cell r="R32">
            <v>205177.69990994863</v>
          </cell>
          <cell r="S32">
            <v>9547550.9432755113</v>
          </cell>
          <cell r="U32">
            <v>12</v>
          </cell>
          <cell r="V32">
            <v>559907.58161846339</v>
          </cell>
          <cell r="W32">
            <v>5234743.2117474312</v>
          </cell>
          <cell r="Y32">
            <v>16</v>
          </cell>
          <cell r="Z32">
            <v>3924.8255156946557</v>
          </cell>
        </row>
        <row r="33">
          <cell r="M33">
            <v>13</v>
          </cell>
          <cell r="N33">
            <v>123474.34230153373</v>
          </cell>
          <cell r="O33">
            <v>11059741.092097409</v>
          </cell>
          <cell r="Q33">
            <v>13</v>
          </cell>
          <cell r="R33">
            <v>52866.217326994411</v>
          </cell>
          <cell r="S33">
            <v>9547550.9432755113</v>
          </cell>
          <cell r="U33">
            <v>13</v>
          </cell>
          <cell r="V33">
            <v>145561.22828750208</v>
          </cell>
          <cell r="W33">
            <v>5234743.2117474312</v>
          </cell>
          <cell r="Y33">
            <v>17</v>
          </cell>
          <cell r="Z33">
            <v>2837.692459704148</v>
          </cell>
        </row>
        <row r="34">
          <cell r="M34">
            <v>15</v>
          </cell>
          <cell r="N34">
            <v>29519.859183915942</v>
          </cell>
          <cell r="O34">
            <v>11059741.092097409</v>
          </cell>
          <cell r="Q34">
            <v>15</v>
          </cell>
          <cell r="R34">
            <v>18182.217190797586</v>
          </cell>
          <cell r="S34">
            <v>9547550.9432755113</v>
          </cell>
          <cell r="U34">
            <v>15</v>
          </cell>
          <cell r="V34">
            <v>21777.82168882744</v>
          </cell>
          <cell r="W34">
            <v>5234743.2117474312</v>
          </cell>
          <cell r="Y34">
            <v>90</v>
          </cell>
          <cell r="Z34">
            <v>14999.00177990357</v>
          </cell>
        </row>
        <row r="35">
          <cell r="Y35" t="str">
            <v>TotalEnergy</v>
          </cell>
          <cell r="Z35">
            <v>10318.96952158794</v>
          </cell>
        </row>
        <row r="36">
          <cell r="Y36">
            <v>2</v>
          </cell>
          <cell r="Z36">
            <v>9512.1531411615597</v>
          </cell>
        </row>
        <row r="37">
          <cell r="Y37">
            <v>90</v>
          </cell>
          <cell r="Z37">
            <v>806.8163804263811</v>
          </cell>
        </row>
        <row r="38">
          <cell r="Y38" t="str">
            <v>TotalHC</v>
          </cell>
          <cell r="Z38">
            <v>15192296.15752615</v>
          </cell>
        </row>
        <row r="39">
          <cell r="Y39">
            <v>11</v>
          </cell>
          <cell r="Z39">
            <v>148414.39360872019</v>
          </cell>
        </row>
        <row r="40">
          <cell r="Y40">
            <v>13</v>
          </cell>
          <cell r="Z40">
            <v>460080.51059208554</v>
          </cell>
        </row>
        <row r="41">
          <cell r="Y41">
            <v>2</v>
          </cell>
          <cell r="Z41">
            <v>14025679.581145102</v>
          </cell>
        </row>
        <row r="42">
          <cell r="Y42">
            <v>16</v>
          </cell>
          <cell r="Z42">
            <v>185203.19795254918</v>
          </cell>
        </row>
        <row r="43">
          <cell r="Y43">
            <v>17</v>
          </cell>
          <cell r="Z43">
            <v>5061.1003184596411</v>
          </cell>
        </row>
        <row r="44">
          <cell r="Y44">
            <v>90</v>
          </cell>
          <cell r="Z44">
            <v>367857.37390923291</v>
          </cell>
        </row>
      </sheetData>
      <sheetData sheetId="1"/>
      <sheetData sheetId="2"/>
      <sheetData sheetId="3"/>
      <sheetData sheetId="4"/>
      <sheetData sheetId="5"/>
      <sheetData sheetId="6"/>
      <sheetData sheetId="7">
        <row r="26">
          <cell r="D26">
            <v>1</v>
          </cell>
          <cell r="E26">
            <v>9.8621100000000003E-3</v>
          </cell>
        </row>
        <row r="27">
          <cell r="D27">
            <v>2</v>
          </cell>
          <cell r="E27">
            <v>6.2724800000000004E-3</v>
          </cell>
        </row>
        <row r="28">
          <cell r="D28">
            <v>3</v>
          </cell>
          <cell r="E28">
            <v>5.0576700000000002E-3</v>
          </cell>
        </row>
        <row r="29">
          <cell r="D29">
            <v>4</v>
          </cell>
          <cell r="E29">
            <v>4.6668600000000001E-3</v>
          </cell>
        </row>
        <row r="30">
          <cell r="D30">
            <v>5</v>
          </cell>
          <cell r="E30">
            <v>6.9946899999999996E-3</v>
          </cell>
        </row>
        <row r="31">
          <cell r="D31">
            <v>6</v>
          </cell>
          <cell r="E31">
            <v>1.8494E-2</v>
          </cell>
        </row>
        <row r="32">
          <cell r="D32">
            <v>7</v>
          </cell>
          <cell r="E32">
            <v>4.5956499999999997E-2</v>
          </cell>
        </row>
        <row r="33">
          <cell r="D33">
            <v>8</v>
          </cell>
          <cell r="E33">
            <v>6.9644399999999995E-2</v>
          </cell>
        </row>
        <row r="34">
          <cell r="D34">
            <v>9</v>
          </cell>
          <cell r="E34">
            <v>6.0827899999999997E-2</v>
          </cell>
        </row>
        <row r="35">
          <cell r="D35">
            <v>10</v>
          </cell>
          <cell r="E35">
            <v>5.0286200000000003E-2</v>
          </cell>
        </row>
        <row r="36">
          <cell r="D36">
            <v>11</v>
          </cell>
          <cell r="E36">
            <v>4.9935100000000003E-2</v>
          </cell>
        </row>
        <row r="37">
          <cell r="D37">
            <v>12</v>
          </cell>
          <cell r="E37">
            <v>5.4365400000000001E-2</v>
          </cell>
        </row>
        <row r="38">
          <cell r="D38">
            <v>13</v>
          </cell>
          <cell r="E38">
            <v>5.7646200000000002E-2</v>
          </cell>
        </row>
        <row r="39">
          <cell r="D39">
            <v>14</v>
          </cell>
          <cell r="E39">
            <v>5.8031899999999997E-2</v>
          </cell>
        </row>
        <row r="40">
          <cell r="D40">
            <v>15</v>
          </cell>
          <cell r="E40">
            <v>6.2255400000000002E-2</v>
          </cell>
        </row>
        <row r="41">
          <cell r="D41">
            <v>16</v>
          </cell>
          <cell r="E41">
            <v>7.1004899999999996E-2</v>
          </cell>
        </row>
        <row r="42">
          <cell r="D42">
            <v>17</v>
          </cell>
          <cell r="E42">
            <v>7.6972499999999999E-2</v>
          </cell>
        </row>
        <row r="43">
          <cell r="D43">
            <v>18</v>
          </cell>
          <cell r="E43">
            <v>7.7432000000000001E-2</v>
          </cell>
        </row>
        <row r="44">
          <cell r="D44">
            <v>19</v>
          </cell>
          <cell r="E44">
            <v>5.9783000000000003E-2</v>
          </cell>
        </row>
        <row r="45">
          <cell r="D45">
            <v>20</v>
          </cell>
          <cell r="E45">
            <v>4.4392300000000003E-2</v>
          </cell>
        </row>
        <row r="46">
          <cell r="D46">
            <v>21</v>
          </cell>
          <cell r="E46">
            <v>3.54458E-2</v>
          </cell>
        </row>
        <row r="47">
          <cell r="D47">
            <v>22</v>
          </cell>
          <cell r="E47">
            <v>3.1823999999999998E-2</v>
          </cell>
        </row>
        <row r="48">
          <cell r="D48">
            <v>23</v>
          </cell>
          <cell r="E48">
            <v>2.4941899999999999E-2</v>
          </cell>
        </row>
        <row r="49">
          <cell r="D49">
            <v>24</v>
          </cell>
          <cell r="E49">
            <v>1.79068E-2</v>
          </cell>
        </row>
      </sheetData>
      <sheetData sheetId="8">
        <row r="2">
          <cell r="A2" t="str">
            <v>4_5_1_1</v>
          </cell>
          <cell r="B2">
            <v>11</v>
          </cell>
          <cell r="C2">
            <v>4</v>
          </cell>
          <cell r="D2">
            <v>15</v>
          </cell>
          <cell r="E2" t="str">
            <v>5</v>
          </cell>
          <cell r="F2">
            <v>1</v>
          </cell>
          <cell r="G2">
            <v>1</v>
          </cell>
          <cell r="H2">
            <v>0</v>
          </cell>
          <cell r="I2">
            <v>15.01</v>
          </cell>
          <cell r="J2">
            <v>2.5</v>
          </cell>
          <cell r="K2">
            <v>0</v>
          </cell>
          <cell r="L2">
            <v>0</v>
          </cell>
        </row>
        <row r="3">
          <cell r="A3" t="str">
            <v>4_5_1_2</v>
          </cell>
          <cell r="B3">
            <v>11</v>
          </cell>
          <cell r="C3">
            <v>4</v>
          </cell>
          <cell r="D3">
            <v>15</v>
          </cell>
          <cell r="E3" t="str">
            <v>5</v>
          </cell>
          <cell r="F3">
            <v>1</v>
          </cell>
          <cell r="G3">
            <v>2</v>
          </cell>
          <cell r="H3">
            <v>0</v>
          </cell>
          <cell r="I3">
            <v>15.02</v>
          </cell>
          <cell r="J3">
            <v>5</v>
          </cell>
          <cell r="K3">
            <v>0</v>
          </cell>
          <cell r="L3">
            <v>0</v>
          </cell>
          <cell r="M3"/>
        </row>
        <row r="4">
          <cell r="A4" t="str">
            <v>4_5_1_3</v>
          </cell>
          <cell r="B4">
            <v>11</v>
          </cell>
          <cell r="C4">
            <v>4</v>
          </cell>
          <cell r="D4">
            <v>15</v>
          </cell>
          <cell r="E4" t="str">
            <v>5</v>
          </cell>
          <cell r="F4">
            <v>1</v>
          </cell>
          <cell r="G4">
            <v>3</v>
          </cell>
          <cell r="H4">
            <v>0</v>
          </cell>
          <cell r="I4">
            <v>15.03</v>
          </cell>
          <cell r="J4">
            <v>10</v>
          </cell>
          <cell r="K4">
            <v>0</v>
          </cell>
          <cell r="L4">
            <v>0</v>
          </cell>
          <cell r="M4"/>
        </row>
        <row r="5">
          <cell r="A5" t="str">
            <v>4_5_1_4</v>
          </cell>
          <cell r="B5">
            <v>11</v>
          </cell>
          <cell r="C5">
            <v>4</v>
          </cell>
          <cell r="D5">
            <v>15</v>
          </cell>
          <cell r="E5" t="str">
            <v>5</v>
          </cell>
          <cell r="F5">
            <v>1</v>
          </cell>
          <cell r="G5">
            <v>4</v>
          </cell>
          <cell r="H5">
            <v>0</v>
          </cell>
          <cell r="I5">
            <v>15.04</v>
          </cell>
          <cell r="J5">
            <v>15</v>
          </cell>
          <cell r="K5">
            <v>0</v>
          </cell>
          <cell r="L5">
            <v>0</v>
          </cell>
          <cell r="M5"/>
        </row>
        <row r="6">
          <cell r="A6" t="str">
            <v>4_5_1_5</v>
          </cell>
          <cell r="B6">
            <v>11</v>
          </cell>
          <cell r="C6">
            <v>4</v>
          </cell>
          <cell r="D6">
            <v>15</v>
          </cell>
          <cell r="E6" t="str">
            <v>5</v>
          </cell>
          <cell r="F6">
            <v>1</v>
          </cell>
          <cell r="G6">
            <v>5</v>
          </cell>
          <cell r="H6">
            <v>0</v>
          </cell>
          <cell r="I6">
            <v>15.05</v>
          </cell>
          <cell r="J6">
            <v>20</v>
          </cell>
          <cell r="K6">
            <v>0</v>
          </cell>
          <cell r="L6">
            <v>0</v>
          </cell>
          <cell r="M6"/>
        </row>
        <row r="7">
          <cell r="A7" t="str">
            <v>4_5_1_6</v>
          </cell>
          <cell r="B7">
            <v>11</v>
          </cell>
          <cell r="C7">
            <v>4</v>
          </cell>
          <cell r="D7">
            <v>15</v>
          </cell>
          <cell r="E7" t="str">
            <v>5</v>
          </cell>
          <cell r="F7">
            <v>1</v>
          </cell>
          <cell r="G7">
            <v>6</v>
          </cell>
          <cell r="H7">
            <v>0</v>
          </cell>
          <cell r="I7">
            <v>15.06</v>
          </cell>
          <cell r="J7">
            <v>25</v>
          </cell>
          <cell r="K7">
            <v>0</v>
          </cell>
          <cell r="L7">
            <v>0</v>
          </cell>
          <cell r="M7"/>
        </row>
        <row r="8">
          <cell r="A8" t="str">
            <v>4_5_1_7</v>
          </cell>
          <cell r="B8">
            <v>11</v>
          </cell>
          <cell r="C8">
            <v>4</v>
          </cell>
          <cell r="D8">
            <v>15</v>
          </cell>
          <cell r="E8" t="str">
            <v>5</v>
          </cell>
          <cell r="F8">
            <v>1</v>
          </cell>
          <cell r="G8">
            <v>7</v>
          </cell>
          <cell r="H8">
            <v>0</v>
          </cell>
          <cell r="I8">
            <v>15.07</v>
          </cell>
          <cell r="J8">
            <v>30</v>
          </cell>
          <cell r="K8">
            <v>0</v>
          </cell>
          <cell r="L8">
            <v>0</v>
          </cell>
          <cell r="M8"/>
        </row>
        <row r="9">
          <cell r="A9" t="str">
            <v>4_5_1_8</v>
          </cell>
          <cell r="B9">
            <v>11</v>
          </cell>
          <cell r="C9">
            <v>4</v>
          </cell>
          <cell r="D9">
            <v>15</v>
          </cell>
          <cell r="E9" t="str">
            <v>5</v>
          </cell>
          <cell r="F9">
            <v>1</v>
          </cell>
          <cell r="G9">
            <v>8</v>
          </cell>
          <cell r="H9">
            <v>0</v>
          </cell>
          <cell r="I9">
            <v>15.08</v>
          </cell>
          <cell r="J9">
            <v>35</v>
          </cell>
          <cell r="K9">
            <v>0</v>
          </cell>
          <cell r="L9">
            <v>0</v>
          </cell>
          <cell r="M9"/>
        </row>
        <row r="10">
          <cell r="A10" t="str">
            <v>4_5_1_9</v>
          </cell>
          <cell r="B10">
            <v>11</v>
          </cell>
          <cell r="C10">
            <v>4</v>
          </cell>
          <cell r="D10">
            <v>15</v>
          </cell>
          <cell r="E10" t="str">
            <v>5</v>
          </cell>
          <cell r="F10">
            <v>1</v>
          </cell>
          <cell r="G10">
            <v>9</v>
          </cell>
          <cell r="H10">
            <v>0</v>
          </cell>
          <cell r="I10">
            <v>15.09</v>
          </cell>
          <cell r="J10">
            <v>40</v>
          </cell>
          <cell r="K10">
            <v>0</v>
          </cell>
          <cell r="L10">
            <v>0</v>
          </cell>
          <cell r="M10"/>
        </row>
        <row r="11">
          <cell r="A11" t="str">
            <v>4_5_1_10</v>
          </cell>
          <cell r="B11">
            <v>11</v>
          </cell>
          <cell r="C11">
            <v>4</v>
          </cell>
          <cell r="D11">
            <v>15</v>
          </cell>
          <cell r="E11" t="str">
            <v>5</v>
          </cell>
          <cell r="F11">
            <v>1</v>
          </cell>
          <cell r="G11">
            <v>10</v>
          </cell>
          <cell r="H11">
            <v>0</v>
          </cell>
          <cell r="I11">
            <v>15.1</v>
          </cell>
          <cell r="J11">
            <v>45</v>
          </cell>
          <cell r="K11">
            <v>0</v>
          </cell>
          <cell r="L11">
            <v>0</v>
          </cell>
          <cell r="M11"/>
        </row>
        <row r="12">
          <cell r="A12" t="str">
            <v>4_5_1_11</v>
          </cell>
          <cell r="B12">
            <v>11</v>
          </cell>
          <cell r="C12">
            <v>4</v>
          </cell>
          <cell r="D12">
            <v>15</v>
          </cell>
          <cell r="E12" t="str">
            <v>5</v>
          </cell>
          <cell r="F12">
            <v>1</v>
          </cell>
          <cell r="G12">
            <v>11</v>
          </cell>
          <cell r="H12">
            <v>0</v>
          </cell>
          <cell r="I12">
            <v>15.11</v>
          </cell>
          <cell r="J12">
            <v>50</v>
          </cell>
          <cell r="K12">
            <v>0</v>
          </cell>
          <cell r="L12">
            <v>0</v>
          </cell>
          <cell r="M12"/>
        </row>
        <row r="13">
          <cell r="A13" t="str">
            <v>4_5_1_12</v>
          </cell>
          <cell r="B13">
            <v>11</v>
          </cell>
          <cell r="C13">
            <v>4</v>
          </cell>
          <cell r="D13">
            <v>15</v>
          </cell>
          <cell r="E13" t="str">
            <v>5</v>
          </cell>
          <cell r="F13">
            <v>1</v>
          </cell>
          <cell r="G13">
            <v>12</v>
          </cell>
          <cell r="H13">
            <v>0.1198</v>
          </cell>
          <cell r="I13">
            <v>15.12</v>
          </cell>
          <cell r="J13">
            <v>55</v>
          </cell>
          <cell r="K13">
            <v>6.5890000000000004</v>
          </cell>
          <cell r="L13">
            <v>0.10272920743067845</v>
          </cell>
          <cell r="M13"/>
        </row>
        <row r="14">
          <cell r="A14" t="str">
            <v>4_5_1_13</v>
          </cell>
          <cell r="B14">
            <v>11</v>
          </cell>
          <cell r="C14">
            <v>4</v>
          </cell>
          <cell r="D14">
            <v>15</v>
          </cell>
          <cell r="E14" t="str">
            <v>5</v>
          </cell>
          <cell r="F14">
            <v>1</v>
          </cell>
          <cell r="G14">
            <v>13</v>
          </cell>
          <cell r="H14">
            <v>0</v>
          </cell>
          <cell r="I14">
            <v>15.13</v>
          </cell>
          <cell r="J14">
            <v>60</v>
          </cell>
          <cell r="K14">
            <v>0</v>
          </cell>
          <cell r="L14">
            <v>0</v>
          </cell>
          <cell r="M14"/>
        </row>
        <row r="15">
          <cell r="A15" t="str">
            <v>4_5_1_14</v>
          </cell>
          <cell r="B15">
            <v>11</v>
          </cell>
          <cell r="C15">
            <v>4</v>
          </cell>
          <cell r="D15">
            <v>15</v>
          </cell>
          <cell r="E15" t="str">
            <v>5</v>
          </cell>
          <cell r="F15">
            <v>1</v>
          </cell>
          <cell r="G15">
            <v>14</v>
          </cell>
          <cell r="H15">
            <v>0.82750000000000001</v>
          </cell>
          <cell r="I15">
            <v>15.14</v>
          </cell>
          <cell r="J15">
            <v>65</v>
          </cell>
          <cell r="K15">
            <v>53.787500000000001</v>
          </cell>
          <cell r="L15">
            <v>0.83860179764419751</v>
          </cell>
          <cell r="M15"/>
        </row>
        <row r="16">
          <cell r="A16" t="str">
            <v>4_5_1_15</v>
          </cell>
          <cell r="B16">
            <v>11</v>
          </cell>
          <cell r="C16">
            <v>4</v>
          </cell>
          <cell r="D16">
            <v>15</v>
          </cell>
          <cell r="E16" t="str">
            <v>5</v>
          </cell>
          <cell r="F16">
            <v>1</v>
          </cell>
          <cell r="G16">
            <v>15</v>
          </cell>
          <cell r="H16">
            <v>3.7900000000000003E-2</v>
          </cell>
          <cell r="I16">
            <v>15.15</v>
          </cell>
          <cell r="J16">
            <v>70</v>
          </cell>
          <cell r="K16">
            <v>2.653</v>
          </cell>
          <cell r="L16">
            <v>4.1362966658611312E-2</v>
          </cell>
          <cell r="M16"/>
        </row>
        <row r="17">
          <cell r="A17" t="str">
            <v>4_5_1_16</v>
          </cell>
          <cell r="B17">
            <v>11</v>
          </cell>
          <cell r="C17">
            <v>4</v>
          </cell>
          <cell r="D17">
            <v>15</v>
          </cell>
          <cell r="E17" t="str">
            <v>5</v>
          </cell>
          <cell r="F17">
            <v>1</v>
          </cell>
          <cell r="G17">
            <v>16</v>
          </cell>
          <cell r="H17">
            <v>1.4800000000000001E-2</v>
          </cell>
          <cell r="I17">
            <v>15.16</v>
          </cell>
          <cell r="J17">
            <v>75</v>
          </cell>
          <cell r="K17">
            <v>1.1100000000000001</v>
          </cell>
          <cell r="L17">
            <v>1.7306028266512837E-2</v>
          </cell>
          <cell r="M17">
            <v>1</v>
          </cell>
        </row>
        <row r="18">
          <cell r="A18" t="str">
            <v>4_5_2_1</v>
          </cell>
          <cell r="B18">
            <v>11</v>
          </cell>
          <cell r="C18">
            <v>4</v>
          </cell>
          <cell r="D18">
            <v>25</v>
          </cell>
          <cell r="E18" t="str">
            <v>5</v>
          </cell>
          <cell r="F18">
            <v>2</v>
          </cell>
          <cell r="G18">
            <v>1</v>
          </cell>
          <cell r="H18">
            <v>0</v>
          </cell>
          <cell r="I18">
            <v>25.01</v>
          </cell>
          <cell r="J18">
            <v>2.5</v>
          </cell>
          <cell r="K18">
            <v>0</v>
          </cell>
          <cell r="L18">
            <v>0</v>
          </cell>
        </row>
        <row r="19">
          <cell r="A19" t="str">
            <v>4_5_2_2</v>
          </cell>
          <cell r="B19">
            <v>11</v>
          </cell>
          <cell r="C19">
            <v>4</v>
          </cell>
          <cell r="D19">
            <v>25</v>
          </cell>
          <cell r="E19" t="str">
            <v>5</v>
          </cell>
          <cell r="F19">
            <v>2</v>
          </cell>
          <cell r="G19">
            <v>2</v>
          </cell>
          <cell r="H19">
            <v>0</v>
          </cell>
          <cell r="I19">
            <v>25.02</v>
          </cell>
          <cell r="J19">
            <v>5</v>
          </cell>
          <cell r="K19">
            <v>0</v>
          </cell>
          <cell r="L19">
            <v>0</v>
          </cell>
          <cell r="M19"/>
        </row>
        <row r="20">
          <cell r="A20" t="str">
            <v>4_5_2_3</v>
          </cell>
          <cell r="B20">
            <v>11</v>
          </cell>
          <cell r="C20">
            <v>4</v>
          </cell>
          <cell r="D20">
            <v>25</v>
          </cell>
          <cell r="E20" t="str">
            <v>5</v>
          </cell>
          <cell r="F20">
            <v>2</v>
          </cell>
          <cell r="G20">
            <v>3</v>
          </cell>
          <cell r="H20">
            <v>0</v>
          </cell>
          <cell r="I20">
            <v>25.03</v>
          </cell>
          <cell r="J20">
            <v>10</v>
          </cell>
          <cell r="K20">
            <v>0</v>
          </cell>
          <cell r="L20">
            <v>0</v>
          </cell>
          <cell r="M20"/>
        </row>
        <row r="21">
          <cell r="A21" t="str">
            <v>4_5_2_4</v>
          </cell>
          <cell r="B21">
            <v>11</v>
          </cell>
          <cell r="C21">
            <v>4</v>
          </cell>
          <cell r="D21">
            <v>25</v>
          </cell>
          <cell r="E21" t="str">
            <v>5</v>
          </cell>
          <cell r="F21">
            <v>2</v>
          </cell>
          <cell r="G21">
            <v>4</v>
          </cell>
          <cell r="H21">
            <v>0</v>
          </cell>
          <cell r="I21">
            <v>25.04</v>
          </cell>
          <cell r="J21">
            <v>15</v>
          </cell>
          <cell r="K21">
            <v>0</v>
          </cell>
          <cell r="L21">
            <v>0</v>
          </cell>
          <cell r="M21"/>
        </row>
        <row r="22">
          <cell r="A22" t="str">
            <v>4_5_2_5</v>
          </cell>
          <cell r="B22">
            <v>11</v>
          </cell>
          <cell r="C22">
            <v>4</v>
          </cell>
          <cell r="D22">
            <v>25</v>
          </cell>
          <cell r="E22" t="str">
            <v>5</v>
          </cell>
          <cell r="F22">
            <v>2</v>
          </cell>
          <cell r="G22">
            <v>5</v>
          </cell>
          <cell r="H22">
            <v>0</v>
          </cell>
          <cell r="I22">
            <v>25.05</v>
          </cell>
          <cell r="J22">
            <v>20</v>
          </cell>
          <cell r="K22">
            <v>0</v>
          </cell>
          <cell r="L22">
            <v>0</v>
          </cell>
          <cell r="M22"/>
        </row>
        <row r="23">
          <cell r="A23" t="str">
            <v>4_5_2_6</v>
          </cell>
          <cell r="B23">
            <v>11</v>
          </cell>
          <cell r="C23">
            <v>4</v>
          </cell>
          <cell r="D23">
            <v>25</v>
          </cell>
          <cell r="E23" t="str">
            <v>5</v>
          </cell>
          <cell r="F23">
            <v>2</v>
          </cell>
          <cell r="G23">
            <v>6</v>
          </cell>
          <cell r="H23">
            <v>0</v>
          </cell>
          <cell r="I23">
            <v>25.06</v>
          </cell>
          <cell r="J23">
            <v>25</v>
          </cell>
          <cell r="K23">
            <v>0</v>
          </cell>
          <cell r="L23">
            <v>0</v>
          </cell>
          <cell r="M23"/>
        </row>
        <row r="24">
          <cell r="A24" t="str">
            <v>4_5_2_7</v>
          </cell>
          <cell r="B24">
            <v>11</v>
          </cell>
          <cell r="C24">
            <v>4</v>
          </cell>
          <cell r="D24">
            <v>25</v>
          </cell>
          <cell r="E24" t="str">
            <v>5</v>
          </cell>
          <cell r="F24">
            <v>2</v>
          </cell>
          <cell r="G24">
            <v>7</v>
          </cell>
          <cell r="H24">
            <v>0</v>
          </cell>
          <cell r="I24">
            <v>25.07</v>
          </cell>
          <cell r="J24">
            <v>30</v>
          </cell>
          <cell r="K24">
            <v>0</v>
          </cell>
          <cell r="L24">
            <v>0</v>
          </cell>
          <cell r="M24"/>
        </row>
        <row r="25">
          <cell r="A25" t="str">
            <v>4_5_2_8</v>
          </cell>
          <cell r="B25">
            <v>11</v>
          </cell>
          <cell r="C25">
            <v>4</v>
          </cell>
          <cell r="D25">
            <v>25</v>
          </cell>
          <cell r="E25" t="str">
            <v>5</v>
          </cell>
          <cell r="F25">
            <v>2</v>
          </cell>
          <cell r="G25">
            <v>8</v>
          </cell>
          <cell r="H25">
            <v>0</v>
          </cell>
          <cell r="I25">
            <v>25.08</v>
          </cell>
          <cell r="J25">
            <v>35</v>
          </cell>
          <cell r="K25">
            <v>0</v>
          </cell>
          <cell r="L25">
            <v>0</v>
          </cell>
          <cell r="M25"/>
        </row>
        <row r="26">
          <cell r="A26" t="str">
            <v>4_5_2_9</v>
          </cell>
          <cell r="B26">
            <v>11</v>
          </cell>
          <cell r="C26">
            <v>4</v>
          </cell>
          <cell r="D26">
            <v>25</v>
          </cell>
          <cell r="E26" t="str">
            <v>5</v>
          </cell>
          <cell r="F26">
            <v>2</v>
          </cell>
          <cell r="G26">
            <v>9</v>
          </cell>
          <cell r="H26">
            <v>0</v>
          </cell>
          <cell r="I26">
            <v>25.09</v>
          </cell>
          <cell r="J26">
            <v>40</v>
          </cell>
          <cell r="K26">
            <v>0</v>
          </cell>
          <cell r="L26">
            <v>0</v>
          </cell>
          <cell r="M26"/>
        </row>
        <row r="27">
          <cell r="A27" t="str">
            <v>4_5_2_10</v>
          </cell>
          <cell r="B27">
            <v>11</v>
          </cell>
          <cell r="C27">
            <v>4</v>
          </cell>
          <cell r="D27">
            <v>25</v>
          </cell>
          <cell r="E27" t="str">
            <v>5</v>
          </cell>
          <cell r="F27">
            <v>2</v>
          </cell>
          <cell r="G27">
            <v>10</v>
          </cell>
          <cell r="H27">
            <v>0</v>
          </cell>
          <cell r="I27">
            <v>25.1</v>
          </cell>
          <cell r="J27">
            <v>45</v>
          </cell>
          <cell r="K27">
            <v>0</v>
          </cell>
          <cell r="L27">
            <v>0</v>
          </cell>
          <cell r="M27"/>
        </row>
        <row r="28">
          <cell r="A28" t="str">
            <v>4_5_2_11</v>
          </cell>
          <cell r="B28">
            <v>11</v>
          </cell>
          <cell r="C28">
            <v>4</v>
          </cell>
          <cell r="D28">
            <v>25</v>
          </cell>
          <cell r="E28" t="str">
            <v>5</v>
          </cell>
          <cell r="F28">
            <v>2</v>
          </cell>
          <cell r="G28">
            <v>11</v>
          </cell>
          <cell r="H28">
            <v>0</v>
          </cell>
          <cell r="I28">
            <v>25.11</v>
          </cell>
          <cell r="J28">
            <v>50</v>
          </cell>
          <cell r="K28">
            <v>0</v>
          </cell>
          <cell r="L28">
            <v>0</v>
          </cell>
          <cell r="M28"/>
        </row>
        <row r="29">
          <cell r="A29" t="str">
            <v>4_5_2_12</v>
          </cell>
          <cell r="B29">
            <v>11</v>
          </cell>
          <cell r="C29">
            <v>4</v>
          </cell>
          <cell r="D29">
            <v>25</v>
          </cell>
          <cell r="E29" t="str">
            <v>5</v>
          </cell>
          <cell r="F29">
            <v>2</v>
          </cell>
          <cell r="G29">
            <v>12</v>
          </cell>
          <cell r="H29">
            <v>0.1198</v>
          </cell>
          <cell r="I29">
            <v>25.12</v>
          </cell>
          <cell r="J29">
            <v>55</v>
          </cell>
          <cell r="K29">
            <v>6.5890000000000004</v>
          </cell>
          <cell r="L29">
            <v>0.10272920743067845</v>
          </cell>
          <cell r="M29"/>
        </row>
        <row r="30">
          <cell r="A30" t="str">
            <v>4_5_2_13</v>
          </cell>
          <cell r="B30">
            <v>11</v>
          </cell>
          <cell r="C30">
            <v>4</v>
          </cell>
          <cell r="D30">
            <v>25</v>
          </cell>
          <cell r="E30" t="str">
            <v>5</v>
          </cell>
          <cell r="F30">
            <v>2</v>
          </cell>
          <cell r="G30">
            <v>13</v>
          </cell>
          <cell r="H30">
            <v>0</v>
          </cell>
          <cell r="I30">
            <v>25.13</v>
          </cell>
          <cell r="J30">
            <v>60</v>
          </cell>
          <cell r="K30">
            <v>0</v>
          </cell>
          <cell r="L30">
            <v>0</v>
          </cell>
          <cell r="M30"/>
        </row>
        <row r="31">
          <cell r="A31" t="str">
            <v>4_5_2_14</v>
          </cell>
          <cell r="B31">
            <v>11</v>
          </cell>
          <cell r="C31">
            <v>4</v>
          </cell>
          <cell r="D31">
            <v>25</v>
          </cell>
          <cell r="E31" t="str">
            <v>5</v>
          </cell>
          <cell r="F31">
            <v>2</v>
          </cell>
          <cell r="G31">
            <v>14</v>
          </cell>
          <cell r="H31">
            <v>0.82750000000000001</v>
          </cell>
          <cell r="I31">
            <v>25.14</v>
          </cell>
          <cell r="J31">
            <v>65</v>
          </cell>
          <cell r="K31">
            <v>53.787500000000001</v>
          </cell>
          <cell r="L31">
            <v>0.83860179764419751</v>
          </cell>
          <cell r="M31"/>
        </row>
        <row r="32">
          <cell r="A32" t="str">
            <v>4_5_2_15</v>
          </cell>
          <cell r="B32">
            <v>11</v>
          </cell>
          <cell r="C32">
            <v>4</v>
          </cell>
          <cell r="D32">
            <v>25</v>
          </cell>
          <cell r="E32" t="str">
            <v>5</v>
          </cell>
          <cell r="F32">
            <v>2</v>
          </cell>
          <cell r="G32">
            <v>15</v>
          </cell>
          <cell r="H32">
            <v>3.7900000000000003E-2</v>
          </cell>
          <cell r="I32">
            <v>25.15</v>
          </cell>
          <cell r="J32">
            <v>70</v>
          </cell>
          <cell r="K32">
            <v>2.653</v>
          </cell>
          <cell r="L32">
            <v>4.1362966658611312E-2</v>
          </cell>
          <cell r="M32"/>
        </row>
        <row r="33">
          <cell r="A33" t="str">
            <v>4_5_2_16</v>
          </cell>
          <cell r="B33">
            <v>11</v>
          </cell>
          <cell r="C33">
            <v>4</v>
          </cell>
          <cell r="D33">
            <v>25</v>
          </cell>
          <cell r="E33" t="str">
            <v>5</v>
          </cell>
          <cell r="F33">
            <v>2</v>
          </cell>
          <cell r="G33">
            <v>16</v>
          </cell>
          <cell r="H33">
            <v>1.4800000000000001E-2</v>
          </cell>
          <cell r="I33">
            <v>25.16</v>
          </cell>
          <cell r="J33">
            <v>75</v>
          </cell>
          <cell r="K33">
            <v>1.1100000000000001</v>
          </cell>
          <cell r="L33">
            <v>1.7306028266512837E-2</v>
          </cell>
          <cell r="M33">
            <v>1</v>
          </cell>
        </row>
        <row r="34">
          <cell r="A34" t="str">
            <v>4_5_3_1</v>
          </cell>
          <cell r="B34">
            <v>11</v>
          </cell>
          <cell r="C34">
            <v>4</v>
          </cell>
          <cell r="D34">
            <v>35</v>
          </cell>
          <cell r="E34" t="str">
            <v>5</v>
          </cell>
          <cell r="F34">
            <v>3</v>
          </cell>
          <cell r="G34">
            <v>1</v>
          </cell>
          <cell r="H34">
            <v>0</v>
          </cell>
          <cell r="I34">
            <v>35.01</v>
          </cell>
          <cell r="J34">
            <v>2.5</v>
          </cell>
          <cell r="K34">
            <v>0</v>
          </cell>
          <cell r="L34">
            <v>0</v>
          </cell>
        </row>
        <row r="35">
          <cell r="A35" t="str">
            <v>4_5_3_2</v>
          </cell>
          <cell r="B35">
            <v>11</v>
          </cell>
          <cell r="C35">
            <v>4</v>
          </cell>
          <cell r="D35">
            <v>35</v>
          </cell>
          <cell r="E35" t="str">
            <v>5</v>
          </cell>
          <cell r="F35">
            <v>3</v>
          </cell>
          <cell r="G35">
            <v>2</v>
          </cell>
          <cell r="H35">
            <v>0</v>
          </cell>
          <cell r="I35">
            <v>35.020000000000003</v>
          </cell>
          <cell r="J35">
            <v>5</v>
          </cell>
          <cell r="K35">
            <v>0</v>
          </cell>
          <cell r="L35">
            <v>0</v>
          </cell>
          <cell r="M35"/>
        </row>
        <row r="36">
          <cell r="A36" t="str">
            <v>4_5_3_3</v>
          </cell>
          <cell r="B36">
            <v>11</v>
          </cell>
          <cell r="C36">
            <v>4</v>
          </cell>
          <cell r="D36">
            <v>35</v>
          </cell>
          <cell r="E36" t="str">
            <v>5</v>
          </cell>
          <cell r="F36">
            <v>3</v>
          </cell>
          <cell r="G36">
            <v>3</v>
          </cell>
          <cell r="H36">
            <v>0</v>
          </cell>
          <cell r="I36">
            <v>35.03</v>
          </cell>
          <cell r="J36">
            <v>10</v>
          </cell>
          <cell r="K36">
            <v>0</v>
          </cell>
          <cell r="L36">
            <v>0</v>
          </cell>
          <cell r="M36"/>
        </row>
        <row r="37">
          <cell r="A37" t="str">
            <v>4_5_3_4</v>
          </cell>
          <cell r="B37">
            <v>11</v>
          </cell>
          <cell r="C37">
            <v>4</v>
          </cell>
          <cell r="D37">
            <v>35</v>
          </cell>
          <cell r="E37" t="str">
            <v>5</v>
          </cell>
          <cell r="F37">
            <v>3</v>
          </cell>
          <cell r="G37">
            <v>4</v>
          </cell>
          <cell r="H37">
            <v>0</v>
          </cell>
          <cell r="I37">
            <v>35.04</v>
          </cell>
          <cell r="J37">
            <v>15</v>
          </cell>
          <cell r="K37">
            <v>0</v>
          </cell>
          <cell r="L37">
            <v>0</v>
          </cell>
          <cell r="M37"/>
        </row>
        <row r="38">
          <cell r="A38" t="str">
            <v>4_5_3_5</v>
          </cell>
          <cell r="B38">
            <v>11</v>
          </cell>
          <cell r="C38">
            <v>4</v>
          </cell>
          <cell r="D38">
            <v>35</v>
          </cell>
          <cell r="E38" t="str">
            <v>5</v>
          </cell>
          <cell r="F38">
            <v>3</v>
          </cell>
          <cell r="G38">
            <v>5</v>
          </cell>
          <cell r="H38">
            <v>0</v>
          </cell>
          <cell r="I38">
            <v>35.049999999999997</v>
          </cell>
          <cell r="J38">
            <v>20</v>
          </cell>
          <cell r="K38">
            <v>0</v>
          </cell>
          <cell r="L38">
            <v>0</v>
          </cell>
          <cell r="M38"/>
        </row>
        <row r="39">
          <cell r="A39" t="str">
            <v>4_5_3_6</v>
          </cell>
          <cell r="B39">
            <v>11</v>
          </cell>
          <cell r="C39">
            <v>4</v>
          </cell>
          <cell r="D39">
            <v>35</v>
          </cell>
          <cell r="E39" t="str">
            <v>5</v>
          </cell>
          <cell r="F39">
            <v>3</v>
          </cell>
          <cell r="G39">
            <v>6</v>
          </cell>
          <cell r="H39">
            <v>0</v>
          </cell>
          <cell r="I39">
            <v>35.06</v>
          </cell>
          <cell r="J39">
            <v>25</v>
          </cell>
          <cell r="K39">
            <v>0</v>
          </cell>
          <cell r="L39">
            <v>0</v>
          </cell>
          <cell r="M39"/>
        </row>
        <row r="40">
          <cell r="A40" t="str">
            <v>4_5_3_7</v>
          </cell>
          <cell r="B40">
            <v>11</v>
          </cell>
          <cell r="C40">
            <v>4</v>
          </cell>
          <cell r="D40">
            <v>35</v>
          </cell>
          <cell r="E40" t="str">
            <v>5</v>
          </cell>
          <cell r="F40">
            <v>3</v>
          </cell>
          <cell r="G40">
            <v>7</v>
          </cell>
          <cell r="H40">
            <v>0</v>
          </cell>
          <cell r="I40">
            <v>35.07</v>
          </cell>
          <cell r="J40">
            <v>30</v>
          </cell>
          <cell r="K40">
            <v>0</v>
          </cell>
          <cell r="L40">
            <v>0</v>
          </cell>
          <cell r="M40"/>
        </row>
        <row r="41">
          <cell r="A41" t="str">
            <v>4_5_3_8</v>
          </cell>
          <cell r="B41">
            <v>11</v>
          </cell>
          <cell r="C41">
            <v>4</v>
          </cell>
          <cell r="D41">
            <v>35</v>
          </cell>
          <cell r="E41" t="str">
            <v>5</v>
          </cell>
          <cell r="F41">
            <v>3</v>
          </cell>
          <cell r="G41">
            <v>8</v>
          </cell>
          <cell r="H41">
            <v>0</v>
          </cell>
          <cell r="I41">
            <v>35.08</v>
          </cell>
          <cell r="J41">
            <v>35</v>
          </cell>
          <cell r="K41">
            <v>0</v>
          </cell>
          <cell r="L41">
            <v>0</v>
          </cell>
          <cell r="M41"/>
        </row>
        <row r="42">
          <cell r="A42" t="str">
            <v>4_5_3_9</v>
          </cell>
          <cell r="B42">
            <v>11</v>
          </cell>
          <cell r="C42">
            <v>4</v>
          </cell>
          <cell r="D42">
            <v>35</v>
          </cell>
          <cell r="E42" t="str">
            <v>5</v>
          </cell>
          <cell r="F42">
            <v>3</v>
          </cell>
          <cell r="G42">
            <v>9</v>
          </cell>
          <cell r="H42">
            <v>0</v>
          </cell>
          <cell r="I42">
            <v>35.090000000000003</v>
          </cell>
          <cell r="J42">
            <v>40</v>
          </cell>
          <cell r="K42">
            <v>0</v>
          </cell>
          <cell r="L42">
            <v>0</v>
          </cell>
          <cell r="M42"/>
        </row>
        <row r="43">
          <cell r="A43" t="str">
            <v>4_5_3_10</v>
          </cell>
          <cell r="B43">
            <v>11</v>
          </cell>
          <cell r="C43">
            <v>4</v>
          </cell>
          <cell r="D43">
            <v>35</v>
          </cell>
          <cell r="E43" t="str">
            <v>5</v>
          </cell>
          <cell r="F43">
            <v>3</v>
          </cell>
          <cell r="G43">
            <v>10</v>
          </cell>
          <cell r="H43">
            <v>0</v>
          </cell>
          <cell r="I43">
            <v>35.1</v>
          </cell>
          <cell r="J43">
            <v>45</v>
          </cell>
          <cell r="K43">
            <v>0</v>
          </cell>
          <cell r="L43">
            <v>0</v>
          </cell>
          <cell r="M43"/>
        </row>
        <row r="44">
          <cell r="A44" t="str">
            <v>4_5_3_11</v>
          </cell>
          <cell r="B44">
            <v>11</v>
          </cell>
          <cell r="C44">
            <v>4</v>
          </cell>
          <cell r="D44">
            <v>35</v>
          </cell>
          <cell r="E44" t="str">
            <v>5</v>
          </cell>
          <cell r="F44">
            <v>3</v>
          </cell>
          <cell r="G44">
            <v>11</v>
          </cell>
          <cell r="H44">
            <v>0</v>
          </cell>
          <cell r="I44">
            <v>35.11</v>
          </cell>
          <cell r="J44">
            <v>50</v>
          </cell>
          <cell r="K44">
            <v>0</v>
          </cell>
          <cell r="L44">
            <v>0</v>
          </cell>
          <cell r="M44"/>
        </row>
        <row r="45">
          <cell r="A45" t="str">
            <v>4_5_3_12</v>
          </cell>
          <cell r="B45">
            <v>11</v>
          </cell>
          <cell r="C45">
            <v>4</v>
          </cell>
          <cell r="D45">
            <v>35</v>
          </cell>
          <cell r="E45" t="str">
            <v>5</v>
          </cell>
          <cell r="F45">
            <v>3</v>
          </cell>
          <cell r="G45">
            <v>12</v>
          </cell>
          <cell r="H45">
            <v>0.1198</v>
          </cell>
          <cell r="I45">
            <v>35.119999999999997</v>
          </cell>
          <cell r="J45">
            <v>55</v>
          </cell>
          <cell r="K45">
            <v>6.5890000000000004</v>
          </cell>
          <cell r="L45">
            <v>0.10272920743067845</v>
          </cell>
          <cell r="M45"/>
        </row>
        <row r="46">
          <cell r="A46" t="str">
            <v>4_5_3_13</v>
          </cell>
          <cell r="B46">
            <v>11</v>
          </cell>
          <cell r="C46">
            <v>4</v>
          </cell>
          <cell r="D46">
            <v>35</v>
          </cell>
          <cell r="E46" t="str">
            <v>5</v>
          </cell>
          <cell r="F46">
            <v>3</v>
          </cell>
          <cell r="G46">
            <v>13</v>
          </cell>
          <cell r="H46">
            <v>0</v>
          </cell>
          <cell r="I46">
            <v>35.130000000000003</v>
          </cell>
          <cell r="J46">
            <v>60</v>
          </cell>
          <cell r="K46">
            <v>0</v>
          </cell>
          <cell r="L46">
            <v>0</v>
          </cell>
          <cell r="M46"/>
        </row>
        <row r="47">
          <cell r="A47" t="str">
            <v>4_5_3_14</v>
          </cell>
          <cell r="B47">
            <v>11</v>
          </cell>
          <cell r="C47">
            <v>4</v>
          </cell>
          <cell r="D47">
            <v>35</v>
          </cell>
          <cell r="E47" t="str">
            <v>5</v>
          </cell>
          <cell r="F47">
            <v>3</v>
          </cell>
          <cell r="G47">
            <v>14</v>
          </cell>
          <cell r="H47">
            <v>0.82750000000000001</v>
          </cell>
          <cell r="I47">
            <v>35.14</v>
          </cell>
          <cell r="J47">
            <v>65</v>
          </cell>
          <cell r="K47">
            <v>53.787500000000001</v>
          </cell>
          <cell r="L47">
            <v>0.83860179764419751</v>
          </cell>
          <cell r="M47"/>
        </row>
        <row r="48">
          <cell r="A48" t="str">
            <v>4_5_3_15</v>
          </cell>
          <cell r="B48">
            <v>11</v>
          </cell>
          <cell r="C48">
            <v>4</v>
          </cell>
          <cell r="D48">
            <v>35</v>
          </cell>
          <cell r="E48" t="str">
            <v>5</v>
          </cell>
          <cell r="F48">
            <v>3</v>
          </cell>
          <cell r="G48">
            <v>15</v>
          </cell>
          <cell r="H48">
            <v>3.7900000000000003E-2</v>
          </cell>
          <cell r="I48">
            <v>35.15</v>
          </cell>
          <cell r="J48">
            <v>70</v>
          </cell>
          <cell r="K48">
            <v>2.653</v>
          </cell>
          <cell r="L48">
            <v>4.1362966658611312E-2</v>
          </cell>
          <cell r="M48"/>
        </row>
        <row r="49">
          <cell r="A49" t="str">
            <v>4_5_3_16</v>
          </cell>
          <cell r="B49">
            <v>11</v>
          </cell>
          <cell r="C49">
            <v>4</v>
          </cell>
          <cell r="D49">
            <v>35</v>
          </cell>
          <cell r="E49" t="str">
            <v>5</v>
          </cell>
          <cell r="F49">
            <v>3</v>
          </cell>
          <cell r="G49">
            <v>16</v>
          </cell>
          <cell r="H49">
            <v>1.4800000000000001E-2</v>
          </cell>
          <cell r="I49">
            <v>35.159999999999997</v>
          </cell>
          <cell r="J49">
            <v>75</v>
          </cell>
          <cell r="K49">
            <v>1.1100000000000001</v>
          </cell>
          <cell r="L49">
            <v>1.7306028266512837E-2</v>
          </cell>
          <cell r="M49">
            <v>1</v>
          </cell>
        </row>
        <row r="50">
          <cell r="A50" t="str">
            <v>4_5_4_1</v>
          </cell>
          <cell r="B50">
            <v>11</v>
          </cell>
          <cell r="C50">
            <v>4</v>
          </cell>
          <cell r="D50">
            <v>45</v>
          </cell>
          <cell r="E50" t="str">
            <v>5</v>
          </cell>
          <cell r="F50">
            <v>4</v>
          </cell>
          <cell r="G50">
            <v>1</v>
          </cell>
          <cell r="H50">
            <v>0</v>
          </cell>
          <cell r="I50">
            <v>45.01</v>
          </cell>
          <cell r="J50">
            <v>2.5</v>
          </cell>
          <cell r="K50">
            <v>0</v>
          </cell>
          <cell r="L50">
            <v>0</v>
          </cell>
        </row>
        <row r="51">
          <cell r="A51" t="str">
            <v>4_5_4_2</v>
          </cell>
          <cell r="B51">
            <v>11</v>
          </cell>
          <cell r="C51">
            <v>4</v>
          </cell>
          <cell r="D51">
            <v>45</v>
          </cell>
          <cell r="E51" t="str">
            <v>5</v>
          </cell>
          <cell r="F51">
            <v>4</v>
          </cell>
          <cell r="G51">
            <v>2</v>
          </cell>
          <cell r="H51">
            <v>0</v>
          </cell>
          <cell r="I51">
            <v>45.02</v>
          </cell>
          <cell r="J51">
            <v>5</v>
          </cell>
          <cell r="K51">
            <v>0</v>
          </cell>
          <cell r="L51">
            <v>0</v>
          </cell>
          <cell r="M51"/>
        </row>
        <row r="52">
          <cell r="A52" t="str">
            <v>4_5_4_3</v>
          </cell>
          <cell r="B52">
            <v>11</v>
          </cell>
          <cell r="C52">
            <v>4</v>
          </cell>
          <cell r="D52">
            <v>45</v>
          </cell>
          <cell r="E52" t="str">
            <v>5</v>
          </cell>
          <cell r="F52">
            <v>4</v>
          </cell>
          <cell r="G52">
            <v>3</v>
          </cell>
          <cell r="H52">
            <v>0</v>
          </cell>
          <cell r="I52">
            <v>45.03</v>
          </cell>
          <cell r="J52">
            <v>10</v>
          </cell>
          <cell r="K52">
            <v>0</v>
          </cell>
          <cell r="L52">
            <v>0</v>
          </cell>
          <cell r="M52"/>
        </row>
        <row r="53">
          <cell r="A53" t="str">
            <v>4_5_4_4</v>
          </cell>
          <cell r="B53">
            <v>11</v>
          </cell>
          <cell r="C53">
            <v>4</v>
          </cell>
          <cell r="D53">
            <v>45</v>
          </cell>
          <cell r="E53" t="str">
            <v>5</v>
          </cell>
          <cell r="F53">
            <v>4</v>
          </cell>
          <cell r="G53">
            <v>4</v>
          </cell>
          <cell r="H53">
            <v>0</v>
          </cell>
          <cell r="I53">
            <v>45.04</v>
          </cell>
          <cell r="J53">
            <v>15</v>
          </cell>
          <cell r="K53">
            <v>0</v>
          </cell>
          <cell r="L53">
            <v>0</v>
          </cell>
          <cell r="M53"/>
        </row>
        <row r="54">
          <cell r="A54" t="str">
            <v>4_5_4_5</v>
          </cell>
          <cell r="B54">
            <v>11</v>
          </cell>
          <cell r="C54">
            <v>4</v>
          </cell>
          <cell r="D54">
            <v>45</v>
          </cell>
          <cell r="E54" t="str">
            <v>5</v>
          </cell>
          <cell r="F54">
            <v>4</v>
          </cell>
          <cell r="G54">
            <v>5</v>
          </cell>
          <cell r="H54">
            <v>0</v>
          </cell>
          <cell r="I54">
            <v>45.05</v>
          </cell>
          <cell r="J54">
            <v>20</v>
          </cell>
          <cell r="K54">
            <v>0</v>
          </cell>
          <cell r="L54">
            <v>0</v>
          </cell>
          <cell r="M54"/>
        </row>
        <row r="55">
          <cell r="A55" t="str">
            <v>4_5_4_6</v>
          </cell>
          <cell r="B55">
            <v>11</v>
          </cell>
          <cell r="C55">
            <v>4</v>
          </cell>
          <cell r="D55">
            <v>45</v>
          </cell>
          <cell r="E55" t="str">
            <v>5</v>
          </cell>
          <cell r="F55">
            <v>4</v>
          </cell>
          <cell r="G55">
            <v>6</v>
          </cell>
          <cell r="H55">
            <v>0</v>
          </cell>
          <cell r="I55">
            <v>45.06</v>
          </cell>
          <cell r="J55">
            <v>25</v>
          </cell>
          <cell r="K55">
            <v>0</v>
          </cell>
          <cell r="L55">
            <v>0</v>
          </cell>
          <cell r="M55"/>
        </row>
        <row r="56">
          <cell r="A56" t="str">
            <v>4_5_4_7</v>
          </cell>
          <cell r="B56">
            <v>11</v>
          </cell>
          <cell r="C56">
            <v>4</v>
          </cell>
          <cell r="D56">
            <v>45</v>
          </cell>
          <cell r="E56" t="str">
            <v>5</v>
          </cell>
          <cell r="F56">
            <v>4</v>
          </cell>
          <cell r="G56">
            <v>7</v>
          </cell>
          <cell r="H56">
            <v>0</v>
          </cell>
          <cell r="I56">
            <v>45.07</v>
          </cell>
          <cell r="J56">
            <v>30</v>
          </cell>
          <cell r="K56">
            <v>0</v>
          </cell>
          <cell r="L56">
            <v>0</v>
          </cell>
          <cell r="M56"/>
        </row>
        <row r="57">
          <cell r="A57" t="str">
            <v>4_5_4_8</v>
          </cell>
          <cell r="B57">
            <v>11</v>
          </cell>
          <cell r="C57">
            <v>4</v>
          </cell>
          <cell r="D57">
            <v>45</v>
          </cell>
          <cell r="E57" t="str">
            <v>5</v>
          </cell>
          <cell r="F57">
            <v>4</v>
          </cell>
          <cell r="G57">
            <v>8</v>
          </cell>
          <cell r="H57">
            <v>0</v>
          </cell>
          <cell r="I57">
            <v>45.08</v>
          </cell>
          <cell r="J57">
            <v>35</v>
          </cell>
          <cell r="K57">
            <v>0</v>
          </cell>
          <cell r="L57">
            <v>0</v>
          </cell>
          <cell r="M57"/>
        </row>
        <row r="58">
          <cell r="A58" t="str">
            <v>4_5_4_9</v>
          </cell>
          <cell r="B58">
            <v>11</v>
          </cell>
          <cell r="C58">
            <v>4</v>
          </cell>
          <cell r="D58">
            <v>45</v>
          </cell>
          <cell r="E58" t="str">
            <v>5</v>
          </cell>
          <cell r="F58">
            <v>4</v>
          </cell>
          <cell r="G58">
            <v>9</v>
          </cell>
          <cell r="H58">
            <v>0</v>
          </cell>
          <cell r="I58">
            <v>45.09</v>
          </cell>
          <cell r="J58">
            <v>40</v>
          </cell>
          <cell r="K58">
            <v>0</v>
          </cell>
          <cell r="L58">
            <v>0</v>
          </cell>
          <cell r="M58"/>
        </row>
        <row r="59">
          <cell r="A59" t="str">
            <v>4_5_4_10</v>
          </cell>
          <cell r="B59">
            <v>11</v>
          </cell>
          <cell r="C59">
            <v>4</v>
          </cell>
          <cell r="D59">
            <v>45</v>
          </cell>
          <cell r="E59" t="str">
            <v>5</v>
          </cell>
          <cell r="F59">
            <v>4</v>
          </cell>
          <cell r="G59">
            <v>10</v>
          </cell>
          <cell r="H59">
            <v>0</v>
          </cell>
          <cell r="I59">
            <v>45.1</v>
          </cell>
          <cell r="J59">
            <v>45</v>
          </cell>
          <cell r="K59">
            <v>0</v>
          </cell>
          <cell r="L59">
            <v>0</v>
          </cell>
          <cell r="M59"/>
        </row>
        <row r="60">
          <cell r="A60" t="str">
            <v>4_5_4_11</v>
          </cell>
          <cell r="B60">
            <v>11</v>
          </cell>
          <cell r="C60">
            <v>4</v>
          </cell>
          <cell r="D60">
            <v>45</v>
          </cell>
          <cell r="E60" t="str">
            <v>5</v>
          </cell>
          <cell r="F60">
            <v>4</v>
          </cell>
          <cell r="G60">
            <v>11</v>
          </cell>
          <cell r="H60">
            <v>0</v>
          </cell>
          <cell r="I60">
            <v>45.11</v>
          </cell>
          <cell r="J60">
            <v>50</v>
          </cell>
          <cell r="K60">
            <v>0</v>
          </cell>
          <cell r="L60">
            <v>0</v>
          </cell>
          <cell r="M60"/>
        </row>
        <row r="61">
          <cell r="A61" t="str">
            <v>4_5_4_12</v>
          </cell>
          <cell r="B61">
            <v>11</v>
          </cell>
          <cell r="C61">
            <v>4</v>
          </cell>
          <cell r="D61">
            <v>45</v>
          </cell>
          <cell r="E61" t="str">
            <v>5</v>
          </cell>
          <cell r="F61">
            <v>4</v>
          </cell>
          <cell r="G61">
            <v>12</v>
          </cell>
          <cell r="H61">
            <v>0.1198</v>
          </cell>
          <cell r="I61">
            <v>45.12</v>
          </cell>
          <cell r="J61">
            <v>55</v>
          </cell>
          <cell r="K61">
            <v>6.5890000000000004</v>
          </cell>
          <cell r="L61">
            <v>0.10272920743067845</v>
          </cell>
          <cell r="M61"/>
        </row>
        <row r="62">
          <cell r="A62" t="str">
            <v>4_5_4_13</v>
          </cell>
          <cell r="B62">
            <v>11</v>
          </cell>
          <cell r="C62">
            <v>4</v>
          </cell>
          <cell r="D62">
            <v>45</v>
          </cell>
          <cell r="E62" t="str">
            <v>5</v>
          </cell>
          <cell r="F62">
            <v>4</v>
          </cell>
          <cell r="G62">
            <v>13</v>
          </cell>
          <cell r="H62">
            <v>0</v>
          </cell>
          <cell r="I62">
            <v>45.13</v>
          </cell>
          <cell r="J62">
            <v>60</v>
          </cell>
          <cell r="K62">
            <v>0</v>
          </cell>
          <cell r="L62">
            <v>0</v>
          </cell>
          <cell r="M62"/>
        </row>
        <row r="63">
          <cell r="A63" t="str">
            <v>4_5_4_14</v>
          </cell>
          <cell r="B63">
            <v>11</v>
          </cell>
          <cell r="C63">
            <v>4</v>
          </cell>
          <cell r="D63">
            <v>45</v>
          </cell>
          <cell r="E63" t="str">
            <v>5</v>
          </cell>
          <cell r="F63">
            <v>4</v>
          </cell>
          <cell r="G63">
            <v>14</v>
          </cell>
          <cell r="H63">
            <v>0.82750000000000001</v>
          </cell>
          <cell r="I63">
            <v>45.14</v>
          </cell>
          <cell r="J63">
            <v>65</v>
          </cell>
          <cell r="K63">
            <v>53.787500000000001</v>
          </cell>
          <cell r="L63">
            <v>0.83860179764419751</v>
          </cell>
          <cell r="M63"/>
        </row>
        <row r="64">
          <cell r="A64" t="str">
            <v>4_5_4_15</v>
          </cell>
          <cell r="B64">
            <v>11</v>
          </cell>
          <cell r="C64">
            <v>4</v>
          </cell>
          <cell r="D64">
            <v>45</v>
          </cell>
          <cell r="E64" t="str">
            <v>5</v>
          </cell>
          <cell r="F64">
            <v>4</v>
          </cell>
          <cell r="G64">
            <v>15</v>
          </cell>
          <cell r="H64">
            <v>3.7900000000000003E-2</v>
          </cell>
          <cell r="I64">
            <v>45.15</v>
          </cell>
          <cell r="J64">
            <v>70</v>
          </cell>
          <cell r="K64">
            <v>2.653</v>
          </cell>
          <cell r="L64">
            <v>4.1362966658611312E-2</v>
          </cell>
          <cell r="M64"/>
        </row>
        <row r="65">
          <cell r="A65" t="str">
            <v>4_5_4_16</v>
          </cell>
          <cell r="B65">
            <v>11</v>
          </cell>
          <cell r="C65">
            <v>4</v>
          </cell>
          <cell r="D65">
            <v>45</v>
          </cell>
          <cell r="E65" t="str">
            <v>5</v>
          </cell>
          <cell r="F65">
            <v>4</v>
          </cell>
          <cell r="G65">
            <v>16</v>
          </cell>
          <cell r="H65">
            <v>1.4800000000000001E-2</v>
          </cell>
          <cell r="I65">
            <v>45.16</v>
          </cell>
          <cell r="J65">
            <v>75</v>
          </cell>
          <cell r="K65">
            <v>1.1100000000000001</v>
          </cell>
          <cell r="L65">
            <v>1.7306028266512837E-2</v>
          </cell>
          <cell r="M65">
            <v>1</v>
          </cell>
        </row>
        <row r="66">
          <cell r="A66" t="str">
            <v>4_5_5_1</v>
          </cell>
          <cell r="B66">
            <v>11</v>
          </cell>
          <cell r="C66">
            <v>4</v>
          </cell>
          <cell r="D66">
            <v>55</v>
          </cell>
          <cell r="E66" t="str">
            <v>5</v>
          </cell>
          <cell r="F66">
            <v>5</v>
          </cell>
          <cell r="G66">
            <v>1</v>
          </cell>
          <cell r="H66">
            <v>0</v>
          </cell>
          <cell r="I66">
            <v>55.01</v>
          </cell>
          <cell r="J66">
            <v>2.5</v>
          </cell>
          <cell r="K66">
            <v>0</v>
          </cell>
          <cell r="L66">
            <v>0</v>
          </cell>
        </row>
        <row r="67">
          <cell r="A67" t="str">
            <v>4_5_5_2</v>
          </cell>
          <cell r="B67">
            <v>11</v>
          </cell>
          <cell r="C67">
            <v>4</v>
          </cell>
          <cell r="D67">
            <v>55</v>
          </cell>
          <cell r="E67" t="str">
            <v>5</v>
          </cell>
          <cell r="F67">
            <v>5</v>
          </cell>
          <cell r="G67">
            <v>2</v>
          </cell>
          <cell r="H67">
            <v>0</v>
          </cell>
          <cell r="I67">
            <v>55.02</v>
          </cell>
          <cell r="J67">
            <v>5</v>
          </cell>
          <cell r="K67">
            <v>0</v>
          </cell>
          <cell r="L67">
            <v>0</v>
          </cell>
          <cell r="M67"/>
        </row>
        <row r="68">
          <cell r="A68" t="str">
            <v>4_5_5_3</v>
          </cell>
          <cell r="B68">
            <v>11</v>
          </cell>
          <cell r="C68">
            <v>4</v>
          </cell>
          <cell r="D68">
            <v>55</v>
          </cell>
          <cell r="E68" t="str">
            <v>5</v>
          </cell>
          <cell r="F68">
            <v>5</v>
          </cell>
          <cell r="G68">
            <v>3</v>
          </cell>
          <cell r="H68">
            <v>0</v>
          </cell>
          <cell r="I68">
            <v>55.03</v>
          </cell>
          <cell r="J68">
            <v>10</v>
          </cell>
          <cell r="K68">
            <v>0</v>
          </cell>
          <cell r="L68">
            <v>0</v>
          </cell>
          <cell r="M68"/>
        </row>
        <row r="69">
          <cell r="A69" t="str">
            <v>4_5_5_4</v>
          </cell>
          <cell r="B69">
            <v>11</v>
          </cell>
          <cell r="C69">
            <v>4</v>
          </cell>
          <cell r="D69">
            <v>55</v>
          </cell>
          <cell r="E69" t="str">
            <v>5</v>
          </cell>
          <cell r="F69">
            <v>5</v>
          </cell>
          <cell r="G69">
            <v>4</v>
          </cell>
          <cell r="H69">
            <v>0</v>
          </cell>
          <cell r="I69">
            <v>55.04</v>
          </cell>
          <cell r="J69">
            <v>15</v>
          </cell>
          <cell r="K69">
            <v>0</v>
          </cell>
          <cell r="L69">
            <v>0</v>
          </cell>
          <cell r="M69"/>
        </row>
        <row r="70">
          <cell r="A70" t="str">
            <v>4_5_5_5</v>
          </cell>
          <cell r="B70">
            <v>11</v>
          </cell>
          <cell r="C70">
            <v>4</v>
          </cell>
          <cell r="D70">
            <v>55</v>
          </cell>
          <cell r="E70" t="str">
            <v>5</v>
          </cell>
          <cell r="F70">
            <v>5</v>
          </cell>
          <cell r="G70">
            <v>5</v>
          </cell>
          <cell r="H70">
            <v>0</v>
          </cell>
          <cell r="I70">
            <v>55.05</v>
          </cell>
          <cell r="J70">
            <v>20</v>
          </cell>
          <cell r="K70">
            <v>0</v>
          </cell>
          <cell r="L70">
            <v>0</v>
          </cell>
          <cell r="M70"/>
        </row>
        <row r="71">
          <cell r="A71" t="str">
            <v>4_5_5_6</v>
          </cell>
          <cell r="B71">
            <v>11</v>
          </cell>
          <cell r="C71">
            <v>4</v>
          </cell>
          <cell r="D71">
            <v>55</v>
          </cell>
          <cell r="E71" t="str">
            <v>5</v>
          </cell>
          <cell r="F71">
            <v>5</v>
          </cell>
          <cell r="G71">
            <v>6</v>
          </cell>
          <cell r="H71">
            <v>0</v>
          </cell>
          <cell r="I71">
            <v>55.06</v>
          </cell>
          <cell r="J71">
            <v>25</v>
          </cell>
          <cell r="K71">
            <v>0</v>
          </cell>
          <cell r="L71">
            <v>0</v>
          </cell>
          <cell r="M71"/>
        </row>
        <row r="72">
          <cell r="A72" t="str">
            <v>4_5_5_7</v>
          </cell>
          <cell r="B72">
            <v>11</v>
          </cell>
          <cell r="C72">
            <v>4</v>
          </cell>
          <cell r="D72">
            <v>55</v>
          </cell>
          <cell r="E72" t="str">
            <v>5</v>
          </cell>
          <cell r="F72">
            <v>5</v>
          </cell>
          <cell r="G72">
            <v>7</v>
          </cell>
          <cell r="H72">
            <v>0</v>
          </cell>
          <cell r="I72">
            <v>55.07</v>
          </cell>
          <cell r="J72">
            <v>30</v>
          </cell>
          <cell r="K72">
            <v>0</v>
          </cell>
          <cell r="L72">
            <v>0</v>
          </cell>
          <cell r="M72"/>
        </row>
        <row r="73">
          <cell r="A73" t="str">
            <v>4_5_5_8</v>
          </cell>
          <cell r="B73">
            <v>11</v>
          </cell>
          <cell r="C73">
            <v>4</v>
          </cell>
          <cell r="D73">
            <v>55</v>
          </cell>
          <cell r="E73" t="str">
            <v>5</v>
          </cell>
          <cell r="F73">
            <v>5</v>
          </cell>
          <cell r="G73">
            <v>8</v>
          </cell>
          <cell r="H73">
            <v>0</v>
          </cell>
          <cell r="I73">
            <v>55.08</v>
          </cell>
          <cell r="J73">
            <v>35</v>
          </cell>
          <cell r="K73">
            <v>0</v>
          </cell>
          <cell r="L73">
            <v>0</v>
          </cell>
          <cell r="M73"/>
        </row>
        <row r="74">
          <cell r="A74" t="str">
            <v>4_5_5_9</v>
          </cell>
          <cell r="B74">
            <v>11</v>
          </cell>
          <cell r="C74">
            <v>4</v>
          </cell>
          <cell r="D74">
            <v>55</v>
          </cell>
          <cell r="E74" t="str">
            <v>5</v>
          </cell>
          <cell r="F74">
            <v>5</v>
          </cell>
          <cell r="G74">
            <v>9</v>
          </cell>
          <cell r="H74">
            <v>0</v>
          </cell>
          <cell r="I74">
            <v>55.09</v>
          </cell>
          <cell r="J74">
            <v>40</v>
          </cell>
          <cell r="K74">
            <v>0</v>
          </cell>
          <cell r="L74">
            <v>0</v>
          </cell>
          <cell r="M74"/>
        </row>
        <row r="75">
          <cell r="A75" t="str">
            <v>4_5_5_10</v>
          </cell>
          <cell r="B75">
            <v>11</v>
          </cell>
          <cell r="C75">
            <v>4</v>
          </cell>
          <cell r="D75">
            <v>55</v>
          </cell>
          <cell r="E75" t="str">
            <v>5</v>
          </cell>
          <cell r="F75">
            <v>5</v>
          </cell>
          <cell r="G75">
            <v>10</v>
          </cell>
          <cell r="H75">
            <v>0</v>
          </cell>
          <cell r="I75">
            <v>55.1</v>
          </cell>
          <cell r="J75">
            <v>45</v>
          </cell>
          <cell r="K75">
            <v>0</v>
          </cell>
          <cell r="L75">
            <v>0</v>
          </cell>
          <cell r="M75"/>
        </row>
        <row r="76">
          <cell r="A76" t="str">
            <v>4_5_5_11</v>
          </cell>
          <cell r="B76">
            <v>11</v>
          </cell>
          <cell r="C76">
            <v>4</v>
          </cell>
          <cell r="D76">
            <v>55</v>
          </cell>
          <cell r="E76" t="str">
            <v>5</v>
          </cell>
          <cell r="F76">
            <v>5</v>
          </cell>
          <cell r="G76">
            <v>11</v>
          </cell>
          <cell r="H76">
            <v>0</v>
          </cell>
          <cell r="I76">
            <v>55.11</v>
          </cell>
          <cell r="J76">
            <v>50</v>
          </cell>
          <cell r="K76">
            <v>0</v>
          </cell>
          <cell r="L76">
            <v>0</v>
          </cell>
          <cell r="M76"/>
        </row>
        <row r="77">
          <cell r="A77" t="str">
            <v>4_5_5_12</v>
          </cell>
          <cell r="B77">
            <v>11</v>
          </cell>
          <cell r="C77">
            <v>4</v>
          </cell>
          <cell r="D77">
            <v>55</v>
          </cell>
          <cell r="E77" t="str">
            <v>5</v>
          </cell>
          <cell r="F77">
            <v>5</v>
          </cell>
          <cell r="G77">
            <v>12</v>
          </cell>
          <cell r="H77">
            <v>0.1198</v>
          </cell>
          <cell r="I77">
            <v>55.12</v>
          </cell>
          <cell r="J77">
            <v>55</v>
          </cell>
          <cell r="K77">
            <v>6.5890000000000004</v>
          </cell>
          <cell r="L77">
            <v>0.10272920743067845</v>
          </cell>
          <cell r="M77"/>
        </row>
        <row r="78">
          <cell r="A78" t="str">
            <v>4_5_5_13</v>
          </cell>
          <cell r="B78">
            <v>11</v>
          </cell>
          <cell r="C78">
            <v>4</v>
          </cell>
          <cell r="D78">
            <v>55</v>
          </cell>
          <cell r="E78" t="str">
            <v>5</v>
          </cell>
          <cell r="F78">
            <v>5</v>
          </cell>
          <cell r="G78">
            <v>13</v>
          </cell>
          <cell r="H78">
            <v>0</v>
          </cell>
          <cell r="I78">
            <v>55.13</v>
          </cell>
          <cell r="J78">
            <v>60</v>
          </cell>
          <cell r="K78">
            <v>0</v>
          </cell>
          <cell r="L78">
            <v>0</v>
          </cell>
          <cell r="M78"/>
        </row>
        <row r="79">
          <cell r="A79" t="str">
            <v>4_5_5_14</v>
          </cell>
          <cell r="B79">
            <v>11</v>
          </cell>
          <cell r="C79">
            <v>4</v>
          </cell>
          <cell r="D79">
            <v>55</v>
          </cell>
          <cell r="E79" t="str">
            <v>5</v>
          </cell>
          <cell r="F79">
            <v>5</v>
          </cell>
          <cell r="G79">
            <v>14</v>
          </cell>
          <cell r="H79">
            <v>0.82750000000000001</v>
          </cell>
          <cell r="I79">
            <v>55.14</v>
          </cell>
          <cell r="J79">
            <v>65</v>
          </cell>
          <cell r="K79">
            <v>53.787500000000001</v>
          </cell>
          <cell r="L79">
            <v>0.83860179764419751</v>
          </cell>
          <cell r="M79"/>
        </row>
        <row r="80">
          <cell r="A80" t="str">
            <v>4_5_5_15</v>
          </cell>
          <cell r="B80">
            <v>11</v>
          </cell>
          <cell r="C80">
            <v>4</v>
          </cell>
          <cell r="D80">
            <v>55</v>
          </cell>
          <cell r="E80" t="str">
            <v>5</v>
          </cell>
          <cell r="F80">
            <v>5</v>
          </cell>
          <cell r="G80">
            <v>15</v>
          </cell>
          <cell r="H80">
            <v>3.7900000000000003E-2</v>
          </cell>
          <cell r="I80">
            <v>55.15</v>
          </cell>
          <cell r="J80">
            <v>70</v>
          </cell>
          <cell r="K80">
            <v>2.653</v>
          </cell>
          <cell r="L80">
            <v>4.1362966658611312E-2</v>
          </cell>
          <cell r="M80"/>
        </row>
        <row r="81">
          <cell r="A81" t="str">
            <v>4_5_5_16</v>
          </cell>
          <cell r="B81">
            <v>11</v>
          </cell>
          <cell r="C81">
            <v>4</v>
          </cell>
          <cell r="D81">
            <v>55</v>
          </cell>
          <cell r="E81" t="str">
            <v>5</v>
          </cell>
          <cell r="F81">
            <v>5</v>
          </cell>
          <cell r="G81">
            <v>16</v>
          </cell>
          <cell r="H81">
            <v>1.4800000000000001E-2</v>
          </cell>
          <cell r="I81">
            <v>55.16</v>
          </cell>
          <cell r="J81">
            <v>75</v>
          </cell>
          <cell r="K81">
            <v>1.1100000000000001</v>
          </cell>
          <cell r="L81">
            <v>1.7306028266512837E-2</v>
          </cell>
          <cell r="M81">
            <v>1</v>
          </cell>
        </row>
        <row r="82">
          <cell r="A82" t="str">
            <v>4_5_6_1</v>
          </cell>
          <cell r="B82">
            <v>11</v>
          </cell>
          <cell r="C82">
            <v>4</v>
          </cell>
          <cell r="D82">
            <v>65</v>
          </cell>
          <cell r="E82" t="str">
            <v>5</v>
          </cell>
          <cell r="F82">
            <v>6</v>
          </cell>
          <cell r="G82">
            <v>1</v>
          </cell>
          <cell r="H82">
            <v>0</v>
          </cell>
          <cell r="I82">
            <v>65.010000000000005</v>
          </cell>
          <cell r="J82">
            <v>2.5</v>
          </cell>
          <cell r="K82">
            <v>0</v>
          </cell>
          <cell r="L82">
            <v>0</v>
          </cell>
        </row>
        <row r="83">
          <cell r="A83" t="str">
            <v>4_5_6_2</v>
          </cell>
          <cell r="B83">
            <v>11</v>
          </cell>
          <cell r="C83">
            <v>4</v>
          </cell>
          <cell r="D83">
            <v>65</v>
          </cell>
          <cell r="E83" t="str">
            <v>5</v>
          </cell>
          <cell r="F83">
            <v>6</v>
          </cell>
          <cell r="G83">
            <v>2</v>
          </cell>
          <cell r="H83">
            <v>0</v>
          </cell>
          <cell r="I83">
            <v>65.02</v>
          </cell>
          <cell r="J83">
            <v>5</v>
          </cell>
          <cell r="K83">
            <v>0</v>
          </cell>
          <cell r="L83">
            <v>0</v>
          </cell>
          <cell r="M83"/>
        </row>
        <row r="84">
          <cell r="A84" t="str">
            <v>4_5_6_3</v>
          </cell>
          <cell r="B84">
            <v>11</v>
          </cell>
          <cell r="C84">
            <v>4</v>
          </cell>
          <cell r="D84">
            <v>65</v>
          </cell>
          <cell r="E84" t="str">
            <v>5</v>
          </cell>
          <cell r="F84">
            <v>6</v>
          </cell>
          <cell r="G84">
            <v>3</v>
          </cell>
          <cell r="H84">
            <v>0</v>
          </cell>
          <cell r="I84">
            <v>65.03</v>
          </cell>
          <cell r="J84">
            <v>10</v>
          </cell>
          <cell r="K84">
            <v>0</v>
          </cell>
          <cell r="L84">
            <v>0</v>
          </cell>
          <cell r="M84"/>
        </row>
        <row r="85">
          <cell r="A85" t="str">
            <v>4_5_6_4</v>
          </cell>
          <cell r="B85">
            <v>11</v>
          </cell>
          <cell r="C85">
            <v>4</v>
          </cell>
          <cell r="D85">
            <v>65</v>
          </cell>
          <cell r="E85" t="str">
            <v>5</v>
          </cell>
          <cell r="F85">
            <v>6</v>
          </cell>
          <cell r="G85">
            <v>4</v>
          </cell>
          <cell r="H85">
            <v>0</v>
          </cell>
          <cell r="I85">
            <v>65.040000000000006</v>
          </cell>
          <cell r="J85">
            <v>15</v>
          </cell>
          <cell r="K85">
            <v>0</v>
          </cell>
          <cell r="L85">
            <v>0</v>
          </cell>
          <cell r="M85"/>
        </row>
        <row r="86">
          <cell r="A86" t="str">
            <v>4_5_6_5</v>
          </cell>
          <cell r="B86">
            <v>11</v>
          </cell>
          <cell r="C86">
            <v>4</v>
          </cell>
          <cell r="D86">
            <v>65</v>
          </cell>
          <cell r="E86" t="str">
            <v>5</v>
          </cell>
          <cell r="F86">
            <v>6</v>
          </cell>
          <cell r="G86">
            <v>5</v>
          </cell>
          <cell r="H86">
            <v>0</v>
          </cell>
          <cell r="I86">
            <v>65.05</v>
          </cell>
          <cell r="J86">
            <v>20</v>
          </cell>
          <cell r="K86">
            <v>0</v>
          </cell>
          <cell r="L86">
            <v>0</v>
          </cell>
          <cell r="M86"/>
        </row>
        <row r="87">
          <cell r="A87" t="str">
            <v>4_5_6_6</v>
          </cell>
          <cell r="B87">
            <v>11</v>
          </cell>
          <cell r="C87">
            <v>4</v>
          </cell>
          <cell r="D87">
            <v>65</v>
          </cell>
          <cell r="E87" t="str">
            <v>5</v>
          </cell>
          <cell r="F87">
            <v>6</v>
          </cell>
          <cell r="G87">
            <v>6</v>
          </cell>
          <cell r="H87">
            <v>0</v>
          </cell>
          <cell r="I87">
            <v>65.06</v>
          </cell>
          <cell r="J87">
            <v>25</v>
          </cell>
          <cell r="K87">
            <v>0</v>
          </cell>
          <cell r="L87">
            <v>0</v>
          </cell>
          <cell r="M87"/>
        </row>
        <row r="88">
          <cell r="A88" t="str">
            <v>4_5_6_7</v>
          </cell>
          <cell r="B88">
            <v>11</v>
          </cell>
          <cell r="C88">
            <v>4</v>
          </cell>
          <cell r="D88">
            <v>65</v>
          </cell>
          <cell r="E88" t="str">
            <v>5</v>
          </cell>
          <cell r="F88">
            <v>6</v>
          </cell>
          <cell r="G88">
            <v>7</v>
          </cell>
          <cell r="H88">
            <v>0</v>
          </cell>
          <cell r="I88">
            <v>65.069999999999993</v>
          </cell>
          <cell r="J88">
            <v>30</v>
          </cell>
          <cell r="K88">
            <v>0</v>
          </cell>
          <cell r="L88">
            <v>0</v>
          </cell>
          <cell r="M88"/>
        </row>
        <row r="89">
          <cell r="A89" t="str">
            <v>4_5_6_8</v>
          </cell>
          <cell r="B89">
            <v>11</v>
          </cell>
          <cell r="C89">
            <v>4</v>
          </cell>
          <cell r="D89">
            <v>65</v>
          </cell>
          <cell r="E89" t="str">
            <v>5</v>
          </cell>
          <cell r="F89">
            <v>6</v>
          </cell>
          <cell r="G89">
            <v>8</v>
          </cell>
          <cell r="H89">
            <v>3.6400000000000002E-2</v>
          </cell>
          <cell r="I89">
            <v>65.08</v>
          </cell>
          <cell r="J89">
            <v>35</v>
          </cell>
          <cell r="K89">
            <v>1.274</v>
          </cell>
          <cell r="L89">
            <v>2.1419864654701359E-2</v>
          </cell>
          <cell r="M89"/>
        </row>
        <row r="90">
          <cell r="A90" t="str">
            <v>4_5_6_9</v>
          </cell>
          <cell r="B90">
            <v>11</v>
          </cell>
          <cell r="C90">
            <v>4</v>
          </cell>
          <cell r="D90">
            <v>65</v>
          </cell>
          <cell r="E90" t="str">
            <v>5</v>
          </cell>
          <cell r="F90">
            <v>6</v>
          </cell>
          <cell r="G90">
            <v>9</v>
          </cell>
          <cell r="H90">
            <v>4.2999999999999997E-2</v>
          </cell>
          <cell r="I90">
            <v>65.09</v>
          </cell>
          <cell r="J90">
            <v>40</v>
          </cell>
          <cell r="K90">
            <v>1.7199999999999998</v>
          </cell>
          <cell r="L90">
            <v>2.8918498591904502E-2</v>
          </cell>
          <cell r="M90"/>
        </row>
        <row r="91">
          <cell r="A91" t="str">
            <v>4_5_6_10</v>
          </cell>
          <cell r="B91">
            <v>11</v>
          </cell>
          <cell r="C91">
            <v>4</v>
          </cell>
          <cell r="D91">
            <v>65</v>
          </cell>
          <cell r="E91" t="str">
            <v>5</v>
          </cell>
          <cell r="F91">
            <v>6</v>
          </cell>
          <cell r="G91">
            <v>10</v>
          </cell>
          <cell r="H91">
            <v>3.2599999999999997E-2</v>
          </cell>
          <cell r="I91">
            <v>65.099999999999994</v>
          </cell>
          <cell r="J91">
            <v>45</v>
          </cell>
          <cell r="K91">
            <v>1.4669999999999999</v>
          </cell>
          <cell r="L91">
            <v>2.466478920600227E-2</v>
          </cell>
          <cell r="M91"/>
        </row>
        <row r="92">
          <cell r="A92" t="str">
            <v>4_5_6_11</v>
          </cell>
          <cell r="B92">
            <v>11</v>
          </cell>
          <cell r="C92">
            <v>4</v>
          </cell>
          <cell r="D92">
            <v>65</v>
          </cell>
          <cell r="E92" t="str">
            <v>5</v>
          </cell>
          <cell r="F92">
            <v>6</v>
          </cell>
          <cell r="G92">
            <v>11</v>
          </cell>
          <cell r="H92">
            <v>9.5799999999999996E-2</v>
          </cell>
          <cell r="I92">
            <v>65.11</v>
          </cell>
          <cell r="J92">
            <v>50</v>
          </cell>
          <cell r="K92">
            <v>4.79</v>
          </cell>
          <cell r="L92">
            <v>8.0534655962338705E-2</v>
          </cell>
          <cell r="M92"/>
        </row>
        <row r="93">
          <cell r="A93" t="str">
            <v>4_5_6_12</v>
          </cell>
          <cell r="B93">
            <v>11</v>
          </cell>
          <cell r="C93">
            <v>4</v>
          </cell>
          <cell r="D93">
            <v>65</v>
          </cell>
          <cell r="E93" t="str">
            <v>5</v>
          </cell>
          <cell r="F93">
            <v>6</v>
          </cell>
          <cell r="G93">
            <v>12</v>
          </cell>
          <cell r="H93">
            <v>0.1305</v>
          </cell>
          <cell r="I93">
            <v>65.12</v>
          </cell>
          <cell r="J93">
            <v>55</v>
          </cell>
          <cell r="K93">
            <v>7.1775000000000002</v>
          </cell>
          <cell r="L93">
            <v>0.1206758858391829</v>
          </cell>
          <cell r="M93"/>
        </row>
        <row r="94">
          <cell r="A94" t="str">
            <v>4_5_6_13</v>
          </cell>
          <cell r="B94">
            <v>11</v>
          </cell>
          <cell r="C94">
            <v>4</v>
          </cell>
          <cell r="D94">
            <v>65</v>
          </cell>
          <cell r="E94" t="str">
            <v>5</v>
          </cell>
          <cell r="F94">
            <v>6</v>
          </cell>
          <cell r="G94">
            <v>13</v>
          </cell>
          <cell r="H94">
            <v>6.0299999999999999E-2</v>
          </cell>
          <cell r="I94">
            <v>65.13</v>
          </cell>
          <cell r="J94">
            <v>60</v>
          </cell>
          <cell r="K94">
            <v>3.6179999999999999</v>
          </cell>
          <cell r="L94">
            <v>6.0829725526459592E-2</v>
          </cell>
          <cell r="M94"/>
        </row>
        <row r="95">
          <cell r="A95" t="str">
            <v>4_5_6_14</v>
          </cell>
          <cell r="B95">
            <v>11</v>
          </cell>
          <cell r="C95">
            <v>4</v>
          </cell>
          <cell r="D95">
            <v>65</v>
          </cell>
          <cell r="E95" t="str">
            <v>5</v>
          </cell>
          <cell r="F95">
            <v>6</v>
          </cell>
          <cell r="G95">
            <v>14</v>
          </cell>
          <cell r="H95">
            <v>0.55269999999999997</v>
          </cell>
          <cell r="I95">
            <v>65.14</v>
          </cell>
          <cell r="J95">
            <v>65</v>
          </cell>
          <cell r="K95">
            <v>35.9255</v>
          </cell>
          <cell r="L95">
            <v>0.6040183262578287</v>
          </cell>
          <cell r="M95"/>
        </row>
        <row r="96">
          <cell r="A96" t="str">
            <v>4_5_6_15</v>
          </cell>
          <cell r="B96">
            <v>11</v>
          </cell>
          <cell r="C96">
            <v>4</v>
          </cell>
          <cell r="D96">
            <v>65</v>
          </cell>
          <cell r="E96" t="str">
            <v>5</v>
          </cell>
          <cell r="F96">
            <v>6</v>
          </cell>
          <cell r="G96">
            <v>15</v>
          </cell>
          <cell r="H96">
            <v>2.9399999999999999E-2</v>
          </cell>
          <cell r="I96">
            <v>65.150000000000006</v>
          </cell>
          <cell r="J96">
            <v>70</v>
          </cell>
          <cell r="K96">
            <v>2.0579999999999998</v>
          </cell>
          <cell r="L96">
            <v>3.4601319826825273E-2</v>
          </cell>
          <cell r="M96"/>
        </row>
        <row r="97">
          <cell r="A97" t="str">
            <v>4_5_6_16</v>
          </cell>
          <cell r="B97">
            <v>11</v>
          </cell>
          <cell r="C97">
            <v>4</v>
          </cell>
          <cell r="D97">
            <v>65</v>
          </cell>
          <cell r="E97" t="str">
            <v>5</v>
          </cell>
          <cell r="F97">
            <v>6</v>
          </cell>
          <cell r="G97">
            <v>16</v>
          </cell>
          <cell r="H97">
            <v>1.9300000000000001E-2</v>
          </cell>
          <cell r="I97">
            <v>65.16</v>
          </cell>
          <cell r="J97">
            <v>75</v>
          </cell>
          <cell r="K97">
            <v>1.4475</v>
          </cell>
          <cell r="L97">
            <v>2.4336934134756846E-2</v>
          </cell>
          <cell r="M97">
            <v>1.0000000000000002</v>
          </cell>
        </row>
        <row r="98">
          <cell r="A98" t="str">
            <v>4_5_7_1</v>
          </cell>
          <cell r="B98">
            <v>11</v>
          </cell>
          <cell r="C98">
            <v>4</v>
          </cell>
          <cell r="D98">
            <v>75</v>
          </cell>
          <cell r="E98" t="str">
            <v>5</v>
          </cell>
          <cell r="F98">
            <v>7</v>
          </cell>
          <cell r="G98">
            <v>1</v>
          </cell>
          <cell r="H98">
            <v>0</v>
          </cell>
          <cell r="I98">
            <v>75.010000000000005</v>
          </cell>
          <cell r="J98">
            <v>2.5</v>
          </cell>
          <cell r="K98">
            <v>0</v>
          </cell>
          <cell r="L98">
            <v>0</v>
          </cell>
        </row>
        <row r="99">
          <cell r="A99" t="str">
            <v>4_5_7_2</v>
          </cell>
          <cell r="B99">
            <v>11</v>
          </cell>
          <cell r="C99">
            <v>4</v>
          </cell>
          <cell r="D99">
            <v>75</v>
          </cell>
          <cell r="E99" t="str">
            <v>5</v>
          </cell>
          <cell r="F99">
            <v>7</v>
          </cell>
          <cell r="G99">
            <v>2</v>
          </cell>
          <cell r="H99">
            <v>0</v>
          </cell>
          <cell r="I99">
            <v>75.02</v>
          </cell>
          <cell r="J99">
            <v>5</v>
          </cell>
          <cell r="K99">
            <v>0</v>
          </cell>
          <cell r="L99">
            <v>0</v>
          </cell>
          <cell r="M99"/>
        </row>
        <row r="100">
          <cell r="A100" t="str">
            <v>4_5_7_3</v>
          </cell>
          <cell r="B100">
            <v>11</v>
          </cell>
          <cell r="C100">
            <v>4</v>
          </cell>
          <cell r="D100">
            <v>75</v>
          </cell>
          <cell r="E100" t="str">
            <v>5</v>
          </cell>
          <cell r="F100">
            <v>7</v>
          </cell>
          <cell r="G100">
            <v>3</v>
          </cell>
          <cell r="H100">
            <v>0</v>
          </cell>
          <cell r="I100">
            <v>75.03</v>
          </cell>
          <cell r="J100">
            <v>10</v>
          </cell>
          <cell r="K100">
            <v>0</v>
          </cell>
          <cell r="L100">
            <v>0</v>
          </cell>
          <cell r="M100"/>
        </row>
        <row r="101">
          <cell r="A101" t="str">
            <v>4_5_7_4</v>
          </cell>
          <cell r="B101">
            <v>11</v>
          </cell>
          <cell r="C101">
            <v>4</v>
          </cell>
          <cell r="D101">
            <v>75</v>
          </cell>
          <cell r="E101" t="str">
            <v>5</v>
          </cell>
          <cell r="F101">
            <v>7</v>
          </cell>
          <cell r="G101">
            <v>4</v>
          </cell>
          <cell r="H101">
            <v>0</v>
          </cell>
          <cell r="I101">
            <v>75.040000000000006</v>
          </cell>
          <cell r="J101">
            <v>15</v>
          </cell>
          <cell r="K101">
            <v>0</v>
          </cell>
          <cell r="L101">
            <v>0</v>
          </cell>
          <cell r="M101"/>
        </row>
        <row r="102">
          <cell r="A102" t="str">
            <v>4_5_7_5</v>
          </cell>
          <cell r="B102">
            <v>11</v>
          </cell>
          <cell r="C102">
            <v>4</v>
          </cell>
          <cell r="D102">
            <v>75</v>
          </cell>
          <cell r="E102" t="str">
            <v>5</v>
          </cell>
          <cell r="F102">
            <v>7</v>
          </cell>
          <cell r="G102">
            <v>5</v>
          </cell>
          <cell r="H102">
            <v>0</v>
          </cell>
          <cell r="I102">
            <v>75.05</v>
          </cell>
          <cell r="J102">
            <v>20</v>
          </cell>
          <cell r="K102">
            <v>0</v>
          </cell>
          <cell r="L102">
            <v>0</v>
          </cell>
          <cell r="M102"/>
        </row>
        <row r="103">
          <cell r="A103" t="str">
            <v>4_5_7_6</v>
          </cell>
          <cell r="B103">
            <v>11</v>
          </cell>
          <cell r="C103">
            <v>4</v>
          </cell>
          <cell r="D103">
            <v>75</v>
          </cell>
          <cell r="E103" t="str">
            <v>5</v>
          </cell>
          <cell r="F103">
            <v>7</v>
          </cell>
          <cell r="G103">
            <v>6</v>
          </cell>
          <cell r="H103">
            <v>0</v>
          </cell>
          <cell r="I103">
            <v>75.06</v>
          </cell>
          <cell r="J103">
            <v>25</v>
          </cell>
          <cell r="K103">
            <v>0</v>
          </cell>
          <cell r="L103">
            <v>0</v>
          </cell>
          <cell r="M103"/>
        </row>
        <row r="104">
          <cell r="A104" t="str">
            <v>4_5_7_7</v>
          </cell>
          <cell r="B104">
            <v>11</v>
          </cell>
          <cell r="C104">
            <v>4</v>
          </cell>
          <cell r="D104">
            <v>75</v>
          </cell>
          <cell r="E104" t="str">
            <v>5</v>
          </cell>
          <cell r="F104">
            <v>7</v>
          </cell>
          <cell r="G104">
            <v>7</v>
          </cell>
          <cell r="H104">
            <v>0</v>
          </cell>
          <cell r="I104">
            <v>75.069999999999993</v>
          </cell>
          <cell r="J104">
            <v>30</v>
          </cell>
          <cell r="K104">
            <v>0</v>
          </cell>
          <cell r="L104">
            <v>0</v>
          </cell>
          <cell r="M104"/>
        </row>
        <row r="105">
          <cell r="A105" t="str">
            <v>4_5_7_8</v>
          </cell>
          <cell r="B105">
            <v>11</v>
          </cell>
          <cell r="C105">
            <v>4</v>
          </cell>
          <cell r="D105">
            <v>75</v>
          </cell>
          <cell r="E105" t="str">
            <v>5</v>
          </cell>
          <cell r="F105">
            <v>7</v>
          </cell>
          <cell r="G105">
            <v>8</v>
          </cell>
          <cell r="H105">
            <v>3.6400000000000002E-2</v>
          </cell>
          <cell r="I105">
            <v>75.08</v>
          </cell>
          <cell r="J105">
            <v>35</v>
          </cell>
          <cell r="K105">
            <v>1.274</v>
          </cell>
          <cell r="L105">
            <v>2.1419864654701359E-2</v>
          </cell>
          <cell r="M105"/>
        </row>
        <row r="106">
          <cell r="A106" t="str">
            <v>4_5_7_9</v>
          </cell>
          <cell r="B106">
            <v>11</v>
          </cell>
          <cell r="C106">
            <v>4</v>
          </cell>
          <cell r="D106">
            <v>75</v>
          </cell>
          <cell r="E106" t="str">
            <v>5</v>
          </cell>
          <cell r="F106">
            <v>7</v>
          </cell>
          <cell r="G106">
            <v>9</v>
          </cell>
          <cell r="H106">
            <v>4.2999999999999997E-2</v>
          </cell>
          <cell r="I106">
            <v>75.09</v>
          </cell>
          <cell r="J106">
            <v>40</v>
          </cell>
          <cell r="K106">
            <v>1.7199999999999998</v>
          </cell>
          <cell r="L106">
            <v>2.8918498591904502E-2</v>
          </cell>
          <cell r="M106"/>
        </row>
        <row r="107">
          <cell r="A107" t="str">
            <v>4_5_7_10</v>
          </cell>
          <cell r="B107">
            <v>11</v>
          </cell>
          <cell r="C107">
            <v>4</v>
          </cell>
          <cell r="D107">
            <v>75</v>
          </cell>
          <cell r="E107" t="str">
            <v>5</v>
          </cell>
          <cell r="F107">
            <v>7</v>
          </cell>
          <cell r="G107">
            <v>10</v>
          </cell>
          <cell r="H107">
            <v>3.2599999999999997E-2</v>
          </cell>
          <cell r="I107">
            <v>75.099999999999994</v>
          </cell>
          <cell r="J107">
            <v>45</v>
          </cell>
          <cell r="K107">
            <v>1.4669999999999999</v>
          </cell>
          <cell r="L107">
            <v>2.466478920600227E-2</v>
          </cell>
          <cell r="M107"/>
        </row>
        <row r="108">
          <cell r="A108" t="str">
            <v>4_5_7_11</v>
          </cell>
          <cell r="B108">
            <v>11</v>
          </cell>
          <cell r="C108">
            <v>4</v>
          </cell>
          <cell r="D108">
            <v>75</v>
          </cell>
          <cell r="E108" t="str">
            <v>5</v>
          </cell>
          <cell r="F108">
            <v>7</v>
          </cell>
          <cell r="G108">
            <v>11</v>
          </cell>
          <cell r="H108">
            <v>9.5799999999999996E-2</v>
          </cell>
          <cell r="I108">
            <v>75.11</v>
          </cell>
          <cell r="J108">
            <v>50</v>
          </cell>
          <cell r="K108">
            <v>4.79</v>
          </cell>
          <cell r="L108">
            <v>8.0534655962338705E-2</v>
          </cell>
          <cell r="M108"/>
        </row>
        <row r="109">
          <cell r="A109" t="str">
            <v>4_5_7_12</v>
          </cell>
          <cell r="B109">
            <v>11</v>
          </cell>
          <cell r="C109">
            <v>4</v>
          </cell>
          <cell r="D109">
            <v>75</v>
          </cell>
          <cell r="E109" t="str">
            <v>5</v>
          </cell>
          <cell r="F109">
            <v>7</v>
          </cell>
          <cell r="G109">
            <v>12</v>
          </cell>
          <cell r="H109">
            <v>0.1305</v>
          </cell>
          <cell r="I109">
            <v>75.12</v>
          </cell>
          <cell r="J109">
            <v>55</v>
          </cell>
          <cell r="K109">
            <v>7.1775000000000002</v>
          </cell>
          <cell r="L109">
            <v>0.1206758858391829</v>
          </cell>
          <cell r="M109"/>
        </row>
        <row r="110">
          <cell r="A110" t="str">
            <v>4_5_7_13</v>
          </cell>
          <cell r="B110">
            <v>11</v>
          </cell>
          <cell r="C110">
            <v>4</v>
          </cell>
          <cell r="D110">
            <v>75</v>
          </cell>
          <cell r="E110" t="str">
            <v>5</v>
          </cell>
          <cell r="F110">
            <v>7</v>
          </cell>
          <cell r="G110">
            <v>13</v>
          </cell>
          <cell r="H110">
            <v>6.0299999999999999E-2</v>
          </cell>
          <cell r="I110">
            <v>75.13</v>
          </cell>
          <cell r="J110">
            <v>60</v>
          </cell>
          <cell r="K110">
            <v>3.6179999999999999</v>
          </cell>
          <cell r="L110">
            <v>6.0829725526459592E-2</v>
          </cell>
          <cell r="M110"/>
        </row>
        <row r="111">
          <cell r="A111" t="str">
            <v>4_5_7_14</v>
          </cell>
          <cell r="B111">
            <v>11</v>
          </cell>
          <cell r="C111">
            <v>4</v>
          </cell>
          <cell r="D111">
            <v>75</v>
          </cell>
          <cell r="E111" t="str">
            <v>5</v>
          </cell>
          <cell r="F111">
            <v>7</v>
          </cell>
          <cell r="G111">
            <v>14</v>
          </cell>
          <cell r="H111">
            <v>0.55269999999999997</v>
          </cell>
          <cell r="I111">
            <v>75.14</v>
          </cell>
          <cell r="J111">
            <v>65</v>
          </cell>
          <cell r="K111">
            <v>35.9255</v>
          </cell>
          <cell r="L111">
            <v>0.6040183262578287</v>
          </cell>
          <cell r="M111"/>
        </row>
        <row r="112">
          <cell r="A112" t="str">
            <v>4_5_7_15</v>
          </cell>
          <cell r="B112">
            <v>11</v>
          </cell>
          <cell r="C112">
            <v>4</v>
          </cell>
          <cell r="D112">
            <v>75</v>
          </cell>
          <cell r="E112" t="str">
            <v>5</v>
          </cell>
          <cell r="F112">
            <v>7</v>
          </cell>
          <cell r="G112">
            <v>15</v>
          </cell>
          <cell r="H112">
            <v>2.9399999999999999E-2</v>
          </cell>
          <cell r="I112">
            <v>75.150000000000006</v>
          </cell>
          <cell r="J112">
            <v>70</v>
          </cell>
          <cell r="K112">
            <v>2.0579999999999998</v>
          </cell>
          <cell r="L112">
            <v>3.4601319826825273E-2</v>
          </cell>
          <cell r="M112"/>
        </row>
        <row r="113">
          <cell r="A113" t="str">
            <v>4_5_7_16</v>
          </cell>
          <cell r="B113">
            <v>11</v>
          </cell>
          <cell r="C113">
            <v>4</v>
          </cell>
          <cell r="D113">
            <v>75</v>
          </cell>
          <cell r="E113" t="str">
            <v>5</v>
          </cell>
          <cell r="F113">
            <v>7</v>
          </cell>
          <cell r="G113">
            <v>16</v>
          </cell>
          <cell r="H113">
            <v>1.9300000000000001E-2</v>
          </cell>
          <cell r="I113">
            <v>75.16</v>
          </cell>
          <cell r="J113">
            <v>75</v>
          </cell>
          <cell r="K113">
            <v>1.4475</v>
          </cell>
          <cell r="L113">
            <v>2.4336934134756846E-2</v>
          </cell>
          <cell r="M113">
            <v>1.0000000000000002</v>
          </cell>
        </row>
        <row r="114">
          <cell r="A114" t="str">
            <v>4_5_8_1</v>
          </cell>
          <cell r="B114">
            <v>11</v>
          </cell>
          <cell r="C114">
            <v>4</v>
          </cell>
          <cell r="D114">
            <v>85</v>
          </cell>
          <cell r="E114" t="str">
            <v>5</v>
          </cell>
          <cell r="F114">
            <v>8</v>
          </cell>
          <cell r="G114">
            <v>1</v>
          </cell>
          <cell r="H114">
            <v>0</v>
          </cell>
          <cell r="I114">
            <v>85.01</v>
          </cell>
          <cell r="J114">
            <v>2.5</v>
          </cell>
          <cell r="K114">
            <v>0</v>
          </cell>
          <cell r="L114">
            <v>0</v>
          </cell>
        </row>
        <row r="115">
          <cell r="A115" t="str">
            <v>4_5_8_2</v>
          </cell>
          <cell r="B115">
            <v>11</v>
          </cell>
          <cell r="C115">
            <v>4</v>
          </cell>
          <cell r="D115">
            <v>85</v>
          </cell>
          <cell r="E115" t="str">
            <v>5</v>
          </cell>
          <cell r="F115">
            <v>8</v>
          </cell>
          <cell r="G115">
            <v>2</v>
          </cell>
          <cell r="H115">
            <v>0</v>
          </cell>
          <cell r="I115">
            <v>85.02</v>
          </cell>
          <cell r="J115">
            <v>5</v>
          </cell>
          <cell r="K115">
            <v>0</v>
          </cell>
          <cell r="L115">
            <v>0</v>
          </cell>
          <cell r="M115"/>
        </row>
        <row r="116">
          <cell r="A116" t="str">
            <v>4_5_8_3</v>
          </cell>
          <cell r="B116">
            <v>11</v>
          </cell>
          <cell r="C116">
            <v>4</v>
          </cell>
          <cell r="D116">
            <v>85</v>
          </cell>
          <cell r="E116" t="str">
            <v>5</v>
          </cell>
          <cell r="F116">
            <v>8</v>
          </cell>
          <cell r="G116">
            <v>3</v>
          </cell>
          <cell r="H116">
            <v>0</v>
          </cell>
          <cell r="I116">
            <v>85.03</v>
          </cell>
          <cell r="J116">
            <v>10</v>
          </cell>
          <cell r="K116">
            <v>0</v>
          </cell>
          <cell r="L116">
            <v>0</v>
          </cell>
          <cell r="M116"/>
        </row>
        <row r="117">
          <cell r="A117" t="str">
            <v>4_5_8_4</v>
          </cell>
          <cell r="B117">
            <v>11</v>
          </cell>
          <cell r="C117">
            <v>4</v>
          </cell>
          <cell r="D117">
            <v>85</v>
          </cell>
          <cell r="E117" t="str">
            <v>5</v>
          </cell>
          <cell r="F117">
            <v>8</v>
          </cell>
          <cell r="G117">
            <v>4</v>
          </cell>
          <cell r="H117">
            <v>0</v>
          </cell>
          <cell r="I117">
            <v>85.04</v>
          </cell>
          <cell r="J117">
            <v>15</v>
          </cell>
          <cell r="K117">
            <v>0</v>
          </cell>
          <cell r="L117">
            <v>0</v>
          </cell>
          <cell r="M117"/>
        </row>
        <row r="118">
          <cell r="A118" t="str">
            <v>4_5_8_5</v>
          </cell>
          <cell r="B118">
            <v>11</v>
          </cell>
          <cell r="C118">
            <v>4</v>
          </cell>
          <cell r="D118">
            <v>85</v>
          </cell>
          <cell r="E118" t="str">
            <v>5</v>
          </cell>
          <cell r="F118">
            <v>8</v>
          </cell>
          <cell r="G118">
            <v>5</v>
          </cell>
          <cell r="H118">
            <v>0</v>
          </cell>
          <cell r="I118">
            <v>85.05</v>
          </cell>
          <cell r="J118">
            <v>20</v>
          </cell>
          <cell r="K118">
            <v>0</v>
          </cell>
          <cell r="L118">
            <v>0</v>
          </cell>
          <cell r="M118"/>
        </row>
        <row r="119">
          <cell r="A119" t="str">
            <v>4_5_8_6</v>
          </cell>
          <cell r="B119">
            <v>11</v>
          </cell>
          <cell r="C119">
            <v>4</v>
          </cell>
          <cell r="D119">
            <v>85</v>
          </cell>
          <cell r="E119" t="str">
            <v>5</v>
          </cell>
          <cell r="F119">
            <v>8</v>
          </cell>
          <cell r="G119">
            <v>6</v>
          </cell>
          <cell r="H119">
            <v>0</v>
          </cell>
          <cell r="I119">
            <v>85.06</v>
          </cell>
          <cell r="J119">
            <v>25</v>
          </cell>
          <cell r="K119">
            <v>0</v>
          </cell>
          <cell r="L119">
            <v>0</v>
          </cell>
          <cell r="M119"/>
        </row>
        <row r="120">
          <cell r="A120" t="str">
            <v>4_5_8_7</v>
          </cell>
          <cell r="B120">
            <v>11</v>
          </cell>
          <cell r="C120">
            <v>4</v>
          </cell>
          <cell r="D120">
            <v>85</v>
          </cell>
          <cell r="E120" t="str">
            <v>5</v>
          </cell>
          <cell r="F120">
            <v>8</v>
          </cell>
          <cell r="G120">
            <v>7</v>
          </cell>
          <cell r="H120">
            <v>0</v>
          </cell>
          <cell r="I120">
            <v>85.07</v>
          </cell>
          <cell r="J120">
            <v>30</v>
          </cell>
          <cell r="K120">
            <v>0</v>
          </cell>
          <cell r="L120">
            <v>0</v>
          </cell>
          <cell r="M120"/>
        </row>
        <row r="121">
          <cell r="A121" t="str">
            <v>4_5_8_8</v>
          </cell>
          <cell r="B121">
            <v>11</v>
          </cell>
          <cell r="C121">
            <v>4</v>
          </cell>
          <cell r="D121">
            <v>85</v>
          </cell>
          <cell r="E121" t="str">
            <v>5</v>
          </cell>
          <cell r="F121">
            <v>8</v>
          </cell>
          <cell r="G121">
            <v>8</v>
          </cell>
          <cell r="H121">
            <v>3.6400000000000002E-2</v>
          </cell>
          <cell r="I121">
            <v>85.08</v>
          </cell>
          <cell r="J121">
            <v>35</v>
          </cell>
          <cell r="K121">
            <v>1.274</v>
          </cell>
          <cell r="L121">
            <v>2.1419864654701359E-2</v>
          </cell>
          <cell r="M121"/>
        </row>
        <row r="122">
          <cell r="A122" t="str">
            <v>4_5_8_9</v>
          </cell>
          <cell r="B122">
            <v>11</v>
          </cell>
          <cell r="C122">
            <v>4</v>
          </cell>
          <cell r="D122">
            <v>85</v>
          </cell>
          <cell r="E122" t="str">
            <v>5</v>
          </cell>
          <cell r="F122">
            <v>8</v>
          </cell>
          <cell r="G122">
            <v>9</v>
          </cell>
          <cell r="H122">
            <v>4.2999999999999997E-2</v>
          </cell>
          <cell r="I122">
            <v>85.09</v>
          </cell>
          <cell r="J122">
            <v>40</v>
          </cell>
          <cell r="K122">
            <v>1.7199999999999998</v>
          </cell>
          <cell r="L122">
            <v>2.8918498591904502E-2</v>
          </cell>
          <cell r="M122"/>
        </row>
        <row r="123">
          <cell r="A123" t="str">
            <v>4_5_8_10</v>
          </cell>
          <cell r="B123">
            <v>11</v>
          </cell>
          <cell r="C123">
            <v>4</v>
          </cell>
          <cell r="D123">
            <v>85</v>
          </cell>
          <cell r="E123" t="str">
            <v>5</v>
          </cell>
          <cell r="F123">
            <v>8</v>
          </cell>
          <cell r="G123">
            <v>10</v>
          </cell>
          <cell r="H123">
            <v>3.2599999999999997E-2</v>
          </cell>
          <cell r="I123">
            <v>85.1</v>
          </cell>
          <cell r="J123">
            <v>45</v>
          </cell>
          <cell r="K123">
            <v>1.4669999999999999</v>
          </cell>
          <cell r="L123">
            <v>2.466478920600227E-2</v>
          </cell>
          <cell r="M123"/>
        </row>
        <row r="124">
          <cell r="A124" t="str">
            <v>4_5_8_11</v>
          </cell>
          <cell r="B124">
            <v>11</v>
          </cell>
          <cell r="C124">
            <v>4</v>
          </cell>
          <cell r="D124">
            <v>85</v>
          </cell>
          <cell r="E124" t="str">
            <v>5</v>
          </cell>
          <cell r="F124">
            <v>8</v>
          </cell>
          <cell r="G124">
            <v>11</v>
          </cell>
          <cell r="H124">
            <v>9.5799999999999996E-2</v>
          </cell>
          <cell r="I124">
            <v>85.11</v>
          </cell>
          <cell r="J124">
            <v>50</v>
          </cell>
          <cell r="K124">
            <v>4.79</v>
          </cell>
          <cell r="L124">
            <v>8.0534655962338705E-2</v>
          </cell>
          <cell r="M124"/>
        </row>
        <row r="125">
          <cell r="A125" t="str">
            <v>4_5_8_12</v>
          </cell>
          <cell r="B125">
            <v>11</v>
          </cell>
          <cell r="C125">
            <v>4</v>
          </cell>
          <cell r="D125">
            <v>85</v>
          </cell>
          <cell r="E125" t="str">
            <v>5</v>
          </cell>
          <cell r="F125">
            <v>8</v>
          </cell>
          <cell r="G125">
            <v>12</v>
          </cell>
          <cell r="H125">
            <v>0.1305</v>
          </cell>
          <cell r="I125">
            <v>85.12</v>
          </cell>
          <cell r="J125">
            <v>55</v>
          </cell>
          <cell r="K125">
            <v>7.1775000000000002</v>
          </cell>
          <cell r="L125">
            <v>0.1206758858391829</v>
          </cell>
          <cell r="M125"/>
        </row>
        <row r="126">
          <cell r="A126" t="str">
            <v>4_5_8_13</v>
          </cell>
          <cell r="B126">
            <v>11</v>
          </cell>
          <cell r="C126">
            <v>4</v>
          </cell>
          <cell r="D126">
            <v>85</v>
          </cell>
          <cell r="E126" t="str">
            <v>5</v>
          </cell>
          <cell r="F126">
            <v>8</v>
          </cell>
          <cell r="G126">
            <v>13</v>
          </cell>
          <cell r="H126">
            <v>6.0299999999999999E-2</v>
          </cell>
          <cell r="I126">
            <v>85.13</v>
          </cell>
          <cell r="J126">
            <v>60</v>
          </cell>
          <cell r="K126">
            <v>3.6179999999999999</v>
          </cell>
          <cell r="L126">
            <v>6.0829725526459592E-2</v>
          </cell>
          <cell r="M126"/>
        </row>
        <row r="127">
          <cell r="A127" t="str">
            <v>4_5_8_14</v>
          </cell>
          <cell r="B127">
            <v>11</v>
          </cell>
          <cell r="C127">
            <v>4</v>
          </cell>
          <cell r="D127">
            <v>85</v>
          </cell>
          <cell r="E127" t="str">
            <v>5</v>
          </cell>
          <cell r="F127">
            <v>8</v>
          </cell>
          <cell r="G127">
            <v>14</v>
          </cell>
          <cell r="H127">
            <v>0.55269999999999997</v>
          </cell>
          <cell r="I127">
            <v>85.14</v>
          </cell>
          <cell r="J127">
            <v>65</v>
          </cell>
          <cell r="K127">
            <v>35.9255</v>
          </cell>
          <cell r="L127">
            <v>0.6040183262578287</v>
          </cell>
          <cell r="M127"/>
        </row>
        <row r="128">
          <cell r="A128" t="str">
            <v>4_5_8_15</v>
          </cell>
          <cell r="B128">
            <v>11</v>
          </cell>
          <cell r="C128">
            <v>4</v>
          </cell>
          <cell r="D128">
            <v>85</v>
          </cell>
          <cell r="E128" t="str">
            <v>5</v>
          </cell>
          <cell r="F128">
            <v>8</v>
          </cell>
          <cell r="G128">
            <v>15</v>
          </cell>
          <cell r="H128">
            <v>2.9399999999999999E-2</v>
          </cell>
          <cell r="I128">
            <v>85.15</v>
          </cell>
          <cell r="J128">
            <v>70</v>
          </cell>
          <cell r="K128">
            <v>2.0579999999999998</v>
          </cell>
          <cell r="L128">
            <v>3.4601319826825273E-2</v>
          </cell>
          <cell r="M128"/>
        </row>
        <row r="129">
          <cell r="A129" t="str">
            <v>4_5_8_16</v>
          </cell>
          <cell r="B129">
            <v>11</v>
          </cell>
          <cell r="C129">
            <v>4</v>
          </cell>
          <cell r="D129">
            <v>85</v>
          </cell>
          <cell r="E129" t="str">
            <v>5</v>
          </cell>
          <cell r="F129">
            <v>8</v>
          </cell>
          <cell r="G129">
            <v>16</v>
          </cell>
          <cell r="H129">
            <v>1.9300000000000001E-2</v>
          </cell>
          <cell r="I129">
            <v>85.16</v>
          </cell>
          <cell r="J129">
            <v>75</v>
          </cell>
          <cell r="K129">
            <v>1.4475</v>
          </cell>
          <cell r="L129">
            <v>2.4336934134756846E-2</v>
          </cell>
          <cell r="M129">
            <v>1.0000000000000002</v>
          </cell>
        </row>
        <row r="130">
          <cell r="A130" t="str">
            <v>4_5_9_1</v>
          </cell>
          <cell r="B130">
            <v>11</v>
          </cell>
          <cell r="C130">
            <v>4</v>
          </cell>
          <cell r="D130">
            <v>95</v>
          </cell>
          <cell r="E130" t="str">
            <v>5</v>
          </cell>
          <cell r="F130">
            <v>9</v>
          </cell>
          <cell r="G130">
            <v>1</v>
          </cell>
          <cell r="H130">
            <v>0</v>
          </cell>
          <cell r="I130">
            <v>95.01</v>
          </cell>
          <cell r="J130">
            <v>2.5</v>
          </cell>
          <cell r="K130">
            <v>0</v>
          </cell>
          <cell r="L130">
            <v>0</v>
          </cell>
        </row>
        <row r="131">
          <cell r="A131" t="str">
            <v>4_5_9_2</v>
          </cell>
          <cell r="B131">
            <v>11</v>
          </cell>
          <cell r="C131">
            <v>4</v>
          </cell>
          <cell r="D131">
            <v>95</v>
          </cell>
          <cell r="E131" t="str">
            <v>5</v>
          </cell>
          <cell r="F131">
            <v>9</v>
          </cell>
          <cell r="G131">
            <v>2</v>
          </cell>
          <cell r="H131">
            <v>0</v>
          </cell>
          <cell r="I131">
            <v>95.02</v>
          </cell>
          <cell r="J131">
            <v>5</v>
          </cell>
          <cell r="K131">
            <v>0</v>
          </cell>
          <cell r="L131">
            <v>0</v>
          </cell>
          <cell r="M131"/>
        </row>
        <row r="132">
          <cell r="A132" t="str">
            <v>4_5_9_3</v>
          </cell>
          <cell r="B132">
            <v>11</v>
          </cell>
          <cell r="C132">
            <v>4</v>
          </cell>
          <cell r="D132">
            <v>95</v>
          </cell>
          <cell r="E132" t="str">
            <v>5</v>
          </cell>
          <cell r="F132">
            <v>9</v>
          </cell>
          <cell r="G132">
            <v>3</v>
          </cell>
          <cell r="H132">
            <v>0</v>
          </cell>
          <cell r="I132">
            <v>95.03</v>
          </cell>
          <cell r="J132">
            <v>10</v>
          </cell>
          <cell r="K132">
            <v>0</v>
          </cell>
          <cell r="L132">
            <v>0</v>
          </cell>
          <cell r="M132"/>
        </row>
        <row r="133">
          <cell r="A133" t="str">
            <v>4_5_9_4</v>
          </cell>
          <cell r="B133">
            <v>11</v>
          </cell>
          <cell r="C133">
            <v>4</v>
          </cell>
          <cell r="D133">
            <v>95</v>
          </cell>
          <cell r="E133" t="str">
            <v>5</v>
          </cell>
          <cell r="F133">
            <v>9</v>
          </cell>
          <cell r="G133">
            <v>4</v>
          </cell>
          <cell r="H133">
            <v>0</v>
          </cell>
          <cell r="I133">
            <v>95.04</v>
          </cell>
          <cell r="J133">
            <v>15</v>
          </cell>
          <cell r="K133">
            <v>0</v>
          </cell>
          <cell r="L133">
            <v>0</v>
          </cell>
          <cell r="M133"/>
        </row>
        <row r="134">
          <cell r="A134" t="str">
            <v>4_5_9_5</v>
          </cell>
          <cell r="B134">
            <v>11</v>
          </cell>
          <cell r="C134">
            <v>4</v>
          </cell>
          <cell r="D134">
            <v>95</v>
          </cell>
          <cell r="E134" t="str">
            <v>5</v>
          </cell>
          <cell r="F134">
            <v>9</v>
          </cell>
          <cell r="G134">
            <v>5</v>
          </cell>
          <cell r="H134">
            <v>0</v>
          </cell>
          <cell r="I134">
            <v>95.05</v>
          </cell>
          <cell r="J134">
            <v>20</v>
          </cell>
          <cell r="K134">
            <v>0</v>
          </cell>
          <cell r="L134">
            <v>0</v>
          </cell>
          <cell r="M134"/>
        </row>
        <row r="135">
          <cell r="A135" t="str">
            <v>4_5_9_6</v>
          </cell>
          <cell r="B135">
            <v>11</v>
          </cell>
          <cell r="C135">
            <v>4</v>
          </cell>
          <cell r="D135">
            <v>95</v>
          </cell>
          <cell r="E135" t="str">
            <v>5</v>
          </cell>
          <cell r="F135">
            <v>9</v>
          </cell>
          <cell r="G135">
            <v>6</v>
          </cell>
          <cell r="H135">
            <v>0</v>
          </cell>
          <cell r="I135">
            <v>95.06</v>
          </cell>
          <cell r="J135">
            <v>25</v>
          </cell>
          <cell r="K135">
            <v>0</v>
          </cell>
          <cell r="L135">
            <v>0</v>
          </cell>
          <cell r="M135"/>
        </row>
        <row r="136">
          <cell r="A136" t="str">
            <v>4_5_9_7</v>
          </cell>
          <cell r="B136">
            <v>11</v>
          </cell>
          <cell r="C136">
            <v>4</v>
          </cell>
          <cell r="D136">
            <v>95</v>
          </cell>
          <cell r="E136" t="str">
            <v>5</v>
          </cell>
          <cell r="F136">
            <v>9</v>
          </cell>
          <cell r="G136">
            <v>7</v>
          </cell>
          <cell r="H136">
            <v>0</v>
          </cell>
          <cell r="I136">
            <v>95.07</v>
          </cell>
          <cell r="J136">
            <v>30</v>
          </cell>
          <cell r="K136">
            <v>0</v>
          </cell>
          <cell r="L136">
            <v>0</v>
          </cell>
          <cell r="M136"/>
        </row>
        <row r="137">
          <cell r="A137" t="str">
            <v>4_5_9_8</v>
          </cell>
          <cell r="B137">
            <v>11</v>
          </cell>
          <cell r="C137">
            <v>4</v>
          </cell>
          <cell r="D137">
            <v>95</v>
          </cell>
          <cell r="E137" t="str">
            <v>5</v>
          </cell>
          <cell r="F137">
            <v>9</v>
          </cell>
          <cell r="G137">
            <v>8</v>
          </cell>
          <cell r="H137">
            <v>0</v>
          </cell>
          <cell r="I137">
            <v>95.08</v>
          </cell>
          <cell r="J137">
            <v>35</v>
          </cell>
          <cell r="K137">
            <v>0</v>
          </cell>
          <cell r="L137">
            <v>0</v>
          </cell>
          <cell r="M137"/>
        </row>
        <row r="138">
          <cell r="A138" t="str">
            <v>4_5_9_9</v>
          </cell>
          <cell r="B138">
            <v>11</v>
          </cell>
          <cell r="C138">
            <v>4</v>
          </cell>
          <cell r="D138">
            <v>95</v>
          </cell>
          <cell r="E138" t="str">
            <v>5</v>
          </cell>
          <cell r="F138">
            <v>9</v>
          </cell>
          <cell r="G138">
            <v>9</v>
          </cell>
          <cell r="H138">
            <v>0</v>
          </cell>
          <cell r="I138">
            <v>95.09</v>
          </cell>
          <cell r="J138">
            <v>40</v>
          </cell>
          <cell r="K138">
            <v>0</v>
          </cell>
          <cell r="L138">
            <v>0</v>
          </cell>
          <cell r="M138"/>
        </row>
        <row r="139">
          <cell r="A139" t="str">
            <v>4_5_9_10</v>
          </cell>
          <cell r="B139">
            <v>11</v>
          </cell>
          <cell r="C139">
            <v>4</v>
          </cell>
          <cell r="D139">
            <v>95</v>
          </cell>
          <cell r="E139" t="str">
            <v>5</v>
          </cell>
          <cell r="F139">
            <v>9</v>
          </cell>
          <cell r="G139">
            <v>10</v>
          </cell>
          <cell r="H139">
            <v>3.5999999999999999E-3</v>
          </cell>
          <cell r="I139">
            <v>95.1</v>
          </cell>
          <cell r="J139">
            <v>45</v>
          </cell>
          <cell r="K139">
            <v>0.16200000000000001</v>
          </cell>
          <cell r="L139">
            <v>2.5275376790339188E-3</v>
          </cell>
          <cell r="M139"/>
        </row>
        <row r="140">
          <cell r="A140" t="str">
            <v>4_5_9_11</v>
          </cell>
          <cell r="B140">
            <v>11</v>
          </cell>
          <cell r="C140">
            <v>4</v>
          </cell>
          <cell r="D140">
            <v>95</v>
          </cell>
          <cell r="E140" t="str">
            <v>5</v>
          </cell>
          <cell r="F140">
            <v>9</v>
          </cell>
          <cell r="G140">
            <v>11</v>
          </cell>
          <cell r="H140">
            <v>7.0000000000000001E-3</v>
          </cell>
          <cell r="I140">
            <v>95.11</v>
          </cell>
          <cell r="J140">
            <v>50</v>
          </cell>
          <cell r="K140">
            <v>0.35000000000000003</v>
          </cell>
          <cell r="L140">
            <v>5.4607295534683433E-3</v>
          </cell>
          <cell r="M140"/>
        </row>
        <row r="141">
          <cell r="A141" t="str">
            <v>4_5_9_12</v>
          </cell>
          <cell r="B141">
            <v>11</v>
          </cell>
          <cell r="C141">
            <v>4</v>
          </cell>
          <cell r="D141">
            <v>95</v>
          </cell>
          <cell r="E141" t="str">
            <v>5</v>
          </cell>
          <cell r="F141">
            <v>9</v>
          </cell>
          <cell r="G141">
            <v>12</v>
          </cell>
          <cell r="H141">
            <v>0.10879999999999999</v>
          </cell>
          <cell r="I141">
            <v>95.12</v>
          </cell>
          <cell r="J141">
            <v>55</v>
          </cell>
          <cell r="K141">
            <v>5.984</v>
          </cell>
          <cell r="L141">
            <v>9.3362873279870182E-2</v>
          </cell>
          <cell r="M141"/>
        </row>
        <row r="142">
          <cell r="A142" t="str">
            <v>4_5_9_13</v>
          </cell>
          <cell r="B142">
            <v>11</v>
          </cell>
          <cell r="C142">
            <v>4</v>
          </cell>
          <cell r="D142">
            <v>95</v>
          </cell>
          <cell r="E142" t="str">
            <v>5</v>
          </cell>
          <cell r="F142">
            <v>9</v>
          </cell>
          <cell r="G142">
            <v>13</v>
          </cell>
          <cell r="H142">
            <v>0</v>
          </cell>
          <cell r="I142">
            <v>95.13</v>
          </cell>
          <cell r="J142">
            <v>60</v>
          </cell>
          <cell r="K142">
            <v>0</v>
          </cell>
          <cell r="L142">
            <v>0</v>
          </cell>
          <cell r="M142"/>
        </row>
        <row r="143">
          <cell r="A143" t="str">
            <v>4_5_9_14</v>
          </cell>
          <cell r="B143">
            <v>11</v>
          </cell>
          <cell r="C143">
            <v>4</v>
          </cell>
          <cell r="D143">
            <v>95</v>
          </cell>
          <cell r="E143" t="str">
            <v>5</v>
          </cell>
          <cell r="F143">
            <v>9</v>
          </cell>
          <cell r="G143">
            <v>14</v>
          </cell>
          <cell r="H143">
            <v>0.8266</v>
          </cell>
          <cell r="I143">
            <v>95.14</v>
          </cell>
          <cell r="J143">
            <v>65</v>
          </cell>
          <cell r="K143">
            <v>53.728999999999999</v>
          </cell>
          <cell r="L143">
            <v>0.83828439479514449</v>
          </cell>
          <cell r="M143"/>
        </row>
        <row r="144">
          <cell r="A144" t="str">
            <v>4_5_9_15</v>
          </cell>
          <cell r="B144">
            <v>11</v>
          </cell>
          <cell r="C144">
            <v>4</v>
          </cell>
          <cell r="D144">
            <v>95</v>
          </cell>
          <cell r="E144" t="str">
            <v>5</v>
          </cell>
          <cell r="F144">
            <v>9</v>
          </cell>
          <cell r="G144">
            <v>15</v>
          </cell>
          <cell r="H144">
            <v>3.4700000000000002E-2</v>
          </cell>
          <cell r="I144">
            <v>95.15</v>
          </cell>
          <cell r="J144">
            <v>70</v>
          </cell>
          <cell r="K144">
            <v>2.4290000000000003</v>
          </cell>
          <cell r="L144">
            <v>3.7897463101070304E-2</v>
          </cell>
          <cell r="M144"/>
        </row>
        <row r="145">
          <cell r="A145" t="str">
            <v>4_5_9_16</v>
          </cell>
          <cell r="B145">
            <v>11</v>
          </cell>
          <cell r="C145">
            <v>4</v>
          </cell>
          <cell r="D145">
            <v>95</v>
          </cell>
          <cell r="E145" t="str">
            <v>5</v>
          </cell>
          <cell r="F145">
            <v>9</v>
          </cell>
          <cell r="G145">
            <v>16</v>
          </cell>
          <cell r="H145">
            <v>1.9199999999999998E-2</v>
          </cell>
          <cell r="I145">
            <v>95.16</v>
          </cell>
          <cell r="J145">
            <v>75</v>
          </cell>
          <cell r="K145">
            <v>1.44</v>
          </cell>
          <cell r="L145">
            <v>2.246700159141261E-2</v>
          </cell>
          <cell r="M145">
            <v>0.99999999999999989</v>
          </cell>
        </row>
        <row r="146">
          <cell r="A146" t="str">
            <v>4_5_10_1</v>
          </cell>
          <cell r="B146">
            <v>11</v>
          </cell>
          <cell r="C146">
            <v>4</v>
          </cell>
          <cell r="D146">
            <v>105</v>
          </cell>
          <cell r="E146" t="str">
            <v>5</v>
          </cell>
          <cell r="F146">
            <v>10</v>
          </cell>
          <cell r="G146">
            <v>1</v>
          </cell>
          <cell r="H146">
            <v>0</v>
          </cell>
          <cell r="I146">
            <v>105.01</v>
          </cell>
          <cell r="J146">
            <v>2.5</v>
          </cell>
          <cell r="K146">
            <v>0</v>
          </cell>
          <cell r="L146">
            <v>0</v>
          </cell>
        </row>
        <row r="147">
          <cell r="A147" t="str">
            <v>4_5_10_2</v>
          </cell>
          <cell r="B147">
            <v>11</v>
          </cell>
          <cell r="C147">
            <v>4</v>
          </cell>
          <cell r="D147">
            <v>105</v>
          </cell>
          <cell r="E147" t="str">
            <v>5</v>
          </cell>
          <cell r="F147">
            <v>10</v>
          </cell>
          <cell r="G147">
            <v>2</v>
          </cell>
          <cell r="H147">
            <v>0</v>
          </cell>
          <cell r="I147">
            <v>105.02</v>
          </cell>
          <cell r="J147">
            <v>5</v>
          </cell>
          <cell r="K147">
            <v>0</v>
          </cell>
          <cell r="L147">
            <v>0</v>
          </cell>
          <cell r="M147"/>
        </row>
        <row r="148">
          <cell r="A148" t="str">
            <v>4_5_10_3</v>
          </cell>
          <cell r="B148">
            <v>11</v>
          </cell>
          <cell r="C148">
            <v>4</v>
          </cell>
          <cell r="D148">
            <v>105</v>
          </cell>
          <cell r="E148" t="str">
            <v>5</v>
          </cell>
          <cell r="F148">
            <v>10</v>
          </cell>
          <cell r="G148">
            <v>3</v>
          </cell>
          <cell r="H148">
            <v>0</v>
          </cell>
          <cell r="I148">
            <v>105.03</v>
          </cell>
          <cell r="J148">
            <v>10</v>
          </cell>
          <cell r="K148">
            <v>0</v>
          </cell>
          <cell r="L148">
            <v>0</v>
          </cell>
          <cell r="M148"/>
        </row>
        <row r="149">
          <cell r="A149" t="str">
            <v>4_5_10_4</v>
          </cell>
          <cell r="B149">
            <v>11</v>
          </cell>
          <cell r="C149">
            <v>4</v>
          </cell>
          <cell r="D149">
            <v>105</v>
          </cell>
          <cell r="E149" t="str">
            <v>5</v>
          </cell>
          <cell r="F149">
            <v>10</v>
          </cell>
          <cell r="G149">
            <v>4</v>
          </cell>
          <cell r="H149">
            <v>0</v>
          </cell>
          <cell r="I149">
            <v>105.04</v>
          </cell>
          <cell r="J149">
            <v>15</v>
          </cell>
          <cell r="K149">
            <v>0</v>
          </cell>
          <cell r="L149">
            <v>0</v>
          </cell>
          <cell r="M149"/>
        </row>
        <row r="150">
          <cell r="A150" t="str">
            <v>4_5_10_5</v>
          </cell>
          <cell r="B150">
            <v>11</v>
          </cell>
          <cell r="C150">
            <v>4</v>
          </cell>
          <cell r="D150">
            <v>105</v>
          </cell>
          <cell r="E150" t="str">
            <v>5</v>
          </cell>
          <cell r="F150">
            <v>10</v>
          </cell>
          <cell r="G150">
            <v>5</v>
          </cell>
          <cell r="H150">
            <v>0</v>
          </cell>
          <cell r="I150">
            <v>105.05</v>
          </cell>
          <cell r="J150">
            <v>20</v>
          </cell>
          <cell r="K150">
            <v>0</v>
          </cell>
          <cell r="L150">
            <v>0</v>
          </cell>
          <cell r="M150"/>
        </row>
        <row r="151">
          <cell r="A151" t="str">
            <v>4_5_10_6</v>
          </cell>
          <cell r="B151">
            <v>11</v>
          </cell>
          <cell r="C151">
            <v>4</v>
          </cell>
          <cell r="D151">
            <v>105</v>
          </cell>
          <cell r="E151" t="str">
            <v>5</v>
          </cell>
          <cell r="F151">
            <v>10</v>
          </cell>
          <cell r="G151">
            <v>6</v>
          </cell>
          <cell r="H151">
            <v>0</v>
          </cell>
          <cell r="I151">
            <v>105.06</v>
          </cell>
          <cell r="J151">
            <v>25</v>
          </cell>
          <cell r="K151">
            <v>0</v>
          </cell>
          <cell r="L151">
            <v>0</v>
          </cell>
          <cell r="M151"/>
        </row>
        <row r="152">
          <cell r="A152" t="str">
            <v>4_5_10_7</v>
          </cell>
          <cell r="B152">
            <v>11</v>
          </cell>
          <cell r="C152">
            <v>4</v>
          </cell>
          <cell r="D152">
            <v>105</v>
          </cell>
          <cell r="E152" t="str">
            <v>5</v>
          </cell>
          <cell r="F152">
            <v>10</v>
          </cell>
          <cell r="G152">
            <v>7</v>
          </cell>
          <cell r="H152">
            <v>0</v>
          </cell>
          <cell r="I152">
            <v>105.07</v>
          </cell>
          <cell r="J152">
            <v>30</v>
          </cell>
          <cell r="K152">
            <v>0</v>
          </cell>
          <cell r="L152">
            <v>0</v>
          </cell>
          <cell r="M152"/>
        </row>
        <row r="153">
          <cell r="A153" t="str">
            <v>4_5_10_8</v>
          </cell>
          <cell r="B153">
            <v>11</v>
          </cell>
          <cell r="C153">
            <v>4</v>
          </cell>
          <cell r="D153">
            <v>105</v>
          </cell>
          <cell r="E153" t="str">
            <v>5</v>
          </cell>
          <cell r="F153">
            <v>10</v>
          </cell>
          <cell r="G153">
            <v>8</v>
          </cell>
          <cell r="H153">
            <v>0</v>
          </cell>
          <cell r="I153">
            <v>105.08</v>
          </cell>
          <cell r="J153">
            <v>35</v>
          </cell>
          <cell r="K153">
            <v>0</v>
          </cell>
          <cell r="L153">
            <v>0</v>
          </cell>
          <cell r="M153"/>
        </row>
        <row r="154">
          <cell r="A154" t="str">
            <v>4_5_10_9</v>
          </cell>
          <cell r="B154">
            <v>11</v>
          </cell>
          <cell r="C154">
            <v>4</v>
          </cell>
          <cell r="D154">
            <v>105</v>
          </cell>
          <cell r="E154" t="str">
            <v>5</v>
          </cell>
          <cell r="F154">
            <v>10</v>
          </cell>
          <cell r="G154">
            <v>9</v>
          </cell>
          <cell r="H154">
            <v>0</v>
          </cell>
          <cell r="I154">
            <v>105.09</v>
          </cell>
          <cell r="J154">
            <v>40</v>
          </cell>
          <cell r="K154">
            <v>0</v>
          </cell>
          <cell r="L154">
            <v>0</v>
          </cell>
          <cell r="M154"/>
        </row>
        <row r="155">
          <cell r="A155" t="str">
            <v>4_5_10_10</v>
          </cell>
          <cell r="B155">
            <v>11</v>
          </cell>
          <cell r="C155">
            <v>4</v>
          </cell>
          <cell r="D155">
            <v>105</v>
          </cell>
          <cell r="E155" t="str">
            <v>5</v>
          </cell>
          <cell r="F155">
            <v>10</v>
          </cell>
          <cell r="G155">
            <v>10</v>
          </cell>
          <cell r="H155">
            <v>3.5999999999999999E-3</v>
          </cell>
          <cell r="I155">
            <v>105.1</v>
          </cell>
          <cell r="J155">
            <v>45</v>
          </cell>
          <cell r="K155">
            <v>0.16200000000000001</v>
          </cell>
          <cell r="L155">
            <v>2.5275376790339188E-3</v>
          </cell>
          <cell r="M155"/>
        </row>
        <row r="156">
          <cell r="A156" t="str">
            <v>4_5_10_11</v>
          </cell>
          <cell r="B156">
            <v>11</v>
          </cell>
          <cell r="C156">
            <v>4</v>
          </cell>
          <cell r="D156">
            <v>105</v>
          </cell>
          <cell r="E156" t="str">
            <v>5</v>
          </cell>
          <cell r="F156">
            <v>10</v>
          </cell>
          <cell r="G156">
            <v>11</v>
          </cell>
          <cell r="H156">
            <v>7.0000000000000001E-3</v>
          </cell>
          <cell r="I156">
            <v>105.11</v>
          </cell>
          <cell r="J156">
            <v>50</v>
          </cell>
          <cell r="K156">
            <v>0.35000000000000003</v>
          </cell>
          <cell r="L156">
            <v>5.4607295534683433E-3</v>
          </cell>
          <cell r="M156"/>
        </row>
        <row r="157">
          <cell r="A157" t="str">
            <v>4_5_10_12</v>
          </cell>
          <cell r="B157">
            <v>11</v>
          </cell>
          <cell r="C157">
            <v>4</v>
          </cell>
          <cell r="D157">
            <v>105</v>
          </cell>
          <cell r="E157" t="str">
            <v>5</v>
          </cell>
          <cell r="F157">
            <v>10</v>
          </cell>
          <cell r="G157">
            <v>12</v>
          </cell>
          <cell r="H157">
            <v>0.10879999999999999</v>
          </cell>
          <cell r="I157">
            <v>105.12</v>
          </cell>
          <cell r="J157">
            <v>55</v>
          </cell>
          <cell r="K157">
            <v>5.984</v>
          </cell>
          <cell r="L157">
            <v>9.3362873279870182E-2</v>
          </cell>
          <cell r="M157"/>
        </row>
        <row r="158">
          <cell r="A158" t="str">
            <v>4_5_10_13</v>
          </cell>
          <cell r="B158">
            <v>11</v>
          </cell>
          <cell r="C158">
            <v>4</v>
          </cell>
          <cell r="D158">
            <v>105</v>
          </cell>
          <cell r="E158" t="str">
            <v>5</v>
          </cell>
          <cell r="F158">
            <v>10</v>
          </cell>
          <cell r="G158">
            <v>13</v>
          </cell>
          <cell r="H158">
            <v>0</v>
          </cell>
          <cell r="I158">
            <v>105.13</v>
          </cell>
          <cell r="J158">
            <v>60</v>
          </cell>
          <cell r="K158">
            <v>0</v>
          </cell>
          <cell r="L158">
            <v>0</v>
          </cell>
          <cell r="M158"/>
        </row>
        <row r="159">
          <cell r="A159" t="str">
            <v>4_5_10_14</v>
          </cell>
          <cell r="B159">
            <v>11</v>
          </cell>
          <cell r="C159">
            <v>4</v>
          </cell>
          <cell r="D159">
            <v>105</v>
          </cell>
          <cell r="E159" t="str">
            <v>5</v>
          </cell>
          <cell r="F159">
            <v>10</v>
          </cell>
          <cell r="G159">
            <v>14</v>
          </cell>
          <cell r="H159">
            <v>0.8266</v>
          </cell>
          <cell r="I159">
            <v>105.14</v>
          </cell>
          <cell r="J159">
            <v>65</v>
          </cell>
          <cell r="K159">
            <v>53.728999999999999</v>
          </cell>
          <cell r="L159">
            <v>0.83828439479514449</v>
          </cell>
          <cell r="M159"/>
        </row>
        <row r="160">
          <cell r="A160" t="str">
            <v>4_5_10_15</v>
          </cell>
          <cell r="B160">
            <v>11</v>
          </cell>
          <cell r="C160">
            <v>4</v>
          </cell>
          <cell r="D160">
            <v>105</v>
          </cell>
          <cell r="E160" t="str">
            <v>5</v>
          </cell>
          <cell r="F160">
            <v>10</v>
          </cell>
          <cell r="G160">
            <v>15</v>
          </cell>
          <cell r="H160">
            <v>3.4700000000000002E-2</v>
          </cell>
          <cell r="I160">
            <v>105.15</v>
          </cell>
          <cell r="J160">
            <v>70</v>
          </cell>
          <cell r="K160">
            <v>2.4290000000000003</v>
          </cell>
          <cell r="L160">
            <v>3.7897463101070304E-2</v>
          </cell>
          <cell r="M160"/>
        </row>
        <row r="161">
          <cell r="A161" t="str">
            <v>4_5_10_16</v>
          </cell>
          <cell r="B161">
            <v>11</v>
          </cell>
          <cell r="C161">
            <v>4</v>
          </cell>
          <cell r="D161">
            <v>105</v>
          </cell>
          <cell r="E161" t="str">
            <v>5</v>
          </cell>
          <cell r="F161">
            <v>10</v>
          </cell>
          <cell r="G161">
            <v>16</v>
          </cell>
          <cell r="H161">
            <v>1.9199999999999998E-2</v>
          </cell>
          <cell r="I161">
            <v>105.16</v>
          </cell>
          <cell r="J161">
            <v>75</v>
          </cell>
          <cell r="K161">
            <v>1.44</v>
          </cell>
          <cell r="L161">
            <v>2.246700159141261E-2</v>
          </cell>
          <cell r="M161">
            <v>0.99999999999999989</v>
          </cell>
        </row>
        <row r="162">
          <cell r="A162" t="str">
            <v>4_5_11_1</v>
          </cell>
          <cell r="B162">
            <v>11</v>
          </cell>
          <cell r="C162">
            <v>4</v>
          </cell>
          <cell r="D162">
            <v>115</v>
          </cell>
          <cell r="E162" t="str">
            <v>5</v>
          </cell>
          <cell r="F162">
            <v>11</v>
          </cell>
          <cell r="G162">
            <v>1</v>
          </cell>
          <cell r="H162">
            <v>0</v>
          </cell>
          <cell r="I162">
            <v>115.01</v>
          </cell>
          <cell r="J162">
            <v>2.5</v>
          </cell>
          <cell r="K162">
            <v>0</v>
          </cell>
          <cell r="L162">
            <v>0</v>
          </cell>
        </row>
        <row r="163">
          <cell r="A163" t="str">
            <v>4_5_11_2</v>
          </cell>
          <cell r="B163">
            <v>11</v>
          </cell>
          <cell r="C163">
            <v>4</v>
          </cell>
          <cell r="D163">
            <v>115</v>
          </cell>
          <cell r="E163" t="str">
            <v>5</v>
          </cell>
          <cell r="F163">
            <v>11</v>
          </cell>
          <cell r="G163">
            <v>2</v>
          </cell>
          <cell r="H163">
            <v>0</v>
          </cell>
          <cell r="I163">
            <v>115.02</v>
          </cell>
          <cell r="J163">
            <v>5</v>
          </cell>
          <cell r="K163">
            <v>0</v>
          </cell>
          <cell r="L163">
            <v>0</v>
          </cell>
          <cell r="M163"/>
        </row>
        <row r="164">
          <cell r="A164" t="str">
            <v>4_5_11_3</v>
          </cell>
          <cell r="B164">
            <v>11</v>
          </cell>
          <cell r="C164">
            <v>4</v>
          </cell>
          <cell r="D164">
            <v>115</v>
          </cell>
          <cell r="E164" t="str">
            <v>5</v>
          </cell>
          <cell r="F164">
            <v>11</v>
          </cell>
          <cell r="G164">
            <v>3</v>
          </cell>
          <cell r="H164">
            <v>0</v>
          </cell>
          <cell r="I164">
            <v>115.03</v>
          </cell>
          <cell r="J164">
            <v>10</v>
          </cell>
          <cell r="K164">
            <v>0</v>
          </cell>
          <cell r="L164">
            <v>0</v>
          </cell>
          <cell r="M164"/>
        </row>
        <row r="165">
          <cell r="A165" t="str">
            <v>4_5_11_4</v>
          </cell>
          <cell r="B165">
            <v>11</v>
          </cell>
          <cell r="C165">
            <v>4</v>
          </cell>
          <cell r="D165">
            <v>115</v>
          </cell>
          <cell r="E165" t="str">
            <v>5</v>
          </cell>
          <cell r="F165">
            <v>11</v>
          </cell>
          <cell r="G165">
            <v>4</v>
          </cell>
          <cell r="H165">
            <v>0</v>
          </cell>
          <cell r="I165">
            <v>115.04</v>
          </cell>
          <cell r="J165">
            <v>15</v>
          </cell>
          <cell r="K165">
            <v>0</v>
          </cell>
          <cell r="L165">
            <v>0</v>
          </cell>
          <cell r="M165"/>
        </row>
        <row r="166">
          <cell r="A166" t="str">
            <v>4_5_11_5</v>
          </cell>
          <cell r="B166">
            <v>11</v>
          </cell>
          <cell r="C166">
            <v>4</v>
          </cell>
          <cell r="D166">
            <v>115</v>
          </cell>
          <cell r="E166" t="str">
            <v>5</v>
          </cell>
          <cell r="F166">
            <v>11</v>
          </cell>
          <cell r="G166">
            <v>5</v>
          </cell>
          <cell r="H166">
            <v>0</v>
          </cell>
          <cell r="I166">
            <v>115.05</v>
          </cell>
          <cell r="J166">
            <v>20</v>
          </cell>
          <cell r="K166">
            <v>0</v>
          </cell>
          <cell r="L166">
            <v>0</v>
          </cell>
          <cell r="M166"/>
        </row>
        <row r="167">
          <cell r="A167" t="str">
            <v>4_5_11_6</v>
          </cell>
          <cell r="B167">
            <v>11</v>
          </cell>
          <cell r="C167">
            <v>4</v>
          </cell>
          <cell r="D167">
            <v>115</v>
          </cell>
          <cell r="E167" t="str">
            <v>5</v>
          </cell>
          <cell r="F167">
            <v>11</v>
          </cell>
          <cell r="G167">
            <v>6</v>
          </cell>
          <cell r="H167">
            <v>0</v>
          </cell>
          <cell r="I167">
            <v>115.06</v>
          </cell>
          <cell r="J167">
            <v>25</v>
          </cell>
          <cell r="K167">
            <v>0</v>
          </cell>
          <cell r="L167">
            <v>0</v>
          </cell>
          <cell r="M167"/>
        </row>
        <row r="168">
          <cell r="A168" t="str">
            <v>4_5_11_7</v>
          </cell>
          <cell r="B168">
            <v>11</v>
          </cell>
          <cell r="C168">
            <v>4</v>
          </cell>
          <cell r="D168">
            <v>115</v>
          </cell>
          <cell r="E168" t="str">
            <v>5</v>
          </cell>
          <cell r="F168">
            <v>11</v>
          </cell>
          <cell r="G168">
            <v>7</v>
          </cell>
          <cell r="H168">
            <v>0</v>
          </cell>
          <cell r="I168">
            <v>115.07</v>
          </cell>
          <cell r="J168">
            <v>30</v>
          </cell>
          <cell r="K168">
            <v>0</v>
          </cell>
          <cell r="L168">
            <v>0</v>
          </cell>
          <cell r="M168"/>
        </row>
        <row r="169">
          <cell r="A169" t="str">
            <v>4_5_11_8</v>
          </cell>
          <cell r="B169">
            <v>11</v>
          </cell>
          <cell r="C169">
            <v>4</v>
          </cell>
          <cell r="D169">
            <v>115</v>
          </cell>
          <cell r="E169" t="str">
            <v>5</v>
          </cell>
          <cell r="F169">
            <v>11</v>
          </cell>
          <cell r="G169">
            <v>8</v>
          </cell>
          <cell r="H169">
            <v>0</v>
          </cell>
          <cell r="I169">
            <v>115.08</v>
          </cell>
          <cell r="J169">
            <v>35</v>
          </cell>
          <cell r="K169">
            <v>0</v>
          </cell>
          <cell r="L169">
            <v>0</v>
          </cell>
          <cell r="M169"/>
        </row>
        <row r="170">
          <cell r="A170" t="str">
            <v>4_5_11_9</v>
          </cell>
          <cell r="B170">
            <v>11</v>
          </cell>
          <cell r="C170">
            <v>4</v>
          </cell>
          <cell r="D170">
            <v>115</v>
          </cell>
          <cell r="E170" t="str">
            <v>5</v>
          </cell>
          <cell r="F170">
            <v>11</v>
          </cell>
          <cell r="G170">
            <v>9</v>
          </cell>
          <cell r="H170">
            <v>0</v>
          </cell>
          <cell r="I170">
            <v>115.09</v>
          </cell>
          <cell r="J170">
            <v>40</v>
          </cell>
          <cell r="K170">
            <v>0</v>
          </cell>
          <cell r="L170">
            <v>0</v>
          </cell>
          <cell r="M170"/>
        </row>
        <row r="171">
          <cell r="A171" t="str">
            <v>4_5_11_10</v>
          </cell>
          <cell r="B171">
            <v>11</v>
          </cell>
          <cell r="C171">
            <v>4</v>
          </cell>
          <cell r="D171">
            <v>115</v>
          </cell>
          <cell r="E171" t="str">
            <v>5</v>
          </cell>
          <cell r="F171">
            <v>11</v>
          </cell>
          <cell r="G171">
            <v>10</v>
          </cell>
          <cell r="H171">
            <v>3.5999999999999999E-3</v>
          </cell>
          <cell r="I171">
            <v>115.1</v>
          </cell>
          <cell r="J171">
            <v>45</v>
          </cell>
          <cell r="K171">
            <v>0.16200000000000001</v>
          </cell>
          <cell r="L171">
            <v>2.5275376790339188E-3</v>
          </cell>
          <cell r="M171"/>
        </row>
        <row r="172">
          <cell r="A172" t="str">
            <v>4_5_11_11</v>
          </cell>
          <cell r="B172">
            <v>11</v>
          </cell>
          <cell r="C172">
            <v>4</v>
          </cell>
          <cell r="D172">
            <v>115</v>
          </cell>
          <cell r="E172" t="str">
            <v>5</v>
          </cell>
          <cell r="F172">
            <v>11</v>
          </cell>
          <cell r="G172">
            <v>11</v>
          </cell>
          <cell r="H172">
            <v>7.0000000000000001E-3</v>
          </cell>
          <cell r="I172">
            <v>115.11</v>
          </cell>
          <cell r="J172">
            <v>50</v>
          </cell>
          <cell r="K172">
            <v>0.35000000000000003</v>
          </cell>
          <cell r="L172">
            <v>5.4607295534683433E-3</v>
          </cell>
          <cell r="M172"/>
        </row>
        <row r="173">
          <cell r="A173" t="str">
            <v>4_5_11_12</v>
          </cell>
          <cell r="B173">
            <v>11</v>
          </cell>
          <cell r="C173">
            <v>4</v>
          </cell>
          <cell r="D173">
            <v>115</v>
          </cell>
          <cell r="E173" t="str">
            <v>5</v>
          </cell>
          <cell r="F173">
            <v>11</v>
          </cell>
          <cell r="G173">
            <v>12</v>
          </cell>
          <cell r="H173">
            <v>0.10879999999999999</v>
          </cell>
          <cell r="I173">
            <v>115.12</v>
          </cell>
          <cell r="J173">
            <v>55</v>
          </cell>
          <cell r="K173">
            <v>5.984</v>
          </cell>
          <cell r="L173">
            <v>9.3362873279870182E-2</v>
          </cell>
          <cell r="M173"/>
        </row>
        <row r="174">
          <cell r="A174" t="str">
            <v>4_5_11_13</v>
          </cell>
          <cell r="B174">
            <v>11</v>
          </cell>
          <cell r="C174">
            <v>4</v>
          </cell>
          <cell r="D174">
            <v>115</v>
          </cell>
          <cell r="E174" t="str">
            <v>5</v>
          </cell>
          <cell r="F174">
            <v>11</v>
          </cell>
          <cell r="G174">
            <v>13</v>
          </cell>
          <cell r="H174">
            <v>0</v>
          </cell>
          <cell r="I174">
            <v>115.13</v>
          </cell>
          <cell r="J174">
            <v>60</v>
          </cell>
          <cell r="K174">
            <v>0</v>
          </cell>
          <cell r="L174">
            <v>0</v>
          </cell>
          <cell r="M174"/>
        </row>
        <row r="175">
          <cell r="A175" t="str">
            <v>4_5_11_14</v>
          </cell>
          <cell r="B175">
            <v>11</v>
          </cell>
          <cell r="C175">
            <v>4</v>
          </cell>
          <cell r="D175">
            <v>115</v>
          </cell>
          <cell r="E175" t="str">
            <v>5</v>
          </cell>
          <cell r="F175">
            <v>11</v>
          </cell>
          <cell r="G175">
            <v>14</v>
          </cell>
          <cell r="H175">
            <v>0.8266</v>
          </cell>
          <cell r="I175">
            <v>115.14</v>
          </cell>
          <cell r="J175">
            <v>65</v>
          </cell>
          <cell r="K175">
            <v>53.728999999999999</v>
          </cell>
          <cell r="L175">
            <v>0.83828439479514449</v>
          </cell>
          <cell r="M175"/>
        </row>
        <row r="176">
          <cell r="A176" t="str">
            <v>4_5_11_15</v>
          </cell>
          <cell r="B176">
            <v>11</v>
          </cell>
          <cell r="C176">
            <v>4</v>
          </cell>
          <cell r="D176">
            <v>115</v>
          </cell>
          <cell r="E176" t="str">
            <v>5</v>
          </cell>
          <cell r="F176">
            <v>11</v>
          </cell>
          <cell r="G176">
            <v>15</v>
          </cell>
          <cell r="H176">
            <v>3.4700000000000002E-2</v>
          </cell>
          <cell r="I176">
            <v>115.15</v>
          </cell>
          <cell r="J176">
            <v>70</v>
          </cell>
          <cell r="K176">
            <v>2.4290000000000003</v>
          </cell>
          <cell r="L176">
            <v>3.7897463101070304E-2</v>
          </cell>
          <cell r="M176"/>
        </row>
        <row r="177">
          <cell r="A177" t="str">
            <v>4_5_11_16</v>
          </cell>
          <cell r="B177">
            <v>11</v>
          </cell>
          <cell r="C177">
            <v>4</v>
          </cell>
          <cell r="D177">
            <v>115</v>
          </cell>
          <cell r="E177" t="str">
            <v>5</v>
          </cell>
          <cell r="F177">
            <v>11</v>
          </cell>
          <cell r="G177">
            <v>16</v>
          </cell>
          <cell r="H177">
            <v>1.9199999999999998E-2</v>
          </cell>
          <cell r="I177">
            <v>115.16</v>
          </cell>
          <cell r="J177">
            <v>75</v>
          </cell>
          <cell r="K177">
            <v>1.44</v>
          </cell>
          <cell r="L177">
            <v>2.246700159141261E-2</v>
          </cell>
          <cell r="M177">
            <v>0.99999999999999989</v>
          </cell>
        </row>
        <row r="178">
          <cell r="A178" t="str">
            <v>4_5_12_1</v>
          </cell>
          <cell r="B178">
            <v>11</v>
          </cell>
          <cell r="C178">
            <v>4</v>
          </cell>
          <cell r="D178">
            <v>125</v>
          </cell>
          <cell r="E178" t="str">
            <v>5</v>
          </cell>
          <cell r="F178">
            <v>12</v>
          </cell>
          <cell r="G178">
            <v>1</v>
          </cell>
          <cell r="H178">
            <v>0</v>
          </cell>
          <cell r="I178">
            <v>125.01</v>
          </cell>
          <cell r="J178">
            <v>2.5</v>
          </cell>
          <cell r="K178">
            <v>0</v>
          </cell>
          <cell r="L178">
            <v>0</v>
          </cell>
        </row>
        <row r="179">
          <cell r="A179" t="str">
            <v>4_5_12_2</v>
          </cell>
          <cell r="B179">
            <v>11</v>
          </cell>
          <cell r="C179">
            <v>4</v>
          </cell>
          <cell r="D179">
            <v>125</v>
          </cell>
          <cell r="E179" t="str">
            <v>5</v>
          </cell>
          <cell r="F179">
            <v>12</v>
          </cell>
          <cell r="G179">
            <v>2</v>
          </cell>
          <cell r="H179">
            <v>0</v>
          </cell>
          <cell r="I179">
            <v>125.02</v>
          </cell>
          <cell r="J179">
            <v>5</v>
          </cell>
          <cell r="K179">
            <v>0</v>
          </cell>
          <cell r="L179">
            <v>0</v>
          </cell>
          <cell r="M179"/>
        </row>
        <row r="180">
          <cell r="A180" t="str">
            <v>4_5_12_3</v>
          </cell>
          <cell r="B180">
            <v>11</v>
          </cell>
          <cell r="C180">
            <v>4</v>
          </cell>
          <cell r="D180">
            <v>125</v>
          </cell>
          <cell r="E180" t="str">
            <v>5</v>
          </cell>
          <cell r="F180">
            <v>12</v>
          </cell>
          <cell r="G180">
            <v>3</v>
          </cell>
          <cell r="H180">
            <v>0</v>
          </cell>
          <cell r="I180">
            <v>125.03</v>
          </cell>
          <cell r="J180">
            <v>10</v>
          </cell>
          <cell r="K180">
            <v>0</v>
          </cell>
          <cell r="L180">
            <v>0</v>
          </cell>
          <cell r="M180"/>
        </row>
        <row r="181">
          <cell r="A181" t="str">
            <v>4_5_12_4</v>
          </cell>
          <cell r="B181">
            <v>11</v>
          </cell>
          <cell r="C181">
            <v>4</v>
          </cell>
          <cell r="D181">
            <v>125</v>
          </cell>
          <cell r="E181" t="str">
            <v>5</v>
          </cell>
          <cell r="F181">
            <v>12</v>
          </cell>
          <cell r="G181">
            <v>4</v>
          </cell>
          <cell r="H181">
            <v>0</v>
          </cell>
          <cell r="I181">
            <v>125.04</v>
          </cell>
          <cell r="J181">
            <v>15</v>
          </cell>
          <cell r="K181">
            <v>0</v>
          </cell>
          <cell r="L181">
            <v>0</v>
          </cell>
          <cell r="M181"/>
        </row>
        <row r="182">
          <cell r="A182" t="str">
            <v>4_5_12_5</v>
          </cell>
          <cell r="B182">
            <v>11</v>
          </cell>
          <cell r="C182">
            <v>4</v>
          </cell>
          <cell r="D182">
            <v>125</v>
          </cell>
          <cell r="E182" t="str">
            <v>5</v>
          </cell>
          <cell r="F182">
            <v>12</v>
          </cell>
          <cell r="G182">
            <v>5</v>
          </cell>
          <cell r="H182">
            <v>0</v>
          </cell>
          <cell r="I182">
            <v>125.05</v>
          </cell>
          <cell r="J182">
            <v>20</v>
          </cell>
          <cell r="K182">
            <v>0</v>
          </cell>
          <cell r="L182">
            <v>0</v>
          </cell>
          <cell r="M182"/>
        </row>
        <row r="183">
          <cell r="A183" t="str">
            <v>4_5_12_6</v>
          </cell>
          <cell r="B183">
            <v>11</v>
          </cell>
          <cell r="C183">
            <v>4</v>
          </cell>
          <cell r="D183">
            <v>125</v>
          </cell>
          <cell r="E183" t="str">
            <v>5</v>
          </cell>
          <cell r="F183">
            <v>12</v>
          </cell>
          <cell r="G183">
            <v>6</v>
          </cell>
          <cell r="H183">
            <v>0</v>
          </cell>
          <cell r="I183">
            <v>125.06</v>
          </cell>
          <cell r="J183">
            <v>25</v>
          </cell>
          <cell r="K183">
            <v>0</v>
          </cell>
          <cell r="L183">
            <v>0</v>
          </cell>
          <cell r="M183"/>
        </row>
        <row r="184">
          <cell r="A184" t="str">
            <v>4_5_12_7</v>
          </cell>
          <cell r="B184">
            <v>11</v>
          </cell>
          <cell r="C184">
            <v>4</v>
          </cell>
          <cell r="D184">
            <v>125</v>
          </cell>
          <cell r="E184" t="str">
            <v>5</v>
          </cell>
          <cell r="F184">
            <v>12</v>
          </cell>
          <cell r="G184">
            <v>7</v>
          </cell>
          <cell r="H184">
            <v>0</v>
          </cell>
          <cell r="I184">
            <v>125.07</v>
          </cell>
          <cell r="J184">
            <v>30</v>
          </cell>
          <cell r="K184">
            <v>0</v>
          </cell>
          <cell r="L184">
            <v>0</v>
          </cell>
          <cell r="M184"/>
        </row>
        <row r="185">
          <cell r="A185" t="str">
            <v>4_5_12_8</v>
          </cell>
          <cell r="B185">
            <v>11</v>
          </cell>
          <cell r="C185">
            <v>4</v>
          </cell>
          <cell r="D185">
            <v>125</v>
          </cell>
          <cell r="E185" t="str">
            <v>5</v>
          </cell>
          <cell r="F185">
            <v>12</v>
          </cell>
          <cell r="G185">
            <v>8</v>
          </cell>
          <cell r="H185">
            <v>0</v>
          </cell>
          <cell r="I185">
            <v>125.08</v>
          </cell>
          <cell r="J185">
            <v>35</v>
          </cell>
          <cell r="K185">
            <v>0</v>
          </cell>
          <cell r="L185">
            <v>0</v>
          </cell>
          <cell r="M185"/>
        </row>
        <row r="186">
          <cell r="A186" t="str">
            <v>4_5_12_9</v>
          </cell>
          <cell r="B186">
            <v>11</v>
          </cell>
          <cell r="C186">
            <v>4</v>
          </cell>
          <cell r="D186">
            <v>125</v>
          </cell>
          <cell r="E186" t="str">
            <v>5</v>
          </cell>
          <cell r="F186">
            <v>12</v>
          </cell>
          <cell r="G186">
            <v>9</v>
          </cell>
          <cell r="H186">
            <v>0</v>
          </cell>
          <cell r="I186">
            <v>125.09</v>
          </cell>
          <cell r="J186">
            <v>40</v>
          </cell>
          <cell r="K186">
            <v>0</v>
          </cell>
          <cell r="L186">
            <v>0</v>
          </cell>
          <cell r="M186"/>
        </row>
        <row r="187">
          <cell r="A187" t="str">
            <v>4_5_12_10</v>
          </cell>
          <cell r="B187">
            <v>11</v>
          </cell>
          <cell r="C187">
            <v>4</v>
          </cell>
          <cell r="D187">
            <v>125</v>
          </cell>
          <cell r="E187" t="str">
            <v>5</v>
          </cell>
          <cell r="F187">
            <v>12</v>
          </cell>
          <cell r="G187">
            <v>10</v>
          </cell>
          <cell r="H187">
            <v>3.5999999999999999E-3</v>
          </cell>
          <cell r="I187">
            <v>125.1</v>
          </cell>
          <cell r="J187">
            <v>45</v>
          </cell>
          <cell r="K187">
            <v>0.16200000000000001</v>
          </cell>
          <cell r="L187">
            <v>2.5275376790339188E-3</v>
          </cell>
          <cell r="M187"/>
        </row>
        <row r="188">
          <cell r="A188" t="str">
            <v>4_5_12_11</v>
          </cell>
          <cell r="B188">
            <v>11</v>
          </cell>
          <cell r="C188">
            <v>4</v>
          </cell>
          <cell r="D188">
            <v>125</v>
          </cell>
          <cell r="E188" t="str">
            <v>5</v>
          </cell>
          <cell r="F188">
            <v>12</v>
          </cell>
          <cell r="G188">
            <v>11</v>
          </cell>
          <cell r="H188">
            <v>7.0000000000000001E-3</v>
          </cell>
          <cell r="I188">
            <v>125.11</v>
          </cell>
          <cell r="J188">
            <v>50</v>
          </cell>
          <cell r="K188">
            <v>0.35000000000000003</v>
          </cell>
          <cell r="L188">
            <v>5.4607295534683433E-3</v>
          </cell>
          <cell r="M188"/>
        </row>
        <row r="189">
          <cell r="A189" t="str">
            <v>4_5_12_12</v>
          </cell>
          <cell r="B189">
            <v>11</v>
          </cell>
          <cell r="C189">
            <v>4</v>
          </cell>
          <cell r="D189">
            <v>125</v>
          </cell>
          <cell r="E189" t="str">
            <v>5</v>
          </cell>
          <cell r="F189">
            <v>12</v>
          </cell>
          <cell r="G189">
            <v>12</v>
          </cell>
          <cell r="H189">
            <v>0.10879999999999999</v>
          </cell>
          <cell r="I189">
            <v>125.12</v>
          </cell>
          <cell r="J189">
            <v>55</v>
          </cell>
          <cell r="K189">
            <v>5.984</v>
          </cell>
          <cell r="L189">
            <v>9.3362873279870182E-2</v>
          </cell>
          <cell r="M189"/>
        </row>
        <row r="190">
          <cell r="A190" t="str">
            <v>4_5_12_13</v>
          </cell>
          <cell r="B190">
            <v>11</v>
          </cell>
          <cell r="C190">
            <v>4</v>
          </cell>
          <cell r="D190">
            <v>125</v>
          </cell>
          <cell r="E190" t="str">
            <v>5</v>
          </cell>
          <cell r="F190">
            <v>12</v>
          </cell>
          <cell r="G190">
            <v>13</v>
          </cell>
          <cell r="H190">
            <v>0</v>
          </cell>
          <cell r="I190">
            <v>125.13</v>
          </cell>
          <cell r="J190">
            <v>60</v>
          </cell>
          <cell r="K190">
            <v>0</v>
          </cell>
          <cell r="L190">
            <v>0</v>
          </cell>
          <cell r="M190"/>
        </row>
        <row r="191">
          <cell r="A191" t="str">
            <v>4_5_12_14</v>
          </cell>
          <cell r="B191">
            <v>11</v>
          </cell>
          <cell r="C191">
            <v>4</v>
          </cell>
          <cell r="D191">
            <v>125</v>
          </cell>
          <cell r="E191" t="str">
            <v>5</v>
          </cell>
          <cell r="F191">
            <v>12</v>
          </cell>
          <cell r="G191">
            <v>14</v>
          </cell>
          <cell r="H191">
            <v>0.8266</v>
          </cell>
          <cell r="I191">
            <v>125.14</v>
          </cell>
          <cell r="J191">
            <v>65</v>
          </cell>
          <cell r="K191">
            <v>53.728999999999999</v>
          </cell>
          <cell r="L191">
            <v>0.83828439479514449</v>
          </cell>
          <cell r="M191"/>
        </row>
        <row r="192">
          <cell r="A192" t="str">
            <v>4_5_12_15</v>
          </cell>
          <cell r="B192">
            <v>11</v>
          </cell>
          <cell r="C192">
            <v>4</v>
          </cell>
          <cell r="D192">
            <v>125</v>
          </cell>
          <cell r="E192" t="str">
            <v>5</v>
          </cell>
          <cell r="F192">
            <v>12</v>
          </cell>
          <cell r="G192">
            <v>15</v>
          </cell>
          <cell r="H192">
            <v>3.4700000000000002E-2</v>
          </cell>
          <cell r="I192">
            <v>125.15</v>
          </cell>
          <cell r="J192">
            <v>70</v>
          </cell>
          <cell r="K192">
            <v>2.4290000000000003</v>
          </cell>
          <cell r="L192">
            <v>3.7897463101070304E-2</v>
          </cell>
          <cell r="M192"/>
        </row>
        <row r="193">
          <cell r="A193" t="str">
            <v>4_5_12_16</v>
          </cell>
          <cell r="B193">
            <v>11</v>
          </cell>
          <cell r="C193">
            <v>4</v>
          </cell>
          <cell r="D193">
            <v>125</v>
          </cell>
          <cell r="E193" t="str">
            <v>5</v>
          </cell>
          <cell r="F193">
            <v>12</v>
          </cell>
          <cell r="G193">
            <v>16</v>
          </cell>
          <cell r="H193">
            <v>1.9199999999999998E-2</v>
          </cell>
          <cell r="I193">
            <v>125.16</v>
          </cell>
          <cell r="J193">
            <v>75</v>
          </cell>
          <cell r="K193">
            <v>1.44</v>
          </cell>
          <cell r="L193">
            <v>2.246700159141261E-2</v>
          </cell>
          <cell r="M193">
            <v>0.99999999999999989</v>
          </cell>
        </row>
        <row r="194">
          <cell r="A194" t="str">
            <v>4_5_13_1</v>
          </cell>
          <cell r="B194">
            <v>11</v>
          </cell>
          <cell r="C194">
            <v>4</v>
          </cell>
          <cell r="D194">
            <v>135</v>
          </cell>
          <cell r="E194" t="str">
            <v>5</v>
          </cell>
          <cell r="F194">
            <v>13</v>
          </cell>
          <cell r="G194">
            <v>1</v>
          </cell>
          <cell r="H194">
            <v>0</v>
          </cell>
          <cell r="I194">
            <v>135.01</v>
          </cell>
          <cell r="J194">
            <v>2.5</v>
          </cell>
          <cell r="K194">
            <v>0</v>
          </cell>
          <cell r="L194">
            <v>0</v>
          </cell>
        </row>
        <row r="195">
          <cell r="A195" t="str">
            <v>4_5_13_2</v>
          </cell>
          <cell r="B195">
            <v>11</v>
          </cell>
          <cell r="C195">
            <v>4</v>
          </cell>
          <cell r="D195">
            <v>135</v>
          </cell>
          <cell r="E195" t="str">
            <v>5</v>
          </cell>
          <cell r="F195">
            <v>13</v>
          </cell>
          <cell r="G195">
            <v>2</v>
          </cell>
          <cell r="H195">
            <v>0</v>
          </cell>
          <cell r="I195">
            <v>135.02000000000001</v>
          </cell>
          <cell r="J195">
            <v>5</v>
          </cell>
          <cell r="K195">
            <v>0</v>
          </cell>
          <cell r="L195">
            <v>0</v>
          </cell>
          <cell r="M195"/>
        </row>
        <row r="196">
          <cell r="A196" t="str">
            <v>4_5_13_3</v>
          </cell>
          <cell r="B196">
            <v>11</v>
          </cell>
          <cell r="C196">
            <v>4</v>
          </cell>
          <cell r="D196">
            <v>135</v>
          </cell>
          <cell r="E196" t="str">
            <v>5</v>
          </cell>
          <cell r="F196">
            <v>13</v>
          </cell>
          <cell r="G196">
            <v>3</v>
          </cell>
          <cell r="H196">
            <v>0</v>
          </cell>
          <cell r="I196">
            <v>135.03</v>
          </cell>
          <cell r="J196">
            <v>10</v>
          </cell>
          <cell r="K196">
            <v>0</v>
          </cell>
          <cell r="L196">
            <v>0</v>
          </cell>
          <cell r="M196"/>
        </row>
        <row r="197">
          <cell r="A197" t="str">
            <v>4_5_13_4</v>
          </cell>
          <cell r="B197">
            <v>11</v>
          </cell>
          <cell r="C197">
            <v>4</v>
          </cell>
          <cell r="D197">
            <v>135</v>
          </cell>
          <cell r="E197" t="str">
            <v>5</v>
          </cell>
          <cell r="F197">
            <v>13</v>
          </cell>
          <cell r="G197">
            <v>4</v>
          </cell>
          <cell r="H197">
            <v>0</v>
          </cell>
          <cell r="I197">
            <v>135.04</v>
          </cell>
          <cell r="J197">
            <v>15</v>
          </cell>
          <cell r="K197">
            <v>0</v>
          </cell>
          <cell r="L197">
            <v>0</v>
          </cell>
          <cell r="M197"/>
        </row>
        <row r="198">
          <cell r="A198" t="str">
            <v>4_5_13_5</v>
          </cell>
          <cell r="B198">
            <v>11</v>
          </cell>
          <cell r="C198">
            <v>4</v>
          </cell>
          <cell r="D198">
            <v>135</v>
          </cell>
          <cell r="E198" t="str">
            <v>5</v>
          </cell>
          <cell r="F198">
            <v>13</v>
          </cell>
          <cell r="G198">
            <v>5</v>
          </cell>
          <cell r="H198">
            <v>0</v>
          </cell>
          <cell r="I198">
            <v>135.05000000000001</v>
          </cell>
          <cell r="J198">
            <v>20</v>
          </cell>
          <cell r="K198">
            <v>0</v>
          </cell>
          <cell r="L198">
            <v>0</v>
          </cell>
          <cell r="M198"/>
        </row>
        <row r="199">
          <cell r="A199" t="str">
            <v>4_5_13_6</v>
          </cell>
          <cell r="B199">
            <v>11</v>
          </cell>
          <cell r="C199">
            <v>4</v>
          </cell>
          <cell r="D199">
            <v>135</v>
          </cell>
          <cell r="E199" t="str">
            <v>5</v>
          </cell>
          <cell r="F199">
            <v>13</v>
          </cell>
          <cell r="G199">
            <v>6</v>
          </cell>
          <cell r="H199">
            <v>0</v>
          </cell>
          <cell r="I199">
            <v>135.06</v>
          </cell>
          <cell r="J199">
            <v>25</v>
          </cell>
          <cell r="K199">
            <v>0</v>
          </cell>
          <cell r="L199">
            <v>0</v>
          </cell>
          <cell r="M199"/>
        </row>
        <row r="200">
          <cell r="A200" t="str">
            <v>4_5_13_7</v>
          </cell>
          <cell r="B200">
            <v>11</v>
          </cell>
          <cell r="C200">
            <v>4</v>
          </cell>
          <cell r="D200">
            <v>135</v>
          </cell>
          <cell r="E200" t="str">
            <v>5</v>
          </cell>
          <cell r="F200">
            <v>13</v>
          </cell>
          <cell r="G200">
            <v>7</v>
          </cell>
          <cell r="H200">
            <v>0</v>
          </cell>
          <cell r="I200">
            <v>135.07</v>
          </cell>
          <cell r="J200">
            <v>30</v>
          </cell>
          <cell r="K200">
            <v>0</v>
          </cell>
          <cell r="L200">
            <v>0</v>
          </cell>
          <cell r="M200"/>
        </row>
        <row r="201">
          <cell r="A201" t="str">
            <v>4_5_13_8</v>
          </cell>
          <cell r="B201">
            <v>11</v>
          </cell>
          <cell r="C201">
            <v>4</v>
          </cell>
          <cell r="D201">
            <v>135</v>
          </cell>
          <cell r="E201" t="str">
            <v>5</v>
          </cell>
          <cell r="F201">
            <v>13</v>
          </cell>
          <cell r="G201">
            <v>8</v>
          </cell>
          <cell r="H201">
            <v>0</v>
          </cell>
          <cell r="I201">
            <v>135.08000000000001</v>
          </cell>
          <cell r="J201">
            <v>35</v>
          </cell>
          <cell r="K201">
            <v>0</v>
          </cell>
          <cell r="L201">
            <v>0</v>
          </cell>
          <cell r="M201"/>
        </row>
        <row r="202">
          <cell r="A202" t="str">
            <v>4_5_13_9</v>
          </cell>
          <cell r="B202">
            <v>11</v>
          </cell>
          <cell r="C202">
            <v>4</v>
          </cell>
          <cell r="D202">
            <v>135</v>
          </cell>
          <cell r="E202" t="str">
            <v>5</v>
          </cell>
          <cell r="F202">
            <v>13</v>
          </cell>
          <cell r="G202">
            <v>9</v>
          </cell>
          <cell r="H202">
            <v>0</v>
          </cell>
          <cell r="I202">
            <v>135.09</v>
          </cell>
          <cell r="J202">
            <v>40</v>
          </cell>
          <cell r="K202">
            <v>0</v>
          </cell>
          <cell r="L202">
            <v>0</v>
          </cell>
          <cell r="M202"/>
        </row>
        <row r="203">
          <cell r="A203" t="str">
            <v>4_5_13_10</v>
          </cell>
          <cell r="B203">
            <v>11</v>
          </cell>
          <cell r="C203">
            <v>4</v>
          </cell>
          <cell r="D203">
            <v>135</v>
          </cell>
          <cell r="E203" t="str">
            <v>5</v>
          </cell>
          <cell r="F203">
            <v>13</v>
          </cell>
          <cell r="G203">
            <v>10</v>
          </cell>
          <cell r="H203">
            <v>3.5999999999999999E-3</v>
          </cell>
          <cell r="I203">
            <v>135.1</v>
          </cell>
          <cell r="J203">
            <v>45</v>
          </cell>
          <cell r="K203">
            <v>0.16200000000000001</v>
          </cell>
          <cell r="L203">
            <v>2.5275376790339188E-3</v>
          </cell>
          <cell r="M203"/>
        </row>
        <row r="204">
          <cell r="A204" t="str">
            <v>4_5_13_11</v>
          </cell>
          <cell r="B204">
            <v>11</v>
          </cell>
          <cell r="C204">
            <v>4</v>
          </cell>
          <cell r="D204">
            <v>135</v>
          </cell>
          <cell r="E204" t="str">
            <v>5</v>
          </cell>
          <cell r="F204">
            <v>13</v>
          </cell>
          <cell r="G204">
            <v>11</v>
          </cell>
          <cell r="H204">
            <v>7.0000000000000001E-3</v>
          </cell>
          <cell r="I204">
            <v>135.11000000000001</v>
          </cell>
          <cell r="J204">
            <v>50</v>
          </cell>
          <cell r="K204">
            <v>0.35000000000000003</v>
          </cell>
          <cell r="L204">
            <v>5.4607295534683433E-3</v>
          </cell>
          <cell r="M204"/>
        </row>
        <row r="205">
          <cell r="A205" t="str">
            <v>4_5_13_12</v>
          </cell>
          <cell r="B205">
            <v>11</v>
          </cell>
          <cell r="C205">
            <v>4</v>
          </cell>
          <cell r="D205">
            <v>135</v>
          </cell>
          <cell r="E205" t="str">
            <v>5</v>
          </cell>
          <cell r="F205">
            <v>13</v>
          </cell>
          <cell r="G205">
            <v>12</v>
          </cell>
          <cell r="H205">
            <v>0.10879999999999999</v>
          </cell>
          <cell r="I205">
            <v>135.12</v>
          </cell>
          <cell r="J205">
            <v>55</v>
          </cell>
          <cell r="K205">
            <v>5.984</v>
          </cell>
          <cell r="L205">
            <v>9.3362873279870182E-2</v>
          </cell>
          <cell r="M205"/>
        </row>
        <row r="206">
          <cell r="A206" t="str">
            <v>4_5_13_13</v>
          </cell>
          <cell r="B206">
            <v>11</v>
          </cell>
          <cell r="C206">
            <v>4</v>
          </cell>
          <cell r="D206">
            <v>135</v>
          </cell>
          <cell r="E206" t="str">
            <v>5</v>
          </cell>
          <cell r="F206">
            <v>13</v>
          </cell>
          <cell r="G206">
            <v>13</v>
          </cell>
          <cell r="H206">
            <v>0</v>
          </cell>
          <cell r="I206">
            <v>135.13</v>
          </cell>
          <cell r="J206">
            <v>60</v>
          </cell>
          <cell r="K206">
            <v>0</v>
          </cell>
          <cell r="L206">
            <v>0</v>
          </cell>
          <cell r="M206"/>
        </row>
        <row r="207">
          <cell r="A207" t="str">
            <v>4_5_13_14</v>
          </cell>
          <cell r="B207">
            <v>11</v>
          </cell>
          <cell r="C207">
            <v>4</v>
          </cell>
          <cell r="D207">
            <v>135</v>
          </cell>
          <cell r="E207" t="str">
            <v>5</v>
          </cell>
          <cell r="F207">
            <v>13</v>
          </cell>
          <cell r="G207">
            <v>14</v>
          </cell>
          <cell r="H207">
            <v>0.8266</v>
          </cell>
          <cell r="I207">
            <v>135.13999999999999</v>
          </cell>
          <cell r="J207">
            <v>65</v>
          </cell>
          <cell r="K207">
            <v>53.728999999999999</v>
          </cell>
          <cell r="L207">
            <v>0.83828439479514449</v>
          </cell>
          <cell r="M207"/>
        </row>
        <row r="208">
          <cell r="A208" t="str">
            <v>4_5_13_15</v>
          </cell>
          <cell r="B208">
            <v>11</v>
          </cell>
          <cell r="C208">
            <v>4</v>
          </cell>
          <cell r="D208">
            <v>135</v>
          </cell>
          <cell r="E208" t="str">
            <v>5</v>
          </cell>
          <cell r="F208">
            <v>13</v>
          </cell>
          <cell r="G208">
            <v>15</v>
          </cell>
          <cell r="H208">
            <v>3.4700000000000002E-2</v>
          </cell>
          <cell r="I208">
            <v>135.15</v>
          </cell>
          <cell r="J208">
            <v>70</v>
          </cell>
          <cell r="K208">
            <v>2.4290000000000003</v>
          </cell>
          <cell r="L208">
            <v>3.7897463101070304E-2</v>
          </cell>
          <cell r="M208"/>
        </row>
        <row r="209">
          <cell r="A209" t="str">
            <v>4_5_13_16</v>
          </cell>
          <cell r="B209">
            <v>11</v>
          </cell>
          <cell r="C209">
            <v>4</v>
          </cell>
          <cell r="D209">
            <v>135</v>
          </cell>
          <cell r="E209" t="str">
            <v>5</v>
          </cell>
          <cell r="F209">
            <v>13</v>
          </cell>
          <cell r="G209">
            <v>16</v>
          </cell>
          <cell r="H209">
            <v>1.9199999999999998E-2</v>
          </cell>
          <cell r="I209">
            <v>135.16</v>
          </cell>
          <cell r="J209">
            <v>75</v>
          </cell>
          <cell r="K209">
            <v>1.44</v>
          </cell>
          <cell r="L209">
            <v>2.246700159141261E-2</v>
          </cell>
          <cell r="M209">
            <v>0.99999999999999989</v>
          </cell>
        </row>
        <row r="210">
          <cell r="A210" t="str">
            <v>4_5_14_1</v>
          </cell>
          <cell r="B210">
            <v>11</v>
          </cell>
          <cell r="C210">
            <v>4</v>
          </cell>
          <cell r="D210">
            <v>145</v>
          </cell>
          <cell r="E210" t="str">
            <v>5</v>
          </cell>
          <cell r="F210">
            <v>14</v>
          </cell>
          <cell r="G210">
            <v>1</v>
          </cell>
          <cell r="H210">
            <v>0</v>
          </cell>
          <cell r="I210">
            <v>145.01</v>
          </cell>
          <cell r="J210">
            <v>2.5</v>
          </cell>
          <cell r="K210">
            <v>0</v>
          </cell>
          <cell r="L210">
            <v>0</v>
          </cell>
        </row>
        <row r="211">
          <cell r="A211" t="str">
            <v>4_5_14_2</v>
          </cell>
          <cell r="B211">
            <v>11</v>
          </cell>
          <cell r="C211">
            <v>4</v>
          </cell>
          <cell r="D211">
            <v>145</v>
          </cell>
          <cell r="E211" t="str">
            <v>5</v>
          </cell>
          <cell r="F211">
            <v>14</v>
          </cell>
          <cell r="G211">
            <v>2</v>
          </cell>
          <cell r="H211">
            <v>0</v>
          </cell>
          <cell r="I211">
            <v>145.02000000000001</v>
          </cell>
          <cell r="J211">
            <v>5</v>
          </cell>
          <cell r="K211">
            <v>0</v>
          </cell>
          <cell r="L211">
            <v>0</v>
          </cell>
          <cell r="M211"/>
        </row>
        <row r="212">
          <cell r="A212" t="str">
            <v>4_5_14_3</v>
          </cell>
          <cell r="B212">
            <v>11</v>
          </cell>
          <cell r="C212">
            <v>4</v>
          </cell>
          <cell r="D212">
            <v>145</v>
          </cell>
          <cell r="E212" t="str">
            <v>5</v>
          </cell>
          <cell r="F212">
            <v>14</v>
          </cell>
          <cell r="G212">
            <v>3</v>
          </cell>
          <cell r="H212">
            <v>0</v>
          </cell>
          <cell r="I212">
            <v>145.03</v>
          </cell>
          <cell r="J212">
            <v>10</v>
          </cell>
          <cell r="K212">
            <v>0</v>
          </cell>
          <cell r="L212">
            <v>0</v>
          </cell>
          <cell r="M212"/>
        </row>
        <row r="213">
          <cell r="A213" t="str">
            <v>4_5_14_4</v>
          </cell>
          <cell r="B213">
            <v>11</v>
          </cell>
          <cell r="C213">
            <v>4</v>
          </cell>
          <cell r="D213">
            <v>145</v>
          </cell>
          <cell r="E213" t="str">
            <v>5</v>
          </cell>
          <cell r="F213">
            <v>14</v>
          </cell>
          <cell r="G213">
            <v>4</v>
          </cell>
          <cell r="H213">
            <v>0</v>
          </cell>
          <cell r="I213">
            <v>145.04</v>
          </cell>
          <cell r="J213">
            <v>15</v>
          </cell>
          <cell r="K213">
            <v>0</v>
          </cell>
          <cell r="L213">
            <v>0</v>
          </cell>
          <cell r="M213"/>
        </row>
        <row r="214">
          <cell r="A214" t="str">
            <v>4_5_14_5</v>
          </cell>
          <cell r="B214">
            <v>11</v>
          </cell>
          <cell r="C214">
            <v>4</v>
          </cell>
          <cell r="D214">
            <v>145</v>
          </cell>
          <cell r="E214" t="str">
            <v>5</v>
          </cell>
          <cell r="F214">
            <v>14</v>
          </cell>
          <cell r="G214">
            <v>5</v>
          </cell>
          <cell r="H214">
            <v>0</v>
          </cell>
          <cell r="I214">
            <v>145.05000000000001</v>
          </cell>
          <cell r="J214">
            <v>20</v>
          </cell>
          <cell r="K214">
            <v>0</v>
          </cell>
          <cell r="L214">
            <v>0</v>
          </cell>
          <cell r="M214"/>
        </row>
        <row r="215">
          <cell r="A215" t="str">
            <v>4_5_14_6</v>
          </cell>
          <cell r="B215">
            <v>11</v>
          </cell>
          <cell r="C215">
            <v>4</v>
          </cell>
          <cell r="D215">
            <v>145</v>
          </cell>
          <cell r="E215" t="str">
            <v>5</v>
          </cell>
          <cell r="F215">
            <v>14</v>
          </cell>
          <cell r="G215">
            <v>6</v>
          </cell>
          <cell r="H215">
            <v>0</v>
          </cell>
          <cell r="I215">
            <v>145.06</v>
          </cell>
          <cell r="J215">
            <v>25</v>
          </cell>
          <cell r="K215">
            <v>0</v>
          </cell>
          <cell r="L215">
            <v>0</v>
          </cell>
          <cell r="M215"/>
        </row>
        <row r="216">
          <cell r="A216" t="str">
            <v>4_5_14_7</v>
          </cell>
          <cell r="B216">
            <v>11</v>
          </cell>
          <cell r="C216">
            <v>4</v>
          </cell>
          <cell r="D216">
            <v>145</v>
          </cell>
          <cell r="E216" t="str">
            <v>5</v>
          </cell>
          <cell r="F216">
            <v>14</v>
          </cell>
          <cell r="G216">
            <v>7</v>
          </cell>
          <cell r="H216">
            <v>0</v>
          </cell>
          <cell r="I216">
            <v>145.07</v>
          </cell>
          <cell r="J216">
            <v>30</v>
          </cell>
          <cell r="K216">
            <v>0</v>
          </cell>
          <cell r="L216">
            <v>0</v>
          </cell>
          <cell r="M216"/>
        </row>
        <row r="217">
          <cell r="A217" t="str">
            <v>4_5_14_8</v>
          </cell>
          <cell r="B217">
            <v>11</v>
          </cell>
          <cell r="C217">
            <v>4</v>
          </cell>
          <cell r="D217">
            <v>145</v>
          </cell>
          <cell r="E217" t="str">
            <v>5</v>
          </cell>
          <cell r="F217">
            <v>14</v>
          </cell>
          <cell r="G217">
            <v>8</v>
          </cell>
          <cell r="H217">
            <v>0</v>
          </cell>
          <cell r="I217">
            <v>145.08000000000001</v>
          </cell>
          <cell r="J217">
            <v>35</v>
          </cell>
          <cell r="K217">
            <v>0</v>
          </cell>
          <cell r="L217">
            <v>0</v>
          </cell>
          <cell r="M217"/>
        </row>
        <row r="218">
          <cell r="A218" t="str">
            <v>4_5_14_9</v>
          </cell>
          <cell r="B218">
            <v>11</v>
          </cell>
          <cell r="C218">
            <v>4</v>
          </cell>
          <cell r="D218">
            <v>145</v>
          </cell>
          <cell r="E218" t="str">
            <v>5</v>
          </cell>
          <cell r="F218">
            <v>14</v>
          </cell>
          <cell r="G218">
            <v>9</v>
          </cell>
          <cell r="H218">
            <v>0</v>
          </cell>
          <cell r="I218">
            <v>145.09</v>
          </cell>
          <cell r="J218">
            <v>40</v>
          </cell>
          <cell r="K218">
            <v>0</v>
          </cell>
          <cell r="L218">
            <v>0</v>
          </cell>
          <cell r="M218"/>
        </row>
        <row r="219">
          <cell r="A219" t="str">
            <v>4_5_14_10</v>
          </cell>
          <cell r="B219">
            <v>11</v>
          </cell>
          <cell r="C219">
            <v>4</v>
          </cell>
          <cell r="D219">
            <v>145</v>
          </cell>
          <cell r="E219" t="str">
            <v>5</v>
          </cell>
          <cell r="F219">
            <v>14</v>
          </cell>
          <cell r="G219">
            <v>10</v>
          </cell>
          <cell r="H219">
            <v>3.5999999999999999E-3</v>
          </cell>
          <cell r="I219">
            <v>145.1</v>
          </cell>
          <cell r="J219">
            <v>45</v>
          </cell>
          <cell r="K219">
            <v>0.16200000000000001</v>
          </cell>
          <cell r="L219">
            <v>2.5275376790339188E-3</v>
          </cell>
          <cell r="M219"/>
        </row>
        <row r="220">
          <cell r="A220" t="str">
            <v>4_5_14_11</v>
          </cell>
          <cell r="B220">
            <v>11</v>
          </cell>
          <cell r="C220">
            <v>4</v>
          </cell>
          <cell r="D220">
            <v>145</v>
          </cell>
          <cell r="E220" t="str">
            <v>5</v>
          </cell>
          <cell r="F220">
            <v>14</v>
          </cell>
          <cell r="G220">
            <v>11</v>
          </cell>
          <cell r="H220">
            <v>7.0000000000000001E-3</v>
          </cell>
          <cell r="I220">
            <v>145.11000000000001</v>
          </cell>
          <cell r="J220">
            <v>50</v>
          </cell>
          <cell r="K220">
            <v>0.35000000000000003</v>
          </cell>
          <cell r="L220">
            <v>5.4607295534683433E-3</v>
          </cell>
          <cell r="M220"/>
        </row>
        <row r="221">
          <cell r="A221" t="str">
            <v>4_5_14_12</v>
          </cell>
          <cell r="B221">
            <v>11</v>
          </cell>
          <cell r="C221">
            <v>4</v>
          </cell>
          <cell r="D221">
            <v>145</v>
          </cell>
          <cell r="E221" t="str">
            <v>5</v>
          </cell>
          <cell r="F221">
            <v>14</v>
          </cell>
          <cell r="G221">
            <v>12</v>
          </cell>
          <cell r="H221">
            <v>0.10879999999999999</v>
          </cell>
          <cell r="I221">
            <v>145.12</v>
          </cell>
          <cell r="J221">
            <v>55</v>
          </cell>
          <cell r="K221">
            <v>5.984</v>
          </cell>
          <cell r="L221">
            <v>9.3362873279870182E-2</v>
          </cell>
          <cell r="M221"/>
        </row>
        <row r="222">
          <cell r="A222" t="str">
            <v>4_5_14_13</v>
          </cell>
          <cell r="B222">
            <v>11</v>
          </cell>
          <cell r="C222">
            <v>4</v>
          </cell>
          <cell r="D222">
            <v>145</v>
          </cell>
          <cell r="E222" t="str">
            <v>5</v>
          </cell>
          <cell r="F222">
            <v>14</v>
          </cell>
          <cell r="G222">
            <v>13</v>
          </cell>
          <cell r="H222">
            <v>0</v>
          </cell>
          <cell r="I222">
            <v>145.13</v>
          </cell>
          <cell r="J222">
            <v>60</v>
          </cell>
          <cell r="K222">
            <v>0</v>
          </cell>
          <cell r="L222">
            <v>0</v>
          </cell>
          <cell r="M222"/>
        </row>
        <row r="223">
          <cell r="A223" t="str">
            <v>4_5_14_14</v>
          </cell>
          <cell r="B223">
            <v>11</v>
          </cell>
          <cell r="C223">
            <v>4</v>
          </cell>
          <cell r="D223">
            <v>145</v>
          </cell>
          <cell r="E223" t="str">
            <v>5</v>
          </cell>
          <cell r="F223">
            <v>14</v>
          </cell>
          <cell r="G223">
            <v>14</v>
          </cell>
          <cell r="H223">
            <v>0.8266</v>
          </cell>
          <cell r="I223">
            <v>145.13999999999999</v>
          </cell>
          <cell r="J223">
            <v>65</v>
          </cell>
          <cell r="K223">
            <v>53.728999999999999</v>
          </cell>
          <cell r="L223">
            <v>0.83828439479514449</v>
          </cell>
          <cell r="M223"/>
        </row>
        <row r="224">
          <cell r="A224" t="str">
            <v>4_5_14_15</v>
          </cell>
          <cell r="B224">
            <v>11</v>
          </cell>
          <cell r="C224">
            <v>4</v>
          </cell>
          <cell r="D224">
            <v>145</v>
          </cell>
          <cell r="E224" t="str">
            <v>5</v>
          </cell>
          <cell r="F224">
            <v>14</v>
          </cell>
          <cell r="G224">
            <v>15</v>
          </cell>
          <cell r="H224">
            <v>3.4700000000000002E-2</v>
          </cell>
          <cell r="I224">
            <v>145.15</v>
          </cell>
          <cell r="J224">
            <v>70</v>
          </cell>
          <cell r="K224">
            <v>2.4290000000000003</v>
          </cell>
          <cell r="L224">
            <v>3.7897463101070304E-2</v>
          </cell>
          <cell r="M224"/>
        </row>
        <row r="225">
          <cell r="A225" t="str">
            <v>4_5_14_16</v>
          </cell>
          <cell r="B225">
            <v>11</v>
          </cell>
          <cell r="C225">
            <v>4</v>
          </cell>
          <cell r="D225">
            <v>145</v>
          </cell>
          <cell r="E225" t="str">
            <v>5</v>
          </cell>
          <cell r="F225">
            <v>14</v>
          </cell>
          <cell r="G225">
            <v>16</v>
          </cell>
          <cell r="H225">
            <v>1.9199999999999998E-2</v>
          </cell>
          <cell r="I225">
            <v>145.16</v>
          </cell>
          <cell r="J225">
            <v>75</v>
          </cell>
          <cell r="K225">
            <v>1.44</v>
          </cell>
          <cell r="L225">
            <v>2.246700159141261E-2</v>
          </cell>
          <cell r="M225">
            <v>0.99999999999999989</v>
          </cell>
        </row>
        <row r="226">
          <cell r="A226" t="str">
            <v>4_5_15_1</v>
          </cell>
          <cell r="B226">
            <v>11</v>
          </cell>
          <cell r="C226">
            <v>4</v>
          </cell>
          <cell r="D226">
            <v>155</v>
          </cell>
          <cell r="E226" t="str">
            <v>5</v>
          </cell>
          <cell r="F226">
            <v>15</v>
          </cell>
          <cell r="G226">
            <v>1</v>
          </cell>
          <cell r="H226">
            <v>0</v>
          </cell>
          <cell r="I226">
            <v>155.01</v>
          </cell>
          <cell r="J226">
            <v>2.5</v>
          </cell>
          <cell r="K226">
            <v>0</v>
          </cell>
          <cell r="L226">
            <v>0</v>
          </cell>
        </row>
        <row r="227">
          <cell r="A227" t="str">
            <v>4_5_15_2</v>
          </cell>
          <cell r="B227">
            <v>11</v>
          </cell>
          <cell r="C227">
            <v>4</v>
          </cell>
          <cell r="D227">
            <v>155</v>
          </cell>
          <cell r="E227" t="str">
            <v>5</v>
          </cell>
          <cell r="F227">
            <v>15</v>
          </cell>
          <cell r="G227">
            <v>2</v>
          </cell>
          <cell r="H227">
            <v>0</v>
          </cell>
          <cell r="I227">
            <v>155.02000000000001</v>
          </cell>
          <cell r="J227">
            <v>5</v>
          </cell>
          <cell r="K227">
            <v>0</v>
          </cell>
          <cell r="L227">
            <v>0</v>
          </cell>
          <cell r="M227"/>
        </row>
        <row r="228">
          <cell r="A228" t="str">
            <v>4_5_15_3</v>
          </cell>
          <cell r="B228">
            <v>11</v>
          </cell>
          <cell r="C228">
            <v>4</v>
          </cell>
          <cell r="D228">
            <v>155</v>
          </cell>
          <cell r="E228" t="str">
            <v>5</v>
          </cell>
          <cell r="F228">
            <v>15</v>
          </cell>
          <cell r="G228">
            <v>3</v>
          </cell>
          <cell r="H228">
            <v>0</v>
          </cell>
          <cell r="I228">
            <v>155.03</v>
          </cell>
          <cell r="J228">
            <v>10</v>
          </cell>
          <cell r="K228">
            <v>0</v>
          </cell>
          <cell r="L228">
            <v>0</v>
          </cell>
          <cell r="M228"/>
        </row>
        <row r="229">
          <cell r="A229" t="str">
            <v>4_5_15_4</v>
          </cell>
          <cell r="B229">
            <v>11</v>
          </cell>
          <cell r="C229">
            <v>4</v>
          </cell>
          <cell r="D229">
            <v>155</v>
          </cell>
          <cell r="E229" t="str">
            <v>5</v>
          </cell>
          <cell r="F229">
            <v>15</v>
          </cell>
          <cell r="G229">
            <v>4</v>
          </cell>
          <cell r="H229">
            <v>0</v>
          </cell>
          <cell r="I229">
            <v>155.04</v>
          </cell>
          <cell r="J229">
            <v>15</v>
          </cell>
          <cell r="K229">
            <v>0</v>
          </cell>
          <cell r="L229">
            <v>0</v>
          </cell>
          <cell r="M229"/>
        </row>
        <row r="230">
          <cell r="A230" t="str">
            <v>4_5_15_5</v>
          </cell>
          <cell r="B230">
            <v>11</v>
          </cell>
          <cell r="C230">
            <v>4</v>
          </cell>
          <cell r="D230">
            <v>155</v>
          </cell>
          <cell r="E230" t="str">
            <v>5</v>
          </cell>
          <cell r="F230">
            <v>15</v>
          </cell>
          <cell r="G230">
            <v>5</v>
          </cell>
          <cell r="H230">
            <v>5.7999999999999996E-3</v>
          </cell>
          <cell r="I230">
            <v>155.05000000000001</v>
          </cell>
          <cell r="J230">
            <v>20</v>
          </cell>
          <cell r="K230">
            <v>0.11599999999999999</v>
          </cell>
          <cell r="L230">
            <v>1.9745184983446383E-3</v>
          </cell>
          <cell r="M230"/>
        </row>
        <row r="231">
          <cell r="A231" t="str">
            <v>4_5_15_6</v>
          </cell>
          <cell r="B231">
            <v>11</v>
          </cell>
          <cell r="C231">
            <v>4</v>
          </cell>
          <cell r="D231">
            <v>155</v>
          </cell>
          <cell r="E231" t="str">
            <v>5</v>
          </cell>
          <cell r="F231">
            <v>15</v>
          </cell>
          <cell r="G231">
            <v>6</v>
          </cell>
          <cell r="H231">
            <v>2.3E-3</v>
          </cell>
          <cell r="I231">
            <v>155.06</v>
          </cell>
          <cell r="J231">
            <v>25</v>
          </cell>
          <cell r="K231">
            <v>5.7499999999999996E-2</v>
          </cell>
          <cell r="L231">
            <v>9.7874839357600598E-4</v>
          </cell>
          <cell r="M231"/>
        </row>
        <row r="232">
          <cell r="A232" t="str">
            <v>4_5_15_7</v>
          </cell>
          <cell r="B232">
            <v>11</v>
          </cell>
          <cell r="C232">
            <v>4</v>
          </cell>
          <cell r="D232">
            <v>155</v>
          </cell>
          <cell r="E232" t="str">
            <v>5</v>
          </cell>
          <cell r="F232">
            <v>15</v>
          </cell>
          <cell r="G232">
            <v>7</v>
          </cell>
          <cell r="H232">
            <v>4.0399999999999998E-2</v>
          </cell>
          <cell r="I232">
            <v>155.07</v>
          </cell>
          <cell r="J232">
            <v>30</v>
          </cell>
          <cell r="K232">
            <v>1.212</v>
          </cell>
          <cell r="L232">
            <v>2.0630313965462947E-2</v>
          </cell>
          <cell r="M232"/>
        </row>
        <row r="233">
          <cell r="A233" t="str">
            <v>4_5_15_8</v>
          </cell>
          <cell r="B233">
            <v>11</v>
          </cell>
          <cell r="C233">
            <v>4</v>
          </cell>
          <cell r="D233">
            <v>155</v>
          </cell>
          <cell r="E233" t="str">
            <v>5</v>
          </cell>
          <cell r="F233">
            <v>15</v>
          </cell>
          <cell r="G233">
            <v>8</v>
          </cell>
          <cell r="H233">
            <v>3.8800000000000001E-2</v>
          </cell>
          <cell r="I233">
            <v>155.08000000000001</v>
          </cell>
          <cell r="J233">
            <v>35</v>
          </cell>
          <cell r="K233">
            <v>1.3580000000000001</v>
          </cell>
          <cell r="L233">
            <v>2.3115483799586372E-2</v>
          </cell>
          <cell r="M233"/>
        </row>
        <row r="234">
          <cell r="A234" t="str">
            <v>4_5_15_9</v>
          </cell>
          <cell r="B234">
            <v>11</v>
          </cell>
          <cell r="C234">
            <v>4</v>
          </cell>
          <cell r="D234">
            <v>155</v>
          </cell>
          <cell r="E234" t="str">
            <v>5</v>
          </cell>
          <cell r="F234">
            <v>15</v>
          </cell>
          <cell r="G234">
            <v>9</v>
          </cell>
          <cell r="H234">
            <v>1.6E-2</v>
          </cell>
          <cell r="I234">
            <v>155.09</v>
          </cell>
          <cell r="J234">
            <v>40</v>
          </cell>
          <cell r="K234">
            <v>0.64</v>
          </cell>
          <cell r="L234">
            <v>1.0893895163280763E-2</v>
          </cell>
          <cell r="M234"/>
        </row>
        <row r="235">
          <cell r="A235" t="str">
            <v>4_5_15_10</v>
          </cell>
          <cell r="B235">
            <v>11</v>
          </cell>
          <cell r="C235">
            <v>4</v>
          </cell>
          <cell r="D235">
            <v>155</v>
          </cell>
          <cell r="E235" t="str">
            <v>5</v>
          </cell>
          <cell r="F235">
            <v>15</v>
          </cell>
          <cell r="G235">
            <v>10</v>
          </cell>
          <cell r="H235">
            <v>7.1999999999999995E-2</v>
          </cell>
          <cell r="I235">
            <v>155.1</v>
          </cell>
          <cell r="J235">
            <v>45</v>
          </cell>
          <cell r="K235">
            <v>3.2399999999999998</v>
          </cell>
          <cell r="L235">
            <v>5.5150344264108864E-2</v>
          </cell>
          <cell r="M235"/>
        </row>
        <row r="236">
          <cell r="A236" t="str">
            <v>4_5_15_11</v>
          </cell>
          <cell r="B236">
            <v>11</v>
          </cell>
          <cell r="C236">
            <v>4</v>
          </cell>
          <cell r="D236">
            <v>155</v>
          </cell>
          <cell r="E236" t="str">
            <v>5</v>
          </cell>
          <cell r="F236">
            <v>15</v>
          </cell>
          <cell r="G236">
            <v>11</v>
          </cell>
          <cell r="H236">
            <v>3.7400000000000003E-2</v>
          </cell>
          <cell r="I236">
            <v>155.11000000000001</v>
          </cell>
          <cell r="J236">
            <v>50</v>
          </cell>
          <cell r="K236">
            <v>1.87</v>
          </cell>
          <cell r="L236">
            <v>3.1830599930210979E-2</v>
          </cell>
          <cell r="M236"/>
        </row>
        <row r="237">
          <cell r="A237" t="str">
            <v>4_5_15_12</v>
          </cell>
          <cell r="B237">
            <v>11</v>
          </cell>
          <cell r="C237">
            <v>4</v>
          </cell>
          <cell r="D237">
            <v>155</v>
          </cell>
          <cell r="E237" t="str">
            <v>5</v>
          </cell>
          <cell r="F237">
            <v>15</v>
          </cell>
          <cell r="G237">
            <v>12</v>
          </cell>
          <cell r="H237">
            <v>0.10780000000000001</v>
          </cell>
          <cell r="I237">
            <v>155.12</v>
          </cell>
          <cell r="J237">
            <v>55</v>
          </cell>
          <cell r="K237">
            <v>5.9290000000000003</v>
          </cell>
          <cell r="L237">
            <v>0.10092172566108071</v>
          </cell>
          <cell r="M237"/>
        </row>
        <row r="238">
          <cell r="A238" t="str">
            <v>4_5_15_13</v>
          </cell>
          <cell r="B238">
            <v>11</v>
          </cell>
          <cell r="C238">
            <v>4</v>
          </cell>
          <cell r="D238">
            <v>155</v>
          </cell>
          <cell r="E238" t="str">
            <v>5</v>
          </cell>
          <cell r="F238">
            <v>15</v>
          </cell>
          <cell r="G238">
            <v>13</v>
          </cell>
          <cell r="H238">
            <v>5.21E-2</v>
          </cell>
          <cell r="I238">
            <v>155.13</v>
          </cell>
          <cell r="J238">
            <v>60</v>
          </cell>
          <cell r="K238">
            <v>3.1259999999999999</v>
          </cell>
          <cell r="L238">
            <v>5.3209869188149475E-2</v>
          </cell>
          <cell r="M238"/>
        </row>
        <row r="239">
          <cell r="A239" t="str">
            <v>4_5_15_14</v>
          </cell>
          <cell r="B239">
            <v>11</v>
          </cell>
          <cell r="C239">
            <v>4</v>
          </cell>
          <cell r="D239">
            <v>155</v>
          </cell>
          <cell r="E239" t="str">
            <v>5</v>
          </cell>
          <cell r="F239">
            <v>15</v>
          </cell>
          <cell r="G239">
            <v>14</v>
          </cell>
          <cell r="H239">
            <v>0.56420000000000003</v>
          </cell>
          <cell r="I239">
            <v>155.13999999999999</v>
          </cell>
          <cell r="J239">
            <v>65</v>
          </cell>
          <cell r="K239">
            <v>36.673000000000002</v>
          </cell>
          <cell r="L239">
            <v>0.6242372145671804</v>
          </cell>
          <cell r="M239"/>
        </row>
        <row r="240">
          <cell r="A240" t="str">
            <v>4_5_15_15</v>
          </cell>
          <cell r="B240">
            <v>11</v>
          </cell>
          <cell r="C240">
            <v>4</v>
          </cell>
          <cell r="D240">
            <v>155</v>
          </cell>
          <cell r="E240" t="str">
            <v>5</v>
          </cell>
          <cell r="F240">
            <v>15</v>
          </cell>
          <cell r="G240">
            <v>15</v>
          </cell>
          <cell r="H240">
            <v>4.41E-2</v>
          </cell>
          <cell r="I240">
            <v>155.15</v>
          </cell>
          <cell r="J240">
            <v>70</v>
          </cell>
          <cell r="K240">
            <v>3.0870000000000002</v>
          </cell>
          <cell r="L240">
            <v>5.2546022451637059E-2</v>
          </cell>
          <cell r="M240"/>
        </row>
        <row r="241">
          <cell r="A241" t="str">
            <v>4_5_15_16</v>
          </cell>
          <cell r="B241">
            <v>11</v>
          </cell>
          <cell r="C241">
            <v>4</v>
          </cell>
          <cell r="D241">
            <v>155</v>
          </cell>
          <cell r="E241" t="str">
            <v>5</v>
          </cell>
          <cell r="F241">
            <v>15</v>
          </cell>
          <cell r="G241">
            <v>16</v>
          </cell>
          <cell r="H241">
            <v>1.9199999999999998E-2</v>
          </cell>
          <cell r="I241">
            <v>155.16</v>
          </cell>
          <cell r="J241">
            <v>75</v>
          </cell>
          <cell r="K241">
            <v>1.44</v>
          </cell>
          <cell r="L241">
            <v>2.4511264117381717E-2</v>
          </cell>
          <cell r="M241">
            <v>0.99999999999999989</v>
          </cell>
        </row>
        <row r="242">
          <cell r="A242" t="str">
            <v>4_5_16_1</v>
          </cell>
          <cell r="B242">
            <v>11</v>
          </cell>
          <cell r="C242">
            <v>4</v>
          </cell>
          <cell r="D242">
            <v>165</v>
          </cell>
          <cell r="E242" t="str">
            <v>5</v>
          </cell>
          <cell r="F242">
            <v>16</v>
          </cell>
          <cell r="G242">
            <v>1</v>
          </cell>
          <cell r="H242">
            <v>0</v>
          </cell>
          <cell r="I242">
            <v>165.01</v>
          </cell>
          <cell r="J242">
            <v>2.5</v>
          </cell>
          <cell r="K242">
            <v>0</v>
          </cell>
          <cell r="L242">
            <v>0</v>
          </cell>
        </row>
        <row r="243">
          <cell r="A243" t="str">
            <v>4_5_16_2</v>
          </cell>
          <cell r="B243">
            <v>11</v>
          </cell>
          <cell r="C243">
            <v>4</v>
          </cell>
          <cell r="D243">
            <v>165</v>
          </cell>
          <cell r="E243" t="str">
            <v>5</v>
          </cell>
          <cell r="F243">
            <v>16</v>
          </cell>
          <cell r="G243">
            <v>2</v>
          </cell>
          <cell r="H243">
            <v>0</v>
          </cell>
          <cell r="I243">
            <v>165.02</v>
          </cell>
          <cell r="J243">
            <v>5</v>
          </cell>
          <cell r="K243">
            <v>0</v>
          </cell>
          <cell r="L243">
            <v>0</v>
          </cell>
          <cell r="M243"/>
        </row>
        <row r="244">
          <cell r="A244" t="str">
            <v>4_5_16_3</v>
          </cell>
          <cell r="B244">
            <v>11</v>
          </cell>
          <cell r="C244">
            <v>4</v>
          </cell>
          <cell r="D244">
            <v>165</v>
          </cell>
          <cell r="E244" t="str">
            <v>5</v>
          </cell>
          <cell r="F244">
            <v>16</v>
          </cell>
          <cell r="G244">
            <v>3</v>
          </cell>
          <cell r="H244">
            <v>0</v>
          </cell>
          <cell r="I244">
            <v>165.03</v>
          </cell>
          <cell r="J244">
            <v>10</v>
          </cell>
          <cell r="K244">
            <v>0</v>
          </cell>
          <cell r="L244">
            <v>0</v>
          </cell>
          <cell r="M244"/>
        </row>
        <row r="245">
          <cell r="A245" t="str">
            <v>4_5_16_4</v>
          </cell>
          <cell r="B245">
            <v>11</v>
          </cell>
          <cell r="C245">
            <v>4</v>
          </cell>
          <cell r="D245">
            <v>165</v>
          </cell>
          <cell r="E245" t="str">
            <v>5</v>
          </cell>
          <cell r="F245">
            <v>16</v>
          </cell>
          <cell r="G245">
            <v>4</v>
          </cell>
          <cell r="H245">
            <v>0</v>
          </cell>
          <cell r="I245">
            <v>165.04</v>
          </cell>
          <cell r="J245">
            <v>15</v>
          </cell>
          <cell r="K245">
            <v>0</v>
          </cell>
          <cell r="L245">
            <v>0</v>
          </cell>
          <cell r="M245"/>
        </row>
        <row r="246">
          <cell r="A246" t="str">
            <v>4_5_16_5</v>
          </cell>
          <cell r="B246">
            <v>11</v>
          </cell>
          <cell r="C246">
            <v>4</v>
          </cell>
          <cell r="D246">
            <v>165</v>
          </cell>
          <cell r="E246" t="str">
            <v>5</v>
          </cell>
          <cell r="F246">
            <v>16</v>
          </cell>
          <cell r="G246">
            <v>5</v>
          </cell>
          <cell r="H246">
            <v>5.7999999999999996E-3</v>
          </cell>
          <cell r="I246">
            <v>165.05</v>
          </cell>
          <cell r="J246">
            <v>20</v>
          </cell>
          <cell r="K246">
            <v>0.11599999999999999</v>
          </cell>
          <cell r="L246">
            <v>1.9745184983446383E-3</v>
          </cell>
          <cell r="M246"/>
        </row>
        <row r="247">
          <cell r="A247" t="str">
            <v>4_5_16_6</v>
          </cell>
          <cell r="B247">
            <v>11</v>
          </cell>
          <cell r="C247">
            <v>4</v>
          </cell>
          <cell r="D247">
            <v>165</v>
          </cell>
          <cell r="E247" t="str">
            <v>5</v>
          </cell>
          <cell r="F247">
            <v>16</v>
          </cell>
          <cell r="G247">
            <v>6</v>
          </cell>
          <cell r="H247">
            <v>2.3E-3</v>
          </cell>
          <cell r="I247">
            <v>165.06</v>
          </cell>
          <cell r="J247">
            <v>25</v>
          </cell>
          <cell r="K247">
            <v>5.7499999999999996E-2</v>
          </cell>
          <cell r="L247">
            <v>9.7874839357600598E-4</v>
          </cell>
          <cell r="M247"/>
        </row>
        <row r="248">
          <cell r="A248" t="str">
            <v>4_5_16_7</v>
          </cell>
          <cell r="B248">
            <v>11</v>
          </cell>
          <cell r="C248">
            <v>4</v>
          </cell>
          <cell r="D248">
            <v>165</v>
          </cell>
          <cell r="E248" t="str">
            <v>5</v>
          </cell>
          <cell r="F248">
            <v>16</v>
          </cell>
          <cell r="G248">
            <v>7</v>
          </cell>
          <cell r="H248">
            <v>4.0399999999999998E-2</v>
          </cell>
          <cell r="I248">
            <v>165.07</v>
          </cell>
          <cell r="J248">
            <v>30</v>
          </cell>
          <cell r="K248">
            <v>1.212</v>
          </cell>
          <cell r="L248">
            <v>2.0630313965462947E-2</v>
          </cell>
          <cell r="M248"/>
        </row>
        <row r="249">
          <cell r="A249" t="str">
            <v>4_5_16_8</v>
          </cell>
          <cell r="B249">
            <v>11</v>
          </cell>
          <cell r="C249">
            <v>4</v>
          </cell>
          <cell r="D249">
            <v>165</v>
          </cell>
          <cell r="E249" t="str">
            <v>5</v>
          </cell>
          <cell r="F249">
            <v>16</v>
          </cell>
          <cell r="G249">
            <v>8</v>
          </cell>
          <cell r="H249">
            <v>3.8800000000000001E-2</v>
          </cell>
          <cell r="I249">
            <v>165.08</v>
          </cell>
          <cell r="J249">
            <v>35</v>
          </cell>
          <cell r="K249">
            <v>1.3580000000000001</v>
          </cell>
          <cell r="L249">
            <v>2.3115483799586372E-2</v>
          </cell>
          <cell r="M249"/>
        </row>
        <row r="250">
          <cell r="A250" t="str">
            <v>4_5_16_9</v>
          </cell>
          <cell r="B250">
            <v>11</v>
          </cell>
          <cell r="C250">
            <v>4</v>
          </cell>
          <cell r="D250">
            <v>165</v>
          </cell>
          <cell r="E250" t="str">
            <v>5</v>
          </cell>
          <cell r="F250">
            <v>16</v>
          </cell>
          <cell r="G250">
            <v>9</v>
          </cell>
          <cell r="H250">
            <v>1.6E-2</v>
          </cell>
          <cell r="I250">
            <v>165.09</v>
          </cell>
          <cell r="J250">
            <v>40</v>
          </cell>
          <cell r="K250">
            <v>0.64</v>
          </cell>
          <cell r="L250">
            <v>1.0893895163280763E-2</v>
          </cell>
          <cell r="M250"/>
        </row>
        <row r="251">
          <cell r="A251" t="str">
            <v>4_5_16_10</v>
          </cell>
          <cell r="B251">
            <v>11</v>
          </cell>
          <cell r="C251">
            <v>4</v>
          </cell>
          <cell r="D251">
            <v>165</v>
          </cell>
          <cell r="E251" t="str">
            <v>5</v>
          </cell>
          <cell r="F251">
            <v>16</v>
          </cell>
          <cell r="G251">
            <v>10</v>
          </cell>
          <cell r="H251">
            <v>7.1999999999999995E-2</v>
          </cell>
          <cell r="I251">
            <v>165.1</v>
          </cell>
          <cell r="J251">
            <v>45</v>
          </cell>
          <cell r="K251">
            <v>3.2399999999999998</v>
          </cell>
          <cell r="L251">
            <v>5.5150344264108864E-2</v>
          </cell>
          <cell r="M251"/>
        </row>
        <row r="252">
          <cell r="A252" t="str">
            <v>4_5_16_11</v>
          </cell>
          <cell r="B252">
            <v>11</v>
          </cell>
          <cell r="C252">
            <v>4</v>
          </cell>
          <cell r="D252">
            <v>165</v>
          </cell>
          <cell r="E252" t="str">
            <v>5</v>
          </cell>
          <cell r="F252">
            <v>16</v>
          </cell>
          <cell r="G252">
            <v>11</v>
          </cell>
          <cell r="H252">
            <v>3.7400000000000003E-2</v>
          </cell>
          <cell r="I252">
            <v>165.11</v>
          </cell>
          <cell r="J252">
            <v>50</v>
          </cell>
          <cell r="K252">
            <v>1.87</v>
          </cell>
          <cell r="L252">
            <v>3.1830599930210979E-2</v>
          </cell>
          <cell r="M252"/>
        </row>
        <row r="253">
          <cell r="A253" t="str">
            <v>4_5_16_12</v>
          </cell>
          <cell r="B253">
            <v>11</v>
          </cell>
          <cell r="C253">
            <v>4</v>
          </cell>
          <cell r="D253">
            <v>165</v>
          </cell>
          <cell r="E253" t="str">
            <v>5</v>
          </cell>
          <cell r="F253">
            <v>16</v>
          </cell>
          <cell r="G253">
            <v>12</v>
          </cell>
          <cell r="H253">
            <v>0.10780000000000001</v>
          </cell>
          <cell r="I253">
            <v>165.12</v>
          </cell>
          <cell r="J253">
            <v>55</v>
          </cell>
          <cell r="K253">
            <v>5.9290000000000003</v>
          </cell>
          <cell r="L253">
            <v>0.10092172566108071</v>
          </cell>
          <cell r="M253"/>
        </row>
        <row r="254">
          <cell r="A254" t="str">
            <v>4_5_16_13</v>
          </cell>
          <cell r="B254">
            <v>11</v>
          </cell>
          <cell r="C254">
            <v>4</v>
          </cell>
          <cell r="D254">
            <v>165</v>
          </cell>
          <cell r="E254" t="str">
            <v>5</v>
          </cell>
          <cell r="F254">
            <v>16</v>
          </cell>
          <cell r="G254">
            <v>13</v>
          </cell>
          <cell r="H254">
            <v>5.21E-2</v>
          </cell>
          <cell r="I254">
            <v>165.13</v>
          </cell>
          <cell r="J254">
            <v>60</v>
          </cell>
          <cell r="K254">
            <v>3.1259999999999999</v>
          </cell>
          <cell r="L254">
            <v>5.3209869188149475E-2</v>
          </cell>
          <cell r="M254"/>
        </row>
        <row r="255">
          <cell r="A255" t="str">
            <v>4_5_16_14</v>
          </cell>
          <cell r="B255">
            <v>11</v>
          </cell>
          <cell r="C255">
            <v>4</v>
          </cell>
          <cell r="D255">
            <v>165</v>
          </cell>
          <cell r="E255" t="str">
            <v>5</v>
          </cell>
          <cell r="F255">
            <v>16</v>
          </cell>
          <cell r="G255">
            <v>14</v>
          </cell>
          <cell r="H255">
            <v>0.56420000000000003</v>
          </cell>
          <cell r="I255">
            <v>165.14</v>
          </cell>
          <cell r="J255">
            <v>65</v>
          </cell>
          <cell r="K255">
            <v>36.673000000000002</v>
          </cell>
          <cell r="L255">
            <v>0.6242372145671804</v>
          </cell>
          <cell r="M255"/>
        </row>
        <row r="256">
          <cell r="A256" t="str">
            <v>4_5_16_15</v>
          </cell>
          <cell r="B256">
            <v>11</v>
          </cell>
          <cell r="C256">
            <v>4</v>
          </cell>
          <cell r="D256">
            <v>165</v>
          </cell>
          <cell r="E256" t="str">
            <v>5</v>
          </cell>
          <cell r="F256">
            <v>16</v>
          </cell>
          <cell r="G256">
            <v>15</v>
          </cell>
          <cell r="H256">
            <v>4.41E-2</v>
          </cell>
          <cell r="I256">
            <v>165.15</v>
          </cell>
          <cell r="J256">
            <v>70</v>
          </cell>
          <cell r="K256">
            <v>3.0870000000000002</v>
          </cell>
          <cell r="L256">
            <v>5.2546022451637059E-2</v>
          </cell>
          <cell r="M256"/>
        </row>
        <row r="257">
          <cell r="A257" t="str">
            <v>4_5_16_16</v>
          </cell>
          <cell r="B257">
            <v>11</v>
          </cell>
          <cell r="C257">
            <v>4</v>
          </cell>
          <cell r="D257">
            <v>165</v>
          </cell>
          <cell r="E257" t="str">
            <v>5</v>
          </cell>
          <cell r="F257">
            <v>16</v>
          </cell>
          <cell r="G257">
            <v>16</v>
          </cell>
          <cell r="H257">
            <v>1.9199999999999998E-2</v>
          </cell>
          <cell r="I257">
            <v>165.16</v>
          </cell>
          <cell r="J257">
            <v>75</v>
          </cell>
          <cell r="K257">
            <v>1.44</v>
          </cell>
          <cell r="L257">
            <v>2.4511264117381717E-2</v>
          </cell>
          <cell r="M257">
            <v>0.99999999999999989</v>
          </cell>
        </row>
        <row r="258">
          <cell r="A258" t="str">
            <v>4_5_17_1</v>
          </cell>
          <cell r="B258">
            <v>11</v>
          </cell>
          <cell r="C258">
            <v>4</v>
          </cell>
          <cell r="D258">
            <v>175</v>
          </cell>
          <cell r="E258" t="str">
            <v>5</v>
          </cell>
          <cell r="F258">
            <v>17</v>
          </cell>
          <cell r="G258">
            <v>1</v>
          </cell>
          <cell r="H258">
            <v>0</v>
          </cell>
          <cell r="I258">
            <v>175.01</v>
          </cell>
          <cell r="J258">
            <v>2.5</v>
          </cell>
          <cell r="K258">
            <v>0</v>
          </cell>
          <cell r="L258">
            <v>0</v>
          </cell>
        </row>
        <row r="259">
          <cell r="A259" t="str">
            <v>4_5_17_2</v>
          </cell>
          <cell r="B259">
            <v>11</v>
          </cell>
          <cell r="C259">
            <v>4</v>
          </cell>
          <cell r="D259">
            <v>175</v>
          </cell>
          <cell r="E259" t="str">
            <v>5</v>
          </cell>
          <cell r="F259">
            <v>17</v>
          </cell>
          <cell r="G259">
            <v>2</v>
          </cell>
          <cell r="H259">
            <v>0</v>
          </cell>
          <cell r="I259">
            <v>175.02</v>
          </cell>
          <cell r="J259">
            <v>5</v>
          </cell>
          <cell r="K259">
            <v>0</v>
          </cell>
          <cell r="L259">
            <v>0</v>
          </cell>
          <cell r="M259"/>
        </row>
        <row r="260">
          <cell r="A260" t="str">
            <v>4_5_17_3</v>
          </cell>
          <cell r="B260">
            <v>11</v>
          </cell>
          <cell r="C260">
            <v>4</v>
          </cell>
          <cell r="D260">
            <v>175</v>
          </cell>
          <cell r="E260" t="str">
            <v>5</v>
          </cell>
          <cell r="F260">
            <v>17</v>
          </cell>
          <cell r="G260">
            <v>3</v>
          </cell>
          <cell r="H260">
            <v>0</v>
          </cell>
          <cell r="I260">
            <v>175.03</v>
          </cell>
          <cell r="J260">
            <v>10</v>
          </cell>
          <cell r="K260">
            <v>0</v>
          </cell>
          <cell r="L260">
            <v>0</v>
          </cell>
          <cell r="M260"/>
        </row>
        <row r="261">
          <cell r="A261" t="str">
            <v>4_5_17_4</v>
          </cell>
          <cell r="B261">
            <v>11</v>
          </cell>
          <cell r="C261">
            <v>4</v>
          </cell>
          <cell r="D261">
            <v>175</v>
          </cell>
          <cell r="E261" t="str">
            <v>5</v>
          </cell>
          <cell r="F261">
            <v>17</v>
          </cell>
          <cell r="G261">
            <v>4</v>
          </cell>
          <cell r="H261">
            <v>0</v>
          </cell>
          <cell r="I261">
            <v>175.04</v>
          </cell>
          <cell r="J261">
            <v>15</v>
          </cell>
          <cell r="K261">
            <v>0</v>
          </cell>
          <cell r="L261">
            <v>0</v>
          </cell>
          <cell r="M261"/>
        </row>
        <row r="262">
          <cell r="A262" t="str">
            <v>4_5_17_5</v>
          </cell>
          <cell r="B262">
            <v>11</v>
          </cell>
          <cell r="C262">
            <v>4</v>
          </cell>
          <cell r="D262">
            <v>175</v>
          </cell>
          <cell r="E262" t="str">
            <v>5</v>
          </cell>
          <cell r="F262">
            <v>17</v>
          </cell>
          <cell r="G262">
            <v>5</v>
          </cell>
          <cell r="H262">
            <v>5.7999999999999996E-3</v>
          </cell>
          <cell r="I262">
            <v>175.05</v>
          </cell>
          <cell r="J262">
            <v>20</v>
          </cell>
          <cell r="K262">
            <v>0.11599999999999999</v>
          </cell>
          <cell r="L262">
            <v>1.9745184983446383E-3</v>
          </cell>
          <cell r="M262"/>
        </row>
        <row r="263">
          <cell r="A263" t="str">
            <v>4_5_17_6</v>
          </cell>
          <cell r="B263">
            <v>11</v>
          </cell>
          <cell r="C263">
            <v>4</v>
          </cell>
          <cell r="D263">
            <v>175</v>
          </cell>
          <cell r="E263" t="str">
            <v>5</v>
          </cell>
          <cell r="F263">
            <v>17</v>
          </cell>
          <cell r="G263">
            <v>6</v>
          </cell>
          <cell r="H263">
            <v>2.3E-3</v>
          </cell>
          <cell r="I263">
            <v>175.06</v>
          </cell>
          <cell r="J263">
            <v>25</v>
          </cell>
          <cell r="K263">
            <v>5.7499999999999996E-2</v>
          </cell>
          <cell r="L263">
            <v>9.7874839357600598E-4</v>
          </cell>
          <cell r="M263"/>
        </row>
        <row r="264">
          <cell r="A264" t="str">
            <v>4_5_17_7</v>
          </cell>
          <cell r="B264">
            <v>11</v>
          </cell>
          <cell r="C264">
            <v>4</v>
          </cell>
          <cell r="D264">
            <v>175</v>
          </cell>
          <cell r="E264" t="str">
            <v>5</v>
          </cell>
          <cell r="F264">
            <v>17</v>
          </cell>
          <cell r="G264">
            <v>7</v>
          </cell>
          <cell r="H264">
            <v>4.0399999999999998E-2</v>
          </cell>
          <cell r="I264">
            <v>175.07</v>
          </cell>
          <cell r="J264">
            <v>30</v>
          </cell>
          <cell r="K264">
            <v>1.212</v>
          </cell>
          <cell r="L264">
            <v>2.0630313965462947E-2</v>
          </cell>
          <cell r="M264"/>
        </row>
        <row r="265">
          <cell r="A265" t="str">
            <v>4_5_17_8</v>
          </cell>
          <cell r="B265">
            <v>11</v>
          </cell>
          <cell r="C265">
            <v>4</v>
          </cell>
          <cell r="D265">
            <v>175</v>
          </cell>
          <cell r="E265" t="str">
            <v>5</v>
          </cell>
          <cell r="F265">
            <v>17</v>
          </cell>
          <cell r="G265">
            <v>8</v>
          </cell>
          <cell r="H265">
            <v>3.8800000000000001E-2</v>
          </cell>
          <cell r="I265">
            <v>175.08</v>
          </cell>
          <cell r="J265">
            <v>35</v>
          </cell>
          <cell r="K265">
            <v>1.3580000000000001</v>
          </cell>
          <cell r="L265">
            <v>2.3115483799586372E-2</v>
          </cell>
          <cell r="M265"/>
        </row>
        <row r="266">
          <cell r="A266" t="str">
            <v>4_5_17_9</v>
          </cell>
          <cell r="B266">
            <v>11</v>
          </cell>
          <cell r="C266">
            <v>4</v>
          </cell>
          <cell r="D266">
            <v>175</v>
          </cell>
          <cell r="E266" t="str">
            <v>5</v>
          </cell>
          <cell r="F266">
            <v>17</v>
          </cell>
          <cell r="G266">
            <v>9</v>
          </cell>
          <cell r="H266">
            <v>1.6E-2</v>
          </cell>
          <cell r="I266">
            <v>175.09</v>
          </cell>
          <cell r="J266">
            <v>40</v>
          </cell>
          <cell r="K266">
            <v>0.64</v>
          </cell>
          <cell r="L266">
            <v>1.0893895163280763E-2</v>
          </cell>
          <cell r="M266"/>
        </row>
        <row r="267">
          <cell r="A267" t="str">
            <v>4_5_17_10</v>
          </cell>
          <cell r="B267">
            <v>11</v>
          </cell>
          <cell r="C267">
            <v>4</v>
          </cell>
          <cell r="D267">
            <v>175</v>
          </cell>
          <cell r="E267" t="str">
            <v>5</v>
          </cell>
          <cell r="F267">
            <v>17</v>
          </cell>
          <cell r="G267">
            <v>10</v>
          </cell>
          <cell r="H267">
            <v>7.1999999999999995E-2</v>
          </cell>
          <cell r="I267">
            <v>175.1</v>
          </cell>
          <cell r="J267">
            <v>45</v>
          </cell>
          <cell r="K267">
            <v>3.2399999999999998</v>
          </cell>
          <cell r="L267">
            <v>5.5150344264108864E-2</v>
          </cell>
          <cell r="M267"/>
        </row>
        <row r="268">
          <cell r="A268" t="str">
            <v>4_5_17_11</v>
          </cell>
          <cell r="B268">
            <v>11</v>
          </cell>
          <cell r="C268">
            <v>4</v>
          </cell>
          <cell r="D268">
            <v>175</v>
          </cell>
          <cell r="E268" t="str">
            <v>5</v>
          </cell>
          <cell r="F268">
            <v>17</v>
          </cell>
          <cell r="G268">
            <v>11</v>
          </cell>
          <cell r="H268">
            <v>3.7400000000000003E-2</v>
          </cell>
          <cell r="I268">
            <v>175.11</v>
          </cell>
          <cell r="J268">
            <v>50</v>
          </cell>
          <cell r="K268">
            <v>1.87</v>
          </cell>
          <cell r="L268">
            <v>3.1830599930210979E-2</v>
          </cell>
          <cell r="M268"/>
        </row>
        <row r="269">
          <cell r="A269" t="str">
            <v>4_5_17_12</v>
          </cell>
          <cell r="B269">
            <v>11</v>
          </cell>
          <cell r="C269">
            <v>4</v>
          </cell>
          <cell r="D269">
            <v>175</v>
          </cell>
          <cell r="E269" t="str">
            <v>5</v>
          </cell>
          <cell r="F269">
            <v>17</v>
          </cell>
          <cell r="G269">
            <v>12</v>
          </cell>
          <cell r="H269">
            <v>0.10780000000000001</v>
          </cell>
          <cell r="I269">
            <v>175.12</v>
          </cell>
          <cell r="J269">
            <v>55</v>
          </cell>
          <cell r="K269">
            <v>5.9290000000000003</v>
          </cell>
          <cell r="L269">
            <v>0.10092172566108071</v>
          </cell>
          <cell r="M269"/>
        </row>
        <row r="270">
          <cell r="A270" t="str">
            <v>4_5_17_13</v>
          </cell>
          <cell r="B270">
            <v>11</v>
          </cell>
          <cell r="C270">
            <v>4</v>
          </cell>
          <cell r="D270">
            <v>175</v>
          </cell>
          <cell r="E270" t="str">
            <v>5</v>
          </cell>
          <cell r="F270">
            <v>17</v>
          </cell>
          <cell r="G270">
            <v>13</v>
          </cell>
          <cell r="H270">
            <v>5.21E-2</v>
          </cell>
          <cell r="I270">
            <v>175.13</v>
          </cell>
          <cell r="J270">
            <v>60</v>
          </cell>
          <cell r="K270">
            <v>3.1259999999999999</v>
          </cell>
          <cell r="L270">
            <v>5.3209869188149475E-2</v>
          </cell>
          <cell r="M270"/>
        </row>
        <row r="271">
          <cell r="A271" t="str">
            <v>4_5_17_14</v>
          </cell>
          <cell r="B271">
            <v>11</v>
          </cell>
          <cell r="C271">
            <v>4</v>
          </cell>
          <cell r="D271">
            <v>175</v>
          </cell>
          <cell r="E271" t="str">
            <v>5</v>
          </cell>
          <cell r="F271">
            <v>17</v>
          </cell>
          <cell r="G271">
            <v>14</v>
          </cell>
          <cell r="H271">
            <v>0.56420000000000003</v>
          </cell>
          <cell r="I271">
            <v>175.14</v>
          </cell>
          <cell r="J271">
            <v>65</v>
          </cell>
          <cell r="K271">
            <v>36.673000000000002</v>
          </cell>
          <cell r="L271">
            <v>0.6242372145671804</v>
          </cell>
          <cell r="M271"/>
        </row>
        <row r="272">
          <cell r="A272" t="str">
            <v>4_5_17_15</v>
          </cell>
          <cell r="B272">
            <v>11</v>
          </cell>
          <cell r="C272">
            <v>4</v>
          </cell>
          <cell r="D272">
            <v>175</v>
          </cell>
          <cell r="E272" t="str">
            <v>5</v>
          </cell>
          <cell r="F272">
            <v>17</v>
          </cell>
          <cell r="G272">
            <v>15</v>
          </cell>
          <cell r="H272">
            <v>4.41E-2</v>
          </cell>
          <cell r="I272">
            <v>175.15</v>
          </cell>
          <cell r="J272">
            <v>70</v>
          </cell>
          <cell r="K272">
            <v>3.0870000000000002</v>
          </cell>
          <cell r="L272">
            <v>5.2546022451637059E-2</v>
          </cell>
          <cell r="M272"/>
        </row>
        <row r="273">
          <cell r="A273" t="str">
            <v>4_5_17_16</v>
          </cell>
          <cell r="B273">
            <v>11</v>
          </cell>
          <cell r="C273">
            <v>4</v>
          </cell>
          <cell r="D273">
            <v>175</v>
          </cell>
          <cell r="E273" t="str">
            <v>5</v>
          </cell>
          <cell r="F273">
            <v>17</v>
          </cell>
          <cell r="G273">
            <v>16</v>
          </cell>
          <cell r="H273">
            <v>1.9199999999999998E-2</v>
          </cell>
          <cell r="I273">
            <v>175.16</v>
          </cell>
          <cell r="J273">
            <v>75</v>
          </cell>
          <cell r="K273">
            <v>1.44</v>
          </cell>
          <cell r="L273">
            <v>2.4511264117381717E-2</v>
          </cell>
          <cell r="M273">
            <v>0.99999999999999989</v>
          </cell>
        </row>
        <row r="274">
          <cell r="A274" t="str">
            <v>4_5_18_1</v>
          </cell>
          <cell r="B274">
            <v>11</v>
          </cell>
          <cell r="C274">
            <v>4</v>
          </cell>
          <cell r="D274">
            <v>185</v>
          </cell>
          <cell r="E274" t="str">
            <v>5</v>
          </cell>
          <cell r="F274">
            <v>18</v>
          </cell>
          <cell r="G274">
            <v>1</v>
          </cell>
          <cell r="H274">
            <v>0</v>
          </cell>
          <cell r="I274">
            <v>185.01</v>
          </cell>
          <cell r="J274">
            <v>2.5</v>
          </cell>
          <cell r="K274">
            <v>0</v>
          </cell>
          <cell r="L274">
            <v>0</v>
          </cell>
        </row>
        <row r="275">
          <cell r="A275" t="str">
            <v>4_5_18_2</v>
          </cell>
          <cell r="B275">
            <v>11</v>
          </cell>
          <cell r="C275">
            <v>4</v>
          </cell>
          <cell r="D275">
            <v>185</v>
          </cell>
          <cell r="E275" t="str">
            <v>5</v>
          </cell>
          <cell r="F275">
            <v>18</v>
          </cell>
          <cell r="G275">
            <v>2</v>
          </cell>
          <cell r="H275">
            <v>0</v>
          </cell>
          <cell r="I275">
            <v>185.02</v>
          </cell>
          <cell r="J275">
            <v>5</v>
          </cell>
          <cell r="K275">
            <v>0</v>
          </cell>
          <cell r="L275">
            <v>0</v>
          </cell>
          <cell r="M275"/>
        </row>
        <row r="276">
          <cell r="A276" t="str">
            <v>4_5_18_3</v>
          </cell>
          <cell r="B276">
            <v>11</v>
          </cell>
          <cell r="C276">
            <v>4</v>
          </cell>
          <cell r="D276">
            <v>185</v>
          </cell>
          <cell r="E276" t="str">
            <v>5</v>
          </cell>
          <cell r="F276">
            <v>18</v>
          </cell>
          <cell r="G276">
            <v>3</v>
          </cell>
          <cell r="H276">
            <v>0</v>
          </cell>
          <cell r="I276">
            <v>185.03</v>
          </cell>
          <cell r="J276">
            <v>10</v>
          </cell>
          <cell r="K276">
            <v>0</v>
          </cell>
          <cell r="L276">
            <v>0</v>
          </cell>
          <cell r="M276"/>
        </row>
        <row r="277">
          <cell r="A277" t="str">
            <v>4_5_18_4</v>
          </cell>
          <cell r="B277">
            <v>11</v>
          </cell>
          <cell r="C277">
            <v>4</v>
          </cell>
          <cell r="D277">
            <v>185</v>
          </cell>
          <cell r="E277" t="str">
            <v>5</v>
          </cell>
          <cell r="F277">
            <v>18</v>
          </cell>
          <cell r="G277">
            <v>4</v>
          </cell>
          <cell r="H277">
            <v>0</v>
          </cell>
          <cell r="I277">
            <v>185.04</v>
          </cell>
          <cell r="J277">
            <v>15</v>
          </cell>
          <cell r="K277">
            <v>0</v>
          </cell>
          <cell r="L277">
            <v>0</v>
          </cell>
          <cell r="M277"/>
        </row>
        <row r="278">
          <cell r="A278" t="str">
            <v>4_5_18_5</v>
          </cell>
          <cell r="B278">
            <v>11</v>
          </cell>
          <cell r="C278">
            <v>4</v>
          </cell>
          <cell r="D278">
            <v>185</v>
          </cell>
          <cell r="E278" t="str">
            <v>5</v>
          </cell>
          <cell r="F278">
            <v>18</v>
          </cell>
          <cell r="G278">
            <v>5</v>
          </cell>
          <cell r="H278">
            <v>0</v>
          </cell>
          <cell r="I278">
            <v>185.05</v>
          </cell>
          <cell r="J278">
            <v>20</v>
          </cell>
          <cell r="K278">
            <v>0</v>
          </cell>
          <cell r="L278">
            <v>0</v>
          </cell>
          <cell r="M278"/>
        </row>
        <row r="279">
          <cell r="A279" t="str">
            <v>4_5_18_6</v>
          </cell>
          <cell r="B279">
            <v>11</v>
          </cell>
          <cell r="C279">
            <v>4</v>
          </cell>
          <cell r="D279">
            <v>185</v>
          </cell>
          <cell r="E279" t="str">
            <v>5</v>
          </cell>
          <cell r="F279">
            <v>18</v>
          </cell>
          <cell r="G279">
            <v>6</v>
          </cell>
          <cell r="H279">
            <v>0</v>
          </cell>
          <cell r="I279">
            <v>185.06</v>
          </cell>
          <cell r="J279">
            <v>25</v>
          </cell>
          <cell r="K279">
            <v>0</v>
          </cell>
          <cell r="L279">
            <v>0</v>
          </cell>
          <cell r="M279"/>
        </row>
        <row r="280">
          <cell r="A280" t="str">
            <v>4_5_18_7</v>
          </cell>
          <cell r="B280">
            <v>11</v>
          </cell>
          <cell r="C280">
            <v>4</v>
          </cell>
          <cell r="D280">
            <v>185</v>
          </cell>
          <cell r="E280" t="str">
            <v>5</v>
          </cell>
          <cell r="F280">
            <v>18</v>
          </cell>
          <cell r="G280">
            <v>7</v>
          </cell>
          <cell r="H280">
            <v>0</v>
          </cell>
          <cell r="I280">
            <v>185.07</v>
          </cell>
          <cell r="J280">
            <v>30</v>
          </cell>
          <cell r="K280">
            <v>0</v>
          </cell>
          <cell r="L280">
            <v>0</v>
          </cell>
          <cell r="M280"/>
        </row>
        <row r="281">
          <cell r="A281" t="str">
            <v>4_5_18_8</v>
          </cell>
          <cell r="B281">
            <v>11</v>
          </cell>
          <cell r="C281">
            <v>4</v>
          </cell>
          <cell r="D281">
            <v>185</v>
          </cell>
          <cell r="E281" t="str">
            <v>5</v>
          </cell>
          <cell r="F281">
            <v>18</v>
          </cell>
          <cell r="G281">
            <v>8</v>
          </cell>
          <cell r="H281">
            <v>0</v>
          </cell>
          <cell r="I281">
            <v>185.08</v>
          </cell>
          <cell r="J281">
            <v>35</v>
          </cell>
          <cell r="K281">
            <v>0</v>
          </cell>
          <cell r="L281">
            <v>0</v>
          </cell>
          <cell r="M281"/>
        </row>
        <row r="282">
          <cell r="A282" t="str">
            <v>4_5_18_9</v>
          </cell>
          <cell r="B282">
            <v>11</v>
          </cell>
          <cell r="C282">
            <v>4</v>
          </cell>
          <cell r="D282">
            <v>185</v>
          </cell>
          <cell r="E282" t="str">
            <v>5</v>
          </cell>
          <cell r="F282">
            <v>18</v>
          </cell>
          <cell r="G282">
            <v>9</v>
          </cell>
          <cell r="H282">
            <v>0</v>
          </cell>
          <cell r="I282">
            <v>185.09</v>
          </cell>
          <cell r="J282">
            <v>40</v>
          </cell>
          <cell r="K282">
            <v>0</v>
          </cell>
          <cell r="L282">
            <v>0</v>
          </cell>
          <cell r="M282"/>
        </row>
        <row r="283">
          <cell r="A283" t="str">
            <v>4_5_18_10</v>
          </cell>
          <cell r="B283">
            <v>11</v>
          </cell>
          <cell r="C283">
            <v>4</v>
          </cell>
          <cell r="D283">
            <v>185</v>
          </cell>
          <cell r="E283" t="str">
            <v>5</v>
          </cell>
          <cell r="F283">
            <v>18</v>
          </cell>
          <cell r="G283">
            <v>10</v>
          </cell>
          <cell r="H283">
            <v>0</v>
          </cell>
          <cell r="I283">
            <v>185.1</v>
          </cell>
          <cell r="J283">
            <v>45</v>
          </cell>
          <cell r="K283">
            <v>0</v>
          </cell>
          <cell r="L283">
            <v>0</v>
          </cell>
          <cell r="M283"/>
        </row>
        <row r="284">
          <cell r="A284" t="str">
            <v>4_5_18_11</v>
          </cell>
          <cell r="B284">
            <v>11</v>
          </cell>
          <cell r="C284">
            <v>4</v>
          </cell>
          <cell r="D284">
            <v>185</v>
          </cell>
          <cell r="E284" t="str">
            <v>5</v>
          </cell>
          <cell r="F284">
            <v>18</v>
          </cell>
          <cell r="G284">
            <v>11</v>
          </cell>
          <cell r="H284">
            <v>0</v>
          </cell>
          <cell r="I284">
            <v>185.11</v>
          </cell>
          <cell r="J284">
            <v>50</v>
          </cell>
          <cell r="K284">
            <v>0</v>
          </cell>
          <cell r="L284">
            <v>0</v>
          </cell>
          <cell r="M284"/>
        </row>
        <row r="285">
          <cell r="A285" t="str">
            <v>4_5_18_12</v>
          </cell>
          <cell r="B285">
            <v>11</v>
          </cell>
          <cell r="C285">
            <v>4</v>
          </cell>
          <cell r="D285">
            <v>185</v>
          </cell>
          <cell r="E285" t="str">
            <v>5</v>
          </cell>
          <cell r="F285">
            <v>18</v>
          </cell>
          <cell r="G285">
            <v>12</v>
          </cell>
          <cell r="H285">
            <v>0.1198</v>
          </cell>
          <cell r="I285">
            <v>185.12</v>
          </cell>
          <cell r="J285">
            <v>55</v>
          </cell>
          <cell r="K285">
            <v>6.5890000000000004</v>
          </cell>
          <cell r="L285">
            <v>0.10272920743067845</v>
          </cell>
          <cell r="M285"/>
        </row>
        <row r="286">
          <cell r="A286" t="str">
            <v>4_5_18_13</v>
          </cell>
          <cell r="B286">
            <v>11</v>
          </cell>
          <cell r="C286">
            <v>4</v>
          </cell>
          <cell r="D286">
            <v>185</v>
          </cell>
          <cell r="E286" t="str">
            <v>5</v>
          </cell>
          <cell r="F286">
            <v>18</v>
          </cell>
          <cell r="G286">
            <v>13</v>
          </cell>
          <cell r="H286">
            <v>0</v>
          </cell>
          <cell r="I286">
            <v>185.13</v>
          </cell>
          <cell r="J286">
            <v>60</v>
          </cell>
          <cell r="K286">
            <v>0</v>
          </cell>
          <cell r="L286">
            <v>0</v>
          </cell>
          <cell r="M286"/>
        </row>
        <row r="287">
          <cell r="A287" t="str">
            <v>4_5_18_14</v>
          </cell>
          <cell r="B287">
            <v>11</v>
          </cell>
          <cell r="C287">
            <v>4</v>
          </cell>
          <cell r="D287">
            <v>185</v>
          </cell>
          <cell r="E287" t="str">
            <v>5</v>
          </cell>
          <cell r="F287">
            <v>18</v>
          </cell>
          <cell r="G287">
            <v>14</v>
          </cell>
          <cell r="H287">
            <v>0.82750000000000001</v>
          </cell>
          <cell r="I287">
            <v>185.14</v>
          </cell>
          <cell r="J287">
            <v>65</v>
          </cell>
          <cell r="K287">
            <v>53.787500000000001</v>
          </cell>
          <cell r="L287">
            <v>0.83860179764419751</v>
          </cell>
          <cell r="M287"/>
        </row>
        <row r="288">
          <cell r="A288" t="str">
            <v>4_5_18_15</v>
          </cell>
          <cell r="B288">
            <v>11</v>
          </cell>
          <cell r="C288">
            <v>4</v>
          </cell>
          <cell r="D288">
            <v>185</v>
          </cell>
          <cell r="E288" t="str">
            <v>5</v>
          </cell>
          <cell r="F288">
            <v>18</v>
          </cell>
          <cell r="G288">
            <v>15</v>
          </cell>
          <cell r="H288">
            <v>3.7900000000000003E-2</v>
          </cell>
          <cell r="I288">
            <v>185.15</v>
          </cell>
          <cell r="J288">
            <v>70</v>
          </cell>
          <cell r="K288">
            <v>2.653</v>
          </cell>
          <cell r="L288">
            <v>4.1362966658611312E-2</v>
          </cell>
          <cell r="M288"/>
        </row>
        <row r="289">
          <cell r="A289" t="str">
            <v>4_5_18_16</v>
          </cell>
          <cell r="B289">
            <v>11</v>
          </cell>
          <cell r="C289">
            <v>4</v>
          </cell>
          <cell r="D289">
            <v>185</v>
          </cell>
          <cell r="E289" t="str">
            <v>5</v>
          </cell>
          <cell r="F289">
            <v>18</v>
          </cell>
          <cell r="G289">
            <v>16</v>
          </cell>
          <cell r="H289">
            <v>1.4800000000000001E-2</v>
          </cell>
          <cell r="I289">
            <v>185.16</v>
          </cell>
          <cell r="J289">
            <v>75</v>
          </cell>
          <cell r="K289">
            <v>1.1100000000000001</v>
          </cell>
          <cell r="L289">
            <v>1.7306028266512837E-2</v>
          </cell>
          <cell r="M289">
            <v>1</v>
          </cell>
        </row>
        <row r="290">
          <cell r="A290" t="str">
            <v>4_5_19_1</v>
          </cell>
          <cell r="B290">
            <v>11</v>
          </cell>
          <cell r="C290">
            <v>4</v>
          </cell>
          <cell r="D290">
            <v>195</v>
          </cell>
          <cell r="E290" t="str">
            <v>5</v>
          </cell>
          <cell r="F290">
            <v>19</v>
          </cell>
          <cell r="G290">
            <v>1</v>
          </cell>
          <cell r="H290">
            <v>0</v>
          </cell>
          <cell r="I290">
            <v>195.01</v>
          </cell>
          <cell r="J290">
            <v>2.5</v>
          </cell>
          <cell r="K290">
            <v>0</v>
          </cell>
          <cell r="L290">
            <v>0</v>
          </cell>
        </row>
        <row r="291">
          <cell r="A291" t="str">
            <v>4_5_19_2</v>
          </cell>
          <cell r="B291">
            <v>11</v>
          </cell>
          <cell r="C291">
            <v>4</v>
          </cell>
          <cell r="D291">
            <v>195</v>
          </cell>
          <cell r="E291" t="str">
            <v>5</v>
          </cell>
          <cell r="F291">
            <v>19</v>
          </cell>
          <cell r="G291">
            <v>2</v>
          </cell>
          <cell r="H291">
            <v>0</v>
          </cell>
          <cell r="I291">
            <v>195.02</v>
          </cell>
          <cell r="J291">
            <v>5</v>
          </cell>
          <cell r="K291">
            <v>0</v>
          </cell>
          <cell r="L291">
            <v>0</v>
          </cell>
          <cell r="M291"/>
        </row>
        <row r="292">
          <cell r="A292" t="str">
            <v>4_5_19_3</v>
          </cell>
          <cell r="B292">
            <v>11</v>
          </cell>
          <cell r="C292">
            <v>4</v>
          </cell>
          <cell r="D292">
            <v>195</v>
          </cell>
          <cell r="E292" t="str">
            <v>5</v>
          </cell>
          <cell r="F292">
            <v>19</v>
          </cell>
          <cell r="G292">
            <v>3</v>
          </cell>
          <cell r="H292">
            <v>0</v>
          </cell>
          <cell r="I292">
            <v>195.03</v>
          </cell>
          <cell r="J292">
            <v>10</v>
          </cell>
          <cell r="K292">
            <v>0</v>
          </cell>
          <cell r="L292">
            <v>0</v>
          </cell>
          <cell r="M292"/>
        </row>
        <row r="293">
          <cell r="A293" t="str">
            <v>4_5_19_4</v>
          </cell>
          <cell r="B293">
            <v>11</v>
          </cell>
          <cell r="C293">
            <v>4</v>
          </cell>
          <cell r="D293">
            <v>195</v>
          </cell>
          <cell r="E293" t="str">
            <v>5</v>
          </cell>
          <cell r="F293">
            <v>19</v>
          </cell>
          <cell r="G293">
            <v>4</v>
          </cell>
          <cell r="H293">
            <v>0</v>
          </cell>
          <cell r="I293">
            <v>195.04</v>
          </cell>
          <cell r="J293">
            <v>15</v>
          </cell>
          <cell r="K293">
            <v>0</v>
          </cell>
          <cell r="L293">
            <v>0</v>
          </cell>
          <cell r="M293"/>
        </row>
        <row r="294">
          <cell r="A294" t="str">
            <v>4_5_19_5</v>
          </cell>
          <cell r="B294">
            <v>11</v>
          </cell>
          <cell r="C294">
            <v>4</v>
          </cell>
          <cell r="D294">
            <v>195</v>
          </cell>
          <cell r="E294" t="str">
            <v>5</v>
          </cell>
          <cell r="F294">
            <v>19</v>
          </cell>
          <cell r="G294">
            <v>5</v>
          </cell>
          <cell r="H294">
            <v>0</v>
          </cell>
          <cell r="I294">
            <v>195.05</v>
          </cell>
          <cell r="J294">
            <v>20</v>
          </cell>
          <cell r="K294">
            <v>0</v>
          </cell>
          <cell r="L294">
            <v>0</v>
          </cell>
          <cell r="M294"/>
        </row>
        <row r="295">
          <cell r="A295" t="str">
            <v>4_5_19_6</v>
          </cell>
          <cell r="B295">
            <v>11</v>
          </cell>
          <cell r="C295">
            <v>4</v>
          </cell>
          <cell r="D295">
            <v>195</v>
          </cell>
          <cell r="E295" t="str">
            <v>5</v>
          </cell>
          <cell r="F295">
            <v>19</v>
          </cell>
          <cell r="G295">
            <v>6</v>
          </cell>
          <cell r="H295">
            <v>0</v>
          </cell>
          <cell r="I295">
            <v>195.06</v>
          </cell>
          <cell r="J295">
            <v>25</v>
          </cell>
          <cell r="K295">
            <v>0</v>
          </cell>
          <cell r="L295">
            <v>0</v>
          </cell>
          <cell r="M295"/>
        </row>
        <row r="296">
          <cell r="A296" t="str">
            <v>4_5_19_7</v>
          </cell>
          <cell r="B296">
            <v>11</v>
          </cell>
          <cell r="C296">
            <v>4</v>
          </cell>
          <cell r="D296">
            <v>195</v>
          </cell>
          <cell r="E296" t="str">
            <v>5</v>
          </cell>
          <cell r="F296">
            <v>19</v>
          </cell>
          <cell r="G296">
            <v>7</v>
          </cell>
          <cell r="H296">
            <v>0</v>
          </cell>
          <cell r="I296">
            <v>195.07</v>
          </cell>
          <cell r="J296">
            <v>30</v>
          </cell>
          <cell r="K296">
            <v>0</v>
          </cell>
          <cell r="L296">
            <v>0</v>
          </cell>
          <cell r="M296"/>
        </row>
        <row r="297">
          <cell r="A297" t="str">
            <v>4_5_19_8</v>
          </cell>
          <cell r="B297">
            <v>11</v>
          </cell>
          <cell r="C297">
            <v>4</v>
          </cell>
          <cell r="D297">
            <v>195</v>
          </cell>
          <cell r="E297" t="str">
            <v>5</v>
          </cell>
          <cell r="F297">
            <v>19</v>
          </cell>
          <cell r="G297">
            <v>8</v>
          </cell>
          <cell r="H297">
            <v>0</v>
          </cell>
          <cell r="I297">
            <v>195.08</v>
          </cell>
          <cell r="J297">
            <v>35</v>
          </cell>
          <cell r="K297">
            <v>0</v>
          </cell>
          <cell r="L297">
            <v>0</v>
          </cell>
          <cell r="M297"/>
        </row>
        <row r="298">
          <cell r="A298" t="str">
            <v>4_5_19_9</v>
          </cell>
          <cell r="B298">
            <v>11</v>
          </cell>
          <cell r="C298">
            <v>4</v>
          </cell>
          <cell r="D298">
            <v>195</v>
          </cell>
          <cell r="E298" t="str">
            <v>5</v>
          </cell>
          <cell r="F298">
            <v>19</v>
          </cell>
          <cell r="G298">
            <v>9</v>
          </cell>
          <cell r="H298">
            <v>0</v>
          </cell>
          <cell r="I298">
            <v>195.09</v>
          </cell>
          <cell r="J298">
            <v>40</v>
          </cell>
          <cell r="K298">
            <v>0</v>
          </cell>
          <cell r="L298">
            <v>0</v>
          </cell>
          <cell r="M298"/>
        </row>
        <row r="299">
          <cell r="A299" t="str">
            <v>4_5_19_10</v>
          </cell>
          <cell r="B299">
            <v>11</v>
          </cell>
          <cell r="C299">
            <v>4</v>
          </cell>
          <cell r="D299">
            <v>195</v>
          </cell>
          <cell r="E299" t="str">
            <v>5</v>
          </cell>
          <cell r="F299">
            <v>19</v>
          </cell>
          <cell r="G299">
            <v>10</v>
          </cell>
          <cell r="H299">
            <v>0</v>
          </cell>
          <cell r="I299">
            <v>195.1</v>
          </cell>
          <cell r="J299">
            <v>45</v>
          </cell>
          <cell r="K299">
            <v>0</v>
          </cell>
          <cell r="L299">
            <v>0</v>
          </cell>
          <cell r="M299"/>
        </row>
        <row r="300">
          <cell r="A300" t="str">
            <v>4_5_19_11</v>
          </cell>
          <cell r="B300">
            <v>11</v>
          </cell>
          <cell r="C300">
            <v>4</v>
          </cell>
          <cell r="D300">
            <v>195</v>
          </cell>
          <cell r="E300" t="str">
            <v>5</v>
          </cell>
          <cell r="F300">
            <v>19</v>
          </cell>
          <cell r="G300">
            <v>11</v>
          </cell>
          <cell r="H300">
            <v>0</v>
          </cell>
          <cell r="I300">
            <v>195.11</v>
          </cell>
          <cell r="J300">
            <v>50</v>
          </cell>
          <cell r="K300">
            <v>0</v>
          </cell>
          <cell r="L300">
            <v>0</v>
          </cell>
          <cell r="M300"/>
        </row>
        <row r="301">
          <cell r="A301" t="str">
            <v>4_5_19_12</v>
          </cell>
          <cell r="B301">
            <v>11</v>
          </cell>
          <cell r="C301">
            <v>4</v>
          </cell>
          <cell r="D301">
            <v>195</v>
          </cell>
          <cell r="E301" t="str">
            <v>5</v>
          </cell>
          <cell r="F301">
            <v>19</v>
          </cell>
          <cell r="G301">
            <v>12</v>
          </cell>
          <cell r="H301">
            <v>0.1198</v>
          </cell>
          <cell r="I301">
            <v>195.12</v>
          </cell>
          <cell r="J301">
            <v>55</v>
          </cell>
          <cell r="K301">
            <v>6.5890000000000004</v>
          </cell>
          <cell r="L301">
            <v>0.10272920743067845</v>
          </cell>
          <cell r="M301"/>
        </row>
        <row r="302">
          <cell r="A302" t="str">
            <v>4_5_19_13</v>
          </cell>
          <cell r="B302">
            <v>11</v>
          </cell>
          <cell r="C302">
            <v>4</v>
          </cell>
          <cell r="D302">
            <v>195</v>
          </cell>
          <cell r="E302" t="str">
            <v>5</v>
          </cell>
          <cell r="F302">
            <v>19</v>
          </cell>
          <cell r="G302">
            <v>13</v>
          </cell>
          <cell r="H302">
            <v>0</v>
          </cell>
          <cell r="I302">
            <v>195.13</v>
          </cell>
          <cell r="J302">
            <v>60</v>
          </cell>
          <cell r="K302">
            <v>0</v>
          </cell>
          <cell r="L302">
            <v>0</v>
          </cell>
          <cell r="M302"/>
        </row>
        <row r="303">
          <cell r="A303" t="str">
            <v>4_5_19_14</v>
          </cell>
          <cell r="B303">
            <v>11</v>
          </cell>
          <cell r="C303">
            <v>4</v>
          </cell>
          <cell r="D303">
            <v>195</v>
          </cell>
          <cell r="E303" t="str">
            <v>5</v>
          </cell>
          <cell r="F303">
            <v>19</v>
          </cell>
          <cell r="G303">
            <v>14</v>
          </cell>
          <cell r="H303">
            <v>0.82750000000000001</v>
          </cell>
          <cell r="I303">
            <v>195.14</v>
          </cell>
          <cell r="J303">
            <v>65</v>
          </cell>
          <cell r="K303">
            <v>53.787500000000001</v>
          </cell>
          <cell r="L303">
            <v>0.83860179764419751</v>
          </cell>
          <cell r="M303"/>
        </row>
        <row r="304">
          <cell r="A304" t="str">
            <v>4_5_19_15</v>
          </cell>
          <cell r="B304">
            <v>11</v>
          </cell>
          <cell r="C304">
            <v>4</v>
          </cell>
          <cell r="D304">
            <v>195</v>
          </cell>
          <cell r="E304" t="str">
            <v>5</v>
          </cell>
          <cell r="F304">
            <v>19</v>
          </cell>
          <cell r="G304">
            <v>15</v>
          </cell>
          <cell r="H304">
            <v>3.7900000000000003E-2</v>
          </cell>
          <cell r="I304">
            <v>195.15</v>
          </cell>
          <cell r="J304">
            <v>70</v>
          </cell>
          <cell r="K304">
            <v>2.653</v>
          </cell>
          <cell r="L304">
            <v>4.1362966658611312E-2</v>
          </cell>
          <cell r="M304"/>
        </row>
        <row r="305">
          <cell r="A305" t="str">
            <v>4_5_19_16</v>
          </cell>
          <cell r="B305">
            <v>11</v>
          </cell>
          <cell r="C305">
            <v>4</v>
          </cell>
          <cell r="D305">
            <v>195</v>
          </cell>
          <cell r="E305" t="str">
            <v>5</v>
          </cell>
          <cell r="F305">
            <v>19</v>
          </cell>
          <cell r="G305">
            <v>16</v>
          </cell>
          <cell r="H305">
            <v>1.4800000000000001E-2</v>
          </cell>
          <cell r="I305">
            <v>195.16</v>
          </cell>
          <cell r="J305">
            <v>75</v>
          </cell>
          <cell r="K305">
            <v>1.1100000000000001</v>
          </cell>
          <cell r="L305">
            <v>1.7306028266512837E-2</v>
          </cell>
          <cell r="M305">
            <v>1</v>
          </cell>
        </row>
        <row r="306">
          <cell r="A306" t="str">
            <v>4_5_20_1</v>
          </cell>
          <cell r="B306">
            <v>11</v>
          </cell>
          <cell r="C306">
            <v>4</v>
          </cell>
          <cell r="D306">
            <v>205</v>
          </cell>
          <cell r="E306" t="str">
            <v>5</v>
          </cell>
          <cell r="F306">
            <v>20</v>
          </cell>
          <cell r="G306">
            <v>1</v>
          </cell>
          <cell r="H306">
            <v>0</v>
          </cell>
          <cell r="I306">
            <v>205.01</v>
          </cell>
          <cell r="J306">
            <v>2.5</v>
          </cell>
          <cell r="K306">
            <v>0</v>
          </cell>
          <cell r="L306">
            <v>0</v>
          </cell>
        </row>
        <row r="307">
          <cell r="A307" t="str">
            <v>4_5_20_2</v>
          </cell>
          <cell r="B307">
            <v>11</v>
          </cell>
          <cell r="C307">
            <v>4</v>
          </cell>
          <cell r="D307">
            <v>205</v>
          </cell>
          <cell r="E307" t="str">
            <v>5</v>
          </cell>
          <cell r="F307">
            <v>20</v>
          </cell>
          <cell r="G307">
            <v>2</v>
          </cell>
          <cell r="H307">
            <v>0</v>
          </cell>
          <cell r="I307">
            <v>205.02</v>
          </cell>
          <cell r="J307">
            <v>5</v>
          </cell>
          <cell r="K307">
            <v>0</v>
          </cell>
          <cell r="L307">
            <v>0</v>
          </cell>
          <cell r="M307"/>
        </row>
        <row r="308">
          <cell r="A308" t="str">
            <v>4_5_20_3</v>
          </cell>
          <cell r="B308">
            <v>11</v>
          </cell>
          <cell r="C308">
            <v>4</v>
          </cell>
          <cell r="D308">
            <v>205</v>
          </cell>
          <cell r="E308" t="str">
            <v>5</v>
          </cell>
          <cell r="F308">
            <v>20</v>
          </cell>
          <cell r="G308">
            <v>3</v>
          </cell>
          <cell r="H308">
            <v>0</v>
          </cell>
          <cell r="I308">
            <v>205.03</v>
          </cell>
          <cell r="J308">
            <v>10</v>
          </cell>
          <cell r="K308">
            <v>0</v>
          </cell>
          <cell r="L308">
            <v>0</v>
          </cell>
          <cell r="M308"/>
        </row>
        <row r="309">
          <cell r="A309" t="str">
            <v>4_5_20_4</v>
          </cell>
          <cell r="B309">
            <v>11</v>
          </cell>
          <cell r="C309">
            <v>4</v>
          </cell>
          <cell r="D309">
            <v>205</v>
          </cell>
          <cell r="E309" t="str">
            <v>5</v>
          </cell>
          <cell r="F309">
            <v>20</v>
          </cell>
          <cell r="G309">
            <v>4</v>
          </cell>
          <cell r="H309">
            <v>0</v>
          </cell>
          <cell r="I309">
            <v>205.04</v>
          </cell>
          <cell r="J309">
            <v>15</v>
          </cell>
          <cell r="K309">
            <v>0</v>
          </cell>
          <cell r="L309">
            <v>0</v>
          </cell>
          <cell r="M309"/>
        </row>
        <row r="310">
          <cell r="A310" t="str">
            <v>4_5_20_5</v>
          </cell>
          <cell r="B310">
            <v>11</v>
          </cell>
          <cell r="C310">
            <v>4</v>
          </cell>
          <cell r="D310">
            <v>205</v>
          </cell>
          <cell r="E310" t="str">
            <v>5</v>
          </cell>
          <cell r="F310">
            <v>20</v>
          </cell>
          <cell r="G310">
            <v>5</v>
          </cell>
          <cell r="H310">
            <v>0</v>
          </cell>
          <cell r="I310">
            <v>205.05</v>
          </cell>
          <cell r="J310">
            <v>20</v>
          </cell>
          <cell r="K310">
            <v>0</v>
          </cell>
          <cell r="L310">
            <v>0</v>
          </cell>
          <cell r="M310"/>
        </row>
        <row r="311">
          <cell r="A311" t="str">
            <v>4_5_20_6</v>
          </cell>
          <cell r="B311">
            <v>11</v>
          </cell>
          <cell r="C311">
            <v>4</v>
          </cell>
          <cell r="D311">
            <v>205</v>
          </cell>
          <cell r="E311" t="str">
            <v>5</v>
          </cell>
          <cell r="F311">
            <v>20</v>
          </cell>
          <cell r="G311">
            <v>6</v>
          </cell>
          <cell r="H311">
            <v>0</v>
          </cell>
          <cell r="I311">
            <v>205.06</v>
          </cell>
          <cell r="J311">
            <v>25</v>
          </cell>
          <cell r="K311">
            <v>0</v>
          </cell>
          <cell r="L311">
            <v>0</v>
          </cell>
          <cell r="M311"/>
        </row>
        <row r="312">
          <cell r="A312" t="str">
            <v>4_5_20_7</v>
          </cell>
          <cell r="B312">
            <v>11</v>
          </cell>
          <cell r="C312">
            <v>4</v>
          </cell>
          <cell r="D312">
            <v>205</v>
          </cell>
          <cell r="E312" t="str">
            <v>5</v>
          </cell>
          <cell r="F312">
            <v>20</v>
          </cell>
          <cell r="G312">
            <v>7</v>
          </cell>
          <cell r="H312">
            <v>0</v>
          </cell>
          <cell r="I312">
            <v>205.07</v>
          </cell>
          <cell r="J312">
            <v>30</v>
          </cell>
          <cell r="K312">
            <v>0</v>
          </cell>
          <cell r="L312">
            <v>0</v>
          </cell>
          <cell r="M312"/>
        </row>
        <row r="313">
          <cell r="A313" t="str">
            <v>4_5_20_8</v>
          </cell>
          <cell r="B313">
            <v>11</v>
          </cell>
          <cell r="C313">
            <v>4</v>
          </cell>
          <cell r="D313">
            <v>205</v>
          </cell>
          <cell r="E313" t="str">
            <v>5</v>
          </cell>
          <cell r="F313">
            <v>20</v>
          </cell>
          <cell r="G313">
            <v>8</v>
          </cell>
          <cell r="H313">
            <v>0</v>
          </cell>
          <cell r="I313">
            <v>205.08</v>
          </cell>
          <cell r="J313">
            <v>35</v>
          </cell>
          <cell r="K313">
            <v>0</v>
          </cell>
          <cell r="L313">
            <v>0</v>
          </cell>
          <cell r="M313"/>
        </row>
        <row r="314">
          <cell r="A314" t="str">
            <v>4_5_20_9</v>
          </cell>
          <cell r="B314">
            <v>11</v>
          </cell>
          <cell r="C314">
            <v>4</v>
          </cell>
          <cell r="D314">
            <v>205</v>
          </cell>
          <cell r="E314" t="str">
            <v>5</v>
          </cell>
          <cell r="F314">
            <v>20</v>
          </cell>
          <cell r="G314">
            <v>9</v>
          </cell>
          <cell r="H314">
            <v>0</v>
          </cell>
          <cell r="I314">
            <v>205.09</v>
          </cell>
          <cell r="J314">
            <v>40</v>
          </cell>
          <cell r="K314">
            <v>0</v>
          </cell>
          <cell r="L314">
            <v>0</v>
          </cell>
          <cell r="M314"/>
        </row>
        <row r="315">
          <cell r="A315" t="str">
            <v>4_5_20_10</v>
          </cell>
          <cell r="B315">
            <v>11</v>
          </cell>
          <cell r="C315">
            <v>4</v>
          </cell>
          <cell r="D315">
            <v>205</v>
          </cell>
          <cell r="E315" t="str">
            <v>5</v>
          </cell>
          <cell r="F315">
            <v>20</v>
          </cell>
          <cell r="G315">
            <v>10</v>
          </cell>
          <cell r="H315">
            <v>0</v>
          </cell>
          <cell r="I315">
            <v>205.1</v>
          </cell>
          <cell r="J315">
            <v>45</v>
          </cell>
          <cell r="K315">
            <v>0</v>
          </cell>
          <cell r="L315">
            <v>0</v>
          </cell>
          <cell r="M315"/>
        </row>
        <row r="316">
          <cell r="A316" t="str">
            <v>4_5_20_11</v>
          </cell>
          <cell r="B316">
            <v>11</v>
          </cell>
          <cell r="C316">
            <v>4</v>
          </cell>
          <cell r="D316">
            <v>205</v>
          </cell>
          <cell r="E316" t="str">
            <v>5</v>
          </cell>
          <cell r="F316">
            <v>20</v>
          </cell>
          <cell r="G316">
            <v>11</v>
          </cell>
          <cell r="H316">
            <v>0</v>
          </cell>
          <cell r="I316">
            <v>205.11</v>
          </cell>
          <cell r="J316">
            <v>50</v>
          </cell>
          <cell r="K316">
            <v>0</v>
          </cell>
          <cell r="L316">
            <v>0</v>
          </cell>
          <cell r="M316"/>
        </row>
        <row r="317">
          <cell r="A317" t="str">
            <v>4_5_20_12</v>
          </cell>
          <cell r="B317">
            <v>11</v>
          </cell>
          <cell r="C317">
            <v>4</v>
          </cell>
          <cell r="D317">
            <v>205</v>
          </cell>
          <cell r="E317" t="str">
            <v>5</v>
          </cell>
          <cell r="F317">
            <v>20</v>
          </cell>
          <cell r="G317">
            <v>12</v>
          </cell>
          <cell r="H317">
            <v>0.1198</v>
          </cell>
          <cell r="I317">
            <v>205.12</v>
          </cell>
          <cell r="J317">
            <v>55</v>
          </cell>
          <cell r="K317">
            <v>6.5890000000000004</v>
          </cell>
          <cell r="L317">
            <v>0.10272920743067845</v>
          </cell>
          <cell r="M317"/>
        </row>
        <row r="318">
          <cell r="A318" t="str">
            <v>4_5_20_13</v>
          </cell>
          <cell r="B318">
            <v>11</v>
          </cell>
          <cell r="C318">
            <v>4</v>
          </cell>
          <cell r="D318">
            <v>205</v>
          </cell>
          <cell r="E318" t="str">
            <v>5</v>
          </cell>
          <cell r="F318">
            <v>20</v>
          </cell>
          <cell r="G318">
            <v>13</v>
          </cell>
          <cell r="H318">
            <v>0</v>
          </cell>
          <cell r="I318">
            <v>205.13</v>
          </cell>
          <cell r="J318">
            <v>60</v>
          </cell>
          <cell r="K318">
            <v>0</v>
          </cell>
          <cell r="L318">
            <v>0</v>
          </cell>
          <cell r="M318"/>
        </row>
        <row r="319">
          <cell r="A319" t="str">
            <v>4_5_20_14</v>
          </cell>
          <cell r="B319">
            <v>11</v>
          </cell>
          <cell r="C319">
            <v>4</v>
          </cell>
          <cell r="D319">
            <v>205</v>
          </cell>
          <cell r="E319" t="str">
            <v>5</v>
          </cell>
          <cell r="F319">
            <v>20</v>
          </cell>
          <cell r="G319">
            <v>14</v>
          </cell>
          <cell r="H319">
            <v>0.82750000000000001</v>
          </cell>
          <cell r="I319">
            <v>205.14</v>
          </cell>
          <cell r="J319">
            <v>65</v>
          </cell>
          <cell r="K319">
            <v>53.787500000000001</v>
          </cell>
          <cell r="L319">
            <v>0.83860179764419751</v>
          </cell>
          <cell r="M319"/>
        </row>
        <row r="320">
          <cell r="A320" t="str">
            <v>4_5_20_15</v>
          </cell>
          <cell r="B320">
            <v>11</v>
          </cell>
          <cell r="C320">
            <v>4</v>
          </cell>
          <cell r="D320">
            <v>205</v>
          </cell>
          <cell r="E320" t="str">
            <v>5</v>
          </cell>
          <cell r="F320">
            <v>20</v>
          </cell>
          <cell r="G320">
            <v>15</v>
          </cell>
          <cell r="H320">
            <v>3.7900000000000003E-2</v>
          </cell>
          <cell r="I320">
            <v>205.15</v>
          </cell>
          <cell r="J320">
            <v>70</v>
          </cell>
          <cell r="K320">
            <v>2.653</v>
          </cell>
          <cell r="L320">
            <v>4.1362966658611312E-2</v>
          </cell>
          <cell r="M320"/>
        </row>
        <row r="321">
          <cell r="A321" t="str">
            <v>4_5_20_16</v>
          </cell>
          <cell r="B321">
            <v>11</v>
          </cell>
          <cell r="C321">
            <v>4</v>
          </cell>
          <cell r="D321">
            <v>205</v>
          </cell>
          <cell r="E321" t="str">
            <v>5</v>
          </cell>
          <cell r="F321">
            <v>20</v>
          </cell>
          <cell r="G321">
            <v>16</v>
          </cell>
          <cell r="H321">
            <v>1.4800000000000001E-2</v>
          </cell>
          <cell r="I321">
            <v>205.16</v>
          </cell>
          <cell r="J321">
            <v>75</v>
          </cell>
          <cell r="K321">
            <v>1.1100000000000001</v>
          </cell>
          <cell r="L321">
            <v>1.7306028266512837E-2</v>
          </cell>
          <cell r="M321">
            <v>1</v>
          </cell>
        </row>
        <row r="322">
          <cell r="A322" t="str">
            <v>4_5_21_1</v>
          </cell>
          <cell r="B322">
            <v>11</v>
          </cell>
          <cell r="C322">
            <v>4</v>
          </cell>
          <cell r="D322">
            <v>215</v>
          </cell>
          <cell r="E322" t="str">
            <v>5</v>
          </cell>
          <cell r="F322">
            <v>21</v>
          </cell>
          <cell r="G322">
            <v>1</v>
          </cell>
          <cell r="H322">
            <v>0</v>
          </cell>
          <cell r="I322">
            <v>215.01</v>
          </cell>
          <cell r="J322">
            <v>2.5</v>
          </cell>
          <cell r="K322">
            <v>0</v>
          </cell>
          <cell r="L322">
            <v>0</v>
          </cell>
        </row>
        <row r="323">
          <cell r="A323" t="str">
            <v>4_5_21_2</v>
          </cell>
          <cell r="B323">
            <v>11</v>
          </cell>
          <cell r="C323">
            <v>4</v>
          </cell>
          <cell r="D323">
            <v>215</v>
          </cell>
          <cell r="E323" t="str">
            <v>5</v>
          </cell>
          <cell r="F323">
            <v>21</v>
          </cell>
          <cell r="G323">
            <v>2</v>
          </cell>
          <cell r="H323">
            <v>0</v>
          </cell>
          <cell r="I323">
            <v>215.02</v>
          </cell>
          <cell r="J323">
            <v>5</v>
          </cell>
          <cell r="K323">
            <v>0</v>
          </cell>
          <cell r="L323">
            <v>0</v>
          </cell>
          <cell r="M323"/>
        </row>
        <row r="324">
          <cell r="A324" t="str">
            <v>4_5_21_3</v>
          </cell>
          <cell r="B324">
            <v>11</v>
          </cell>
          <cell r="C324">
            <v>4</v>
          </cell>
          <cell r="D324">
            <v>215</v>
          </cell>
          <cell r="E324" t="str">
            <v>5</v>
          </cell>
          <cell r="F324">
            <v>21</v>
          </cell>
          <cell r="G324">
            <v>3</v>
          </cell>
          <cell r="H324">
            <v>0</v>
          </cell>
          <cell r="I324">
            <v>215.03</v>
          </cell>
          <cell r="J324">
            <v>10</v>
          </cell>
          <cell r="K324">
            <v>0</v>
          </cell>
          <cell r="L324">
            <v>0</v>
          </cell>
          <cell r="M324"/>
        </row>
        <row r="325">
          <cell r="A325" t="str">
            <v>4_5_21_4</v>
          </cell>
          <cell r="B325">
            <v>11</v>
          </cell>
          <cell r="C325">
            <v>4</v>
          </cell>
          <cell r="D325">
            <v>215</v>
          </cell>
          <cell r="E325" t="str">
            <v>5</v>
          </cell>
          <cell r="F325">
            <v>21</v>
          </cell>
          <cell r="G325">
            <v>4</v>
          </cell>
          <cell r="H325">
            <v>0</v>
          </cell>
          <cell r="I325">
            <v>215.04</v>
          </cell>
          <cell r="J325">
            <v>15</v>
          </cell>
          <cell r="K325">
            <v>0</v>
          </cell>
          <cell r="L325">
            <v>0</v>
          </cell>
          <cell r="M325"/>
        </row>
        <row r="326">
          <cell r="A326" t="str">
            <v>4_5_21_5</v>
          </cell>
          <cell r="B326">
            <v>11</v>
          </cell>
          <cell r="C326">
            <v>4</v>
          </cell>
          <cell r="D326">
            <v>215</v>
          </cell>
          <cell r="E326" t="str">
            <v>5</v>
          </cell>
          <cell r="F326">
            <v>21</v>
          </cell>
          <cell r="G326">
            <v>5</v>
          </cell>
          <cell r="H326">
            <v>0</v>
          </cell>
          <cell r="I326">
            <v>215.05</v>
          </cell>
          <cell r="J326">
            <v>20</v>
          </cell>
          <cell r="K326">
            <v>0</v>
          </cell>
          <cell r="L326">
            <v>0</v>
          </cell>
          <cell r="M326"/>
        </row>
        <row r="327">
          <cell r="A327" t="str">
            <v>4_5_21_6</v>
          </cell>
          <cell r="B327">
            <v>11</v>
          </cell>
          <cell r="C327">
            <v>4</v>
          </cell>
          <cell r="D327">
            <v>215</v>
          </cell>
          <cell r="E327" t="str">
            <v>5</v>
          </cell>
          <cell r="F327">
            <v>21</v>
          </cell>
          <cell r="G327">
            <v>6</v>
          </cell>
          <cell r="H327">
            <v>0</v>
          </cell>
          <cell r="I327">
            <v>215.06</v>
          </cell>
          <cell r="J327">
            <v>25</v>
          </cell>
          <cell r="K327">
            <v>0</v>
          </cell>
          <cell r="L327">
            <v>0</v>
          </cell>
          <cell r="M327"/>
        </row>
        <row r="328">
          <cell r="A328" t="str">
            <v>4_5_21_7</v>
          </cell>
          <cell r="B328">
            <v>11</v>
          </cell>
          <cell r="C328">
            <v>4</v>
          </cell>
          <cell r="D328">
            <v>215</v>
          </cell>
          <cell r="E328" t="str">
            <v>5</v>
          </cell>
          <cell r="F328">
            <v>21</v>
          </cell>
          <cell r="G328">
            <v>7</v>
          </cell>
          <cell r="H328">
            <v>0</v>
          </cell>
          <cell r="I328">
            <v>215.07</v>
          </cell>
          <cell r="J328">
            <v>30</v>
          </cell>
          <cell r="K328">
            <v>0</v>
          </cell>
          <cell r="L328">
            <v>0</v>
          </cell>
          <cell r="M328"/>
        </row>
        <row r="329">
          <cell r="A329" t="str">
            <v>4_5_21_8</v>
          </cell>
          <cell r="B329">
            <v>11</v>
          </cell>
          <cell r="C329">
            <v>4</v>
          </cell>
          <cell r="D329">
            <v>215</v>
          </cell>
          <cell r="E329" t="str">
            <v>5</v>
          </cell>
          <cell r="F329">
            <v>21</v>
          </cell>
          <cell r="G329">
            <v>8</v>
          </cell>
          <cell r="H329">
            <v>0</v>
          </cell>
          <cell r="I329">
            <v>215.08</v>
          </cell>
          <cell r="J329">
            <v>35</v>
          </cell>
          <cell r="K329">
            <v>0</v>
          </cell>
          <cell r="L329">
            <v>0</v>
          </cell>
          <cell r="M329"/>
        </row>
        <row r="330">
          <cell r="A330" t="str">
            <v>4_5_21_9</v>
          </cell>
          <cell r="B330">
            <v>11</v>
          </cell>
          <cell r="C330">
            <v>4</v>
          </cell>
          <cell r="D330">
            <v>215</v>
          </cell>
          <cell r="E330" t="str">
            <v>5</v>
          </cell>
          <cell r="F330">
            <v>21</v>
          </cell>
          <cell r="G330">
            <v>9</v>
          </cell>
          <cell r="H330">
            <v>0</v>
          </cell>
          <cell r="I330">
            <v>215.09</v>
          </cell>
          <cell r="J330">
            <v>40</v>
          </cell>
          <cell r="K330">
            <v>0</v>
          </cell>
          <cell r="L330">
            <v>0</v>
          </cell>
          <cell r="M330"/>
        </row>
        <row r="331">
          <cell r="A331" t="str">
            <v>4_5_21_10</v>
          </cell>
          <cell r="B331">
            <v>11</v>
          </cell>
          <cell r="C331">
            <v>4</v>
          </cell>
          <cell r="D331">
            <v>215</v>
          </cell>
          <cell r="E331" t="str">
            <v>5</v>
          </cell>
          <cell r="F331">
            <v>21</v>
          </cell>
          <cell r="G331">
            <v>10</v>
          </cell>
          <cell r="H331">
            <v>0</v>
          </cell>
          <cell r="I331">
            <v>215.1</v>
          </cell>
          <cell r="J331">
            <v>45</v>
          </cell>
          <cell r="K331">
            <v>0</v>
          </cell>
          <cell r="L331">
            <v>0</v>
          </cell>
          <cell r="M331"/>
        </row>
        <row r="332">
          <cell r="A332" t="str">
            <v>4_5_21_11</v>
          </cell>
          <cell r="B332">
            <v>11</v>
          </cell>
          <cell r="C332">
            <v>4</v>
          </cell>
          <cell r="D332">
            <v>215</v>
          </cell>
          <cell r="E332" t="str">
            <v>5</v>
          </cell>
          <cell r="F332">
            <v>21</v>
          </cell>
          <cell r="G332">
            <v>11</v>
          </cell>
          <cell r="H332">
            <v>0</v>
          </cell>
          <cell r="I332">
            <v>215.11</v>
          </cell>
          <cell r="J332">
            <v>50</v>
          </cell>
          <cell r="K332">
            <v>0</v>
          </cell>
          <cell r="L332">
            <v>0</v>
          </cell>
          <cell r="M332"/>
        </row>
        <row r="333">
          <cell r="A333" t="str">
            <v>4_5_21_12</v>
          </cell>
          <cell r="B333">
            <v>11</v>
          </cell>
          <cell r="C333">
            <v>4</v>
          </cell>
          <cell r="D333">
            <v>215</v>
          </cell>
          <cell r="E333" t="str">
            <v>5</v>
          </cell>
          <cell r="F333">
            <v>21</v>
          </cell>
          <cell r="G333">
            <v>12</v>
          </cell>
          <cell r="H333">
            <v>0.1198</v>
          </cell>
          <cell r="I333">
            <v>215.12</v>
          </cell>
          <cell r="J333">
            <v>55</v>
          </cell>
          <cell r="K333">
            <v>6.5890000000000004</v>
          </cell>
          <cell r="L333">
            <v>0.10272920743067845</v>
          </cell>
          <cell r="M333"/>
        </row>
        <row r="334">
          <cell r="A334" t="str">
            <v>4_5_21_13</v>
          </cell>
          <cell r="B334">
            <v>11</v>
          </cell>
          <cell r="C334">
            <v>4</v>
          </cell>
          <cell r="D334">
            <v>215</v>
          </cell>
          <cell r="E334" t="str">
            <v>5</v>
          </cell>
          <cell r="F334">
            <v>21</v>
          </cell>
          <cell r="G334">
            <v>13</v>
          </cell>
          <cell r="H334">
            <v>0</v>
          </cell>
          <cell r="I334">
            <v>215.13</v>
          </cell>
          <cell r="J334">
            <v>60</v>
          </cell>
          <cell r="K334">
            <v>0</v>
          </cell>
          <cell r="L334">
            <v>0</v>
          </cell>
          <cell r="M334"/>
        </row>
        <row r="335">
          <cell r="A335" t="str">
            <v>4_5_21_14</v>
          </cell>
          <cell r="B335">
            <v>11</v>
          </cell>
          <cell r="C335">
            <v>4</v>
          </cell>
          <cell r="D335">
            <v>215</v>
          </cell>
          <cell r="E335" t="str">
            <v>5</v>
          </cell>
          <cell r="F335">
            <v>21</v>
          </cell>
          <cell r="G335">
            <v>14</v>
          </cell>
          <cell r="H335">
            <v>0.82750000000000001</v>
          </cell>
          <cell r="I335">
            <v>215.14</v>
          </cell>
          <cell r="J335">
            <v>65</v>
          </cell>
          <cell r="K335">
            <v>53.787500000000001</v>
          </cell>
          <cell r="L335">
            <v>0.83860179764419751</v>
          </cell>
          <cell r="M335"/>
        </row>
        <row r="336">
          <cell r="A336" t="str">
            <v>4_5_21_15</v>
          </cell>
          <cell r="B336">
            <v>11</v>
          </cell>
          <cell r="C336">
            <v>4</v>
          </cell>
          <cell r="D336">
            <v>215</v>
          </cell>
          <cell r="E336" t="str">
            <v>5</v>
          </cell>
          <cell r="F336">
            <v>21</v>
          </cell>
          <cell r="G336">
            <v>15</v>
          </cell>
          <cell r="H336">
            <v>3.7900000000000003E-2</v>
          </cell>
          <cell r="I336">
            <v>215.15</v>
          </cell>
          <cell r="J336">
            <v>70</v>
          </cell>
          <cell r="K336">
            <v>2.653</v>
          </cell>
          <cell r="L336">
            <v>4.1362966658611312E-2</v>
          </cell>
          <cell r="M336"/>
        </row>
        <row r="337">
          <cell r="A337" t="str">
            <v>4_5_21_16</v>
          </cell>
          <cell r="B337">
            <v>11</v>
          </cell>
          <cell r="C337">
            <v>4</v>
          </cell>
          <cell r="D337">
            <v>215</v>
          </cell>
          <cell r="E337" t="str">
            <v>5</v>
          </cell>
          <cell r="F337">
            <v>21</v>
          </cell>
          <cell r="G337">
            <v>16</v>
          </cell>
          <cell r="H337">
            <v>1.4800000000000001E-2</v>
          </cell>
          <cell r="I337">
            <v>215.16</v>
          </cell>
          <cell r="J337">
            <v>75</v>
          </cell>
          <cell r="K337">
            <v>1.1100000000000001</v>
          </cell>
          <cell r="L337">
            <v>1.7306028266512837E-2</v>
          </cell>
          <cell r="M337">
            <v>1</v>
          </cell>
        </row>
        <row r="338">
          <cell r="A338" t="str">
            <v>4_5_22_1</v>
          </cell>
          <cell r="B338">
            <v>11</v>
          </cell>
          <cell r="C338">
            <v>4</v>
          </cell>
          <cell r="D338">
            <v>225</v>
          </cell>
          <cell r="E338" t="str">
            <v>5</v>
          </cell>
          <cell r="F338">
            <v>22</v>
          </cell>
          <cell r="G338">
            <v>1</v>
          </cell>
          <cell r="H338">
            <v>0</v>
          </cell>
          <cell r="I338">
            <v>225.01</v>
          </cell>
          <cell r="J338">
            <v>2.5</v>
          </cell>
          <cell r="K338">
            <v>0</v>
          </cell>
          <cell r="L338">
            <v>0</v>
          </cell>
        </row>
        <row r="339">
          <cell r="A339" t="str">
            <v>4_5_22_2</v>
          </cell>
          <cell r="B339">
            <v>11</v>
          </cell>
          <cell r="C339">
            <v>4</v>
          </cell>
          <cell r="D339">
            <v>225</v>
          </cell>
          <cell r="E339" t="str">
            <v>5</v>
          </cell>
          <cell r="F339">
            <v>22</v>
          </cell>
          <cell r="G339">
            <v>2</v>
          </cell>
          <cell r="H339">
            <v>0</v>
          </cell>
          <cell r="I339">
            <v>225.02</v>
          </cell>
          <cell r="J339">
            <v>5</v>
          </cell>
          <cell r="K339">
            <v>0</v>
          </cell>
          <cell r="L339">
            <v>0</v>
          </cell>
          <cell r="M339"/>
        </row>
        <row r="340">
          <cell r="A340" t="str">
            <v>4_5_22_3</v>
          </cell>
          <cell r="B340">
            <v>11</v>
          </cell>
          <cell r="C340">
            <v>4</v>
          </cell>
          <cell r="D340">
            <v>225</v>
          </cell>
          <cell r="E340" t="str">
            <v>5</v>
          </cell>
          <cell r="F340">
            <v>22</v>
          </cell>
          <cell r="G340">
            <v>3</v>
          </cell>
          <cell r="H340">
            <v>0</v>
          </cell>
          <cell r="I340">
            <v>225.03</v>
          </cell>
          <cell r="J340">
            <v>10</v>
          </cell>
          <cell r="K340">
            <v>0</v>
          </cell>
          <cell r="L340">
            <v>0</v>
          </cell>
          <cell r="M340"/>
        </row>
        <row r="341">
          <cell r="A341" t="str">
            <v>4_5_22_4</v>
          </cell>
          <cell r="B341">
            <v>11</v>
          </cell>
          <cell r="C341">
            <v>4</v>
          </cell>
          <cell r="D341">
            <v>225</v>
          </cell>
          <cell r="E341" t="str">
            <v>5</v>
          </cell>
          <cell r="F341">
            <v>22</v>
          </cell>
          <cell r="G341">
            <v>4</v>
          </cell>
          <cell r="H341">
            <v>0</v>
          </cell>
          <cell r="I341">
            <v>225.04</v>
          </cell>
          <cell r="J341">
            <v>15</v>
          </cell>
          <cell r="K341">
            <v>0</v>
          </cell>
          <cell r="L341">
            <v>0</v>
          </cell>
          <cell r="M341"/>
        </row>
        <row r="342">
          <cell r="A342" t="str">
            <v>4_5_22_5</v>
          </cell>
          <cell r="B342">
            <v>11</v>
          </cell>
          <cell r="C342">
            <v>4</v>
          </cell>
          <cell r="D342">
            <v>225</v>
          </cell>
          <cell r="E342" t="str">
            <v>5</v>
          </cell>
          <cell r="F342">
            <v>22</v>
          </cell>
          <cell r="G342">
            <v>5</v>
          </cell>
          <cell r="H342">
            <v>0</v>
          </cell>
          <cell r="I342">
            <v>225.05</v>
          </cell>
          <cell r="J342">
            <v>20</v>
          </cell>
          <cell r="K342">
            <v>0</v>
          </cell>
          <cell r="L342">
            <v>0</v>
          </cell>
          <cell r="M342"/>
        </row>
        <row r="343">
          <cell r="A343" t="str">
            <v>4_5_22_6</v>
          </cell>
          <cell r="B343">
            <v>11</v>
          </cell>
          <cell r="C343">
            <v>4</v>
          </cell>
          <cell r="D343">
            <v>225</v>
          </cell>
          <cell r="E343" t="str">
            <v>5</v>
          </cell>
          <cell r="F343">
            <v>22</v>
          </cell>
          <cell r="G343">
            <v>6</v>
          </cell>
          <cell r="H343">
            <v>0</v>
          </cell>
          <cell r="I343">
            <v>225.06</v>
          </cell>
          <cell r="J343">
            <v>25</v>
          </cell>
          <cell r="K343">
            <v>0</v>
          </cell>
          <cell r="L343">
            <v>0</v>
          </cell>
          <cell r="M343"/>
        </row>
        <row r="344">
          <cell r="A344" t="str">
            <v>4_5_22_7</v>
          </cell>
          <cell r="B344">
            <v>11</v>
          </cell>
          <cell r="C344">
            <v>4</v>
          </cell>
          <cell r="D344">
            <v>225</v>
          </cell>
          <cell r="E344" t="str">
            <v>5</v>
          </cell>
          <cell r="F344">
            <v>22</v>
          </cell>
          <cell r="G344">
            <v>7</v>
          </cell>
          <cell r="H344">
            <v>0</v>
          </cell>
          <cell r="I344">
            <v>225.07</v>
          </cell>
          <cell r="J344">
            <v>30</v>
          </cell>
          <cell r="K344">
            <v>0</v>
          </cell>
          <cell r="L344">
            <v>0</v>
          </cell>
          <cell r="M344"/>
        </row>
        <row r="345">
          <cell r="A345" t="str">
            <v>4_5_22_8</v>
          </cell>
          <cell r="B345">
            <v>11</v>
          </cell>
          <cell r="C345">
            <v>4</v>
          </cell>
          <cell r="D345">
            <v>225</v>
          </cell>
          <cell r="E345" t="str">
            <v>5</v>
          </cell>
          <cell r="F345">
            <v>22</v>
          </cell>
          <cell r="G345">
            <v>8</v>
          </cell>
          <cell r="H345">
            <v>0</v>
          </cell>
          <cell r="I345">
            <v>225.08</v>
          </cell>
          <cell r="J345">
            <v>35</v>
          </cell>
          <cell r="K345">
            <v>0</v>
          </cell>
          <cell r="L345">
            <v>0</v>
          </cell>
          <cell r="M345"/>
        </row>
        <row r="346">
          <cell r="A346" t="str">
            <v>4_5_22_9</v>
          </cell>
          <cell r="B346">
            <v>11</v>
          </cell>
          <cell r="C346">
            <v>4</v>
          </cell>
          <cell r="D346">
            <v>225</v>
          </cell>
          <cell r="E346" t="str">
            <v>5</v>
          </cell>
          <cell r="F346">
            <v>22</v>
          </cell>
          <cell r="G346">
            <v>9</v>
          </cell>
          <cell r="H346">
            <v>0</v>
          </cell>
          <cell r="I346">
            <v>225.09</v>
          </cell>
          <cell r="J346">
            <v>40</v>
          </cell>
          <cell r="K346">
            <v>0</v>
          </cell>
          <cell r="L346">
            <v>0</v>
          </cell>
          <cell r="M346"/>
        </row>
        <row r="347">
          <cell r="A347" t="str">
            <v>4_5_22_10</v>
          </cell>
          <cell r="B347">
            <v>11</v>
          </cell>
          <cell r="C347">
            <v>4</v>
          </cell>
          <cell r="D347">
            <v>225</v>
          </cell>
          <cell r="E347" t="str">
            <v>5</v>
          </cell>
          <cell r="F347">
            <v>22</v>
          </cell>
          <cell r="G347">
            <v>10</v>
          </cell>
          <cell r="H347">
            <v>0</v>
          </cell>
          <cell r="I347">
            <v>225.1</v>
          </cell>
          <cell r="J347">
            <v>45</v>
          </cell>
          <cell r="K347">
            <v>0</v>
          </cell>
          <cell r="L347">
            <v>0</v>
          </cell>
          <cell r="M347"/>
        </row>
        <row r="348">
          <cell r="A348" t="str">
            <v>4_5_22_11</v>
          </cell>
          <cell r="B348">
            <v>11</v>
          </cell>
          <cell r="C348">
            <v>4</v>
          </cell>
          <cell r="D348">
            <v>225</v>
          </cell>
          <cell r="E348" t="str">
            <v>5</v>
          </cell>
          <cell r="F348">
            <v>22</v>
          </cell>
          <cell r="G348">
            <v>11</v>
          </cell>
          <cell r="H348">
            <v>0</v>
          </cell>
          <cell r="I348">
            <v>225.11</v>
          </cell>
          <cell r="J348">
            <v>50</v>
          </cell>
          <cell r="K348">
            <v>0</v>
          </cell>
          <cell r="L348">
            <v>0</v>
          </cell>
          <cell r="M348"/>
        </row>
        <row r="349">
          <cell r="A349" t="str">
            <v>4_5_22_12</v>
          </cell>
          <cell r="B349">
            <v>11</v>
          </cell>
          <cell r="C349">
            <v>4</v>
          </cell>
          <cell r="D349">
            <v>225</v>
          </cell>
          <cell r="E349" t="str">
            <v>5</v>
          </cell>
          <cell r="F349">
            <v>22</v>
          </cell>
          <cell r="G349">
            <v>12</v>
          </cell>
          <cell r="H349">
            <v>0.1198</v>
          </cell>
          <cell r="I349">
            <v>225.12</v>
          </cell>
          <cell r="J349">
            <v>55</v>
          </cell>
          <cell r="K349">
            <v>6.5890000000000004</v>
          </cell>
          <cell r="L349">
            <v>0.10272920743067845</v>
          </cell>
          <cell r="M349"/>
        </row>
        <row r="350">
          <cell r="A350" t="str">
            <v>4_5_22_13</v>
          </cell>
          <cell r="B350">
            <v>11</v>
          </cell>
          <cell r="C350">
            <v>4</v>
          </cell>
          <cell r="D350">
            <v>225</v>
          </cell>
          <cell r="E350" t="str">
            <v>5</v>
          </cell>
          <cell r="F350">
            <v>22</v>
          </cell>
          <cell r="G350">
            <v>13</v>
          </cell>
          <cell r="H350">
            <v>0</v>
          </cell>
          <cell r="I350">
            <v>225.13</v>
          </cell>
          <cell r="J350">
            <v>60</v>
          </cell>
          <cell r="K350">
            <v>0</v>
          </cell>
          <cell r="L350">
            <v>0</v>
          </cell>
          <cell r="M350"/>
        </row>
        <row r="351">
          <cell r="A351" t="str">
            <v>4_5_22_14</v>
          </cell>
          <cell r="B351">
            <v>11</v>
          </cell>
          <cell r="C351">
            <v>4</v>
          </cell>
          <cell r="D351">
            <v>225</v>
          </cell>
          <cell r="E351" t="str">
            <v>5</v>
          </cell>
          <cell r="F351">
            <v>22</v>
          </cell>
          <cell r="G351">
            <v>14</v>
          </cell>
          <cell r="H351">
            <v>0.82750000000000001</v>
          </cell>
          <cell r="I351">
            <v>225.14</v>
          </cell>
          <cell r="J351">
            <v>65</v>
          </cell>
          <cell r="K351">
            <v>53.787500000000001</v>
          </cell>
          <cell r="L351">
            <v>0.83860179764419751</v>
          </cell>
          <cell r="M351"/>
        </row>
        <row r="352">
          <cell r="A352" t="str">
            <v>4_5_22_15</v>
          </cell>
          <cell r="B352">
            <v>11</v>
          </cell>
          <cell r="C352">
            <v>4</v>
          </cell>
          <cell r="D352">
            <v>225</v>
          </cell>
          <cell r="E352" t="str">
            <v>5</v>
          </cell>
          <cell r="F352">
            <v>22</v>
          </cell>
          <cell r="G352">
            <v>15</v>
          </cell>
          <cell r="H352">
            <v>3.7900000000000003E-2</v>
          </cell>
          <cell r="I352">
            <v>225.15</v>
          </cell>
          <cell r="J352">
            <v>70</v>
          </cell>
          <cell r="K352">
            <v>2.653</v>
          </cell>
          <cell r="L352">
            <v>4.1362966658611312E-2</v>
          </cell>
          <cell r="M352"/>
        </row>
        <row r="353">
          <cell r="A353" t="str">
            <v>4_5_22_16</v>
          </cell>
          <cell r="B353">
            <v>11</v>
          </cell>
          <cell r="C353">
            <v>4</v>
          </cell>
          <cell r="D353">
            <v>225</v>
          </cell>
          <cell r="E353" t="str">
            <v>5</v>
          </cell>
          <cell r="F353">
            <v>22</v>
          </cell>
          <cell r="G353">
            <v>16</v>
          </cell>
          <cell r="H353">
            <v>1.4800000000000001E-2</v>
          </cell>
          <cell r="I353">
            <v>225.16</v>
          </cell>
          <cell r="J353">
            <v>75</v>
          </cell>
          <cell r="K353">
            <v>1.1100000000000001</v>
          </cell>
          <cell r="L353">
            <v>1.7306028266512837E-2</v>
          </cell>
          <cell r="M353">
            <v>1</v>
          </cell>
        </row>
        <row r="354">
          <cell r="A354" t="str">
            <v>4_5_23_1</v>
          </cell>
          <cell r="B354">
            <v>11</v>
          </cell>
          <cell r="C354">
            <v>4</v>
          </cell>
          <cell r="D354">
            <v>235</v>
          </cell>
          <cell r="E354" t="str">
            <v>5</v>
          </cell>
          <cell r="F354">
            <v>23</v>
          </cell>
          <cell r="G354">
            <v>1</v>
          </cell>
          <cell r="H354">
            <v>0</v>
          </cell>
          <cell r="I354">
            <v>235.01</v>
          </cell>
          <cell r="J354">
            <v>2.5</v>
          </cell>
          <cell r="K354">
            <v>0</v>
          </cell>
          <cell r="L354">
            <v>0</v>
          </cell>
        </row>
        <row r="355">
          <cell r="A355" t="str">
            <v>4_5_23_2</v>
          </cell>
          <cell r="B355">
            <v>11</v>
          </cell>
          <cell r="C355">
            <v>4</v>
          </cell>
          <cell r="D355">
            <v>235</v>
          </cell>
          <cell r="E355" t="str">
            <v>5</v>
          </cell>
          <cell r="F355">
            <v>23</v>
          </cell>
          <cell r="G355">
            <v>2</v>
          </cell>
          <cell r="H355">
            <v>0</v>
          </cell>
          <cell r="I355">
            <v>235.02</v>
          </cell>
          <cell r="J355">
            <v>5</v>
          </cell>
          <cell r="K355">
            <v>0</v>
          </cell>
          <cell r="L355">
            <v>0</v>
          </cell>
          <cell r="M355"/>
        </row>
        <row r="356">
          <cell r="A356" t="str">
            <v>4_5_23_3</v>
          </cell>
          <cell r="B356">
            <v>11</v>
          </cell>
          <cell r="C356">
            <v>4</v>
          </cell>
          <cell r="D356">
            <v>235</v>
          </cell>
          <cell r="E356" t="str">
            <v>5</v>
          </cell>
          <cell r="F356">
            <v>23</v>
          </cell>
          <cell r="G356">
            <v>3</v>
          </cell>
          <cell r="H356">
            <v>0</v>
          </cell>
          <cell r="I356">
            <v>235.03</v>
          </cell>
          <cell r="J356">
            <v>10</v>
          </cell>
          <cell r="K356">
            <v>0</v>
          </cell>
          <cell r="L356">
            <v>0</v>
          </cell>
          <cell r="M356"/>
        </row>
        <row r="357">
          <cell r="A357" t="str">
            <v>4_5_23_4</v>
          </cell>
          <cell r="B357">
            <v>11</v>
          </cell>
          <cell r="C357">
            <v>4</v>
          </cell>
          <cell r="D357">
            <v>235</v>
          </cell>
          <cell r="E357" t="str">
            <v>5</v>
          </cell>
          <cell r="F357">
            <v>23</v>
          </cell>
          <cell r="G357">
            <v>4</v>
          </cell>
          <cell r="H357">
            <v>0</v>
          </cell>
          <cell r="I357">
            <v>235.04</v>
          </cell>
          <cell r="J357">
            <v>15</v>
          </cell>
          <cell r="K357">
            <v>0</v>
          </cell>
          <cell r="L357">
            <v>0</v>
          </cell>
          <cell r="M357"/>
        </row>
        <row r="358">
          <cell r="A358" t="str">
            <v>4_5_23_5</v>
          </cell>
          <cell r="B358">
            <v>11</v>
          </cell>
          <cell r="C358">
            <v>4</v>
          </cell>
          <cell r="D358">
            <v>235</v>
          </cell>
          <cell r="E358" t="str">
            <v>5</v>
          </cell>
          <cell r="F358">
            <v>23</v>
          </cell>
          <cell r="G358">
            <v>5</v>
          </cell>
          <cell r="H358">
            <v>0</v>
          </cell>
          <cell r="I358">
            <v>235.05</v>
          </cell>
          <cell r="J358">
            <v>20</v>
          </cell>
          <cell r="K358">
            <v>0</v>
          </cell>
          <cell r="L358">
            <v>0</v>
          </cell>
          <cell r="M358"/>
        </row>
        <row r="359">
          <cell r="A359" t="str">
            <v>4_5_23_6</v>
          </cell>
          <cell r="B359">
            <v>11</v>
          </cell>
          <cell r="C359">
            <v>4</v>
          </cell>
          <cell r="D359">
            <v>235</v>
          </cell>
          <cell r="E359" t="str">
            <v>5</v>
          </cell>
          <cell r="F359">
            <v>23</v>
          </cell>
          <cell r="G359">
            <v>6</v>
          </cell>
          <cell r="H359">
            <v>0</v>
          </cell>
          <cell r="I359">
            <v>235.06</v>
          </cell>
          <cell r="J359">
            <v>25</v>
          </cell>
          <cell r="K359">
            <v>0</v>
          </cell>
          <cell r="L359">
            <v>0</v>
          </cell>
          <cell r="M359"/>
        </row>
        <row r="360">
          <cell r="A360" t="str">
            <v>4_5_23_7</v>
          </cell>
          <cell r="B360">
            <v>11</v>
          </cell>
          <cell r="C360">
            <v>4</v>
          </cell>
          <cell r="D360">
            <v>235</v>
          </cell>
          <cell r="E360" t="str">
            <v>5</v>
          </cell>
          <cell r="F360">
            <v>23</v>
          </cell>
          <cell r="G360">
            <v>7</v>
          </cell>
          <cell r="H360">
            <v>0</v>
          </cell>
          <cell r="I360">
            <v>235.07</v>
          </cell>
          <cell r="J360">
            <v>30</v>
          </cell>
          <cell r="K360">
            <v>0</v>
          </cell>
          <cell r="L360">
            <v>0</v>
          </cell>
          <cell r="M360"/>
        </row>
        <row r="361">
          <cell r="A361" t="str">
            <v>4_5_23_8</v>
          </cell>
          <cell r="B361">
            <v>11</v>
          </cell>
          <cell r="C361">
            <v>4</v>
          </cell>
          <cell r="D361">
            <v>235</v>
          </cell>
          <cell r="E361" t="str">
            <v>5</v>
          </cell>
          <cell r="F361">
            <v>23</v>
          </cell>
          <cell r="G361">
            <v>8</v>
          </cell>
          <cell r="H361">
            <v>0</v>
          </cell>
          <cell r="I361">
            <v>235.08</v>
          </cell>
          <cell r="J361">
            <v>35</v>
          </cell>
          <cell r="K361">
            <v>0</v>
          </cell>
          <cell r="L361">
            <v>0</v>
          </cell>
          <cell r="M361"/>
        </row>
        <row r="362">
          <cell r="A362" t="str">
            <v>4_5_23_9</v>
          </cell>
          <cell r="B362">
            <v>11</v>
          </cell>
          <cell r="C362">
            <v>4</v>
          </cell>
          <cell r="D362">
            <v>235</v>
          </cell>
          <cell r="E362" t="str">
            <v>5</v>
          </cell>
          <cell r="F362">
            <v>23</v>
          </cell>
          <cell r="G362">
            <v>9</v>
          </cell>
          <cell r="H362">
            <v>0</v>
          </cell>
          <cell r="I362">
            <v>235.09</v>
          </cell>
          <cell r="J362">
            <v>40</v>
          </cell>
          <cell r="K362">
            <v>0</v>
          </cell>
          <cell r="L362">
            <v>0</v>
          </cell>
          <cell r="M362"/>
        </row>
        <row r="363">
          <cell r="A363" t="str">
            <v>4_5_23_10</v>
          </cell>
          <cell r="B363">
            <v>11</v>
          </cell>
          <cell r="C363">
            <v>4</v>
          </cell>
          <cell r="D363">
            <v>235</v>
          </cell>
          <cell r="E363" t="str">
            <v>5</v>
          </cell>
          <cell r="F363">
            <v>23</v>
          </cell>
          <cell r="G363">
            <v>10</v>
          </cell>
          <cell r="H363">
            <v>0</v>
          </cell>
          <cell r="I363">
            <v>235.1</v>
          </cell>
          <cell r="J363">
            <v>45</v>
          </cell>
          <cell r="K363">
            <v>0</v>
          </cell>
          <cell r="L363">
            <v>0</v>
          </cell>
          <cell r="M363"/>
        </row>
        <row r="364">
          <cell r="A364" t="str">
            <v>4_5_23_11</v>
          </cell>
          <cell r="B364">
            <v>11</v>
          </cell>
          <cell r="C364">
            <v>4</v>
          </cell>
          <cell r="D364">
            <v>235</v>
          </cell>
          <cell r="E364" t="str">
            <v>5</v>
          </cell>
          <cell r="F364">
            <v>23</v>
          </cell>
          <cell r="G364">
            <v>11</v>
          </cell>
          <cell r="H364">
            <v>0</v>
          </cell>
          <cell r="I364">
            <v>235.11</v>
          </cell>
          <cell r="J364">
            <v>50</v>
          </cell>
          <cell r="K364">
            <v>0</v>
          </cell>
          <cell r="L364">
            <v>0</v>
          </cell>
          <cell r="M364"/>
        </row>
        <row r="365">
          <cell r="A365" t="str">
            <v>4_5_23_12</v>
          </cell>
          <cell r="B365">
            <v>11</v>
          </cell>
          <cell r="C365">
            <v>4</v>
          </cell>
          <cell r="D365">
            <v>235</v>
          </cell>
          <cell r="E365" t="str">
            <v>5</v>
          </cell>
          <cell r="F365">
            <v>23</v>
          </cell>
          <cell r="G365">
            <v>12</v>
          </cell>
          <cell r="H365">
            <v>0.1198</v>
          </cell>
          <cell r="I365">
            <v>235.12</v>
          </cell>
          <cell r="J365">
            <v>55</v>
          </cell>
          <cell r="K365">
            <v>6.5890000000000004</v>
          </cell>
          <cell r="L365">
            <v>0.10272920743067845</v>
          </cell>
          <cell r="M365"/>
        </row>
        <row r="366">
          <cell r="A366" t="str">
            <v>4_5_23_13</v>
          </cell>
          <cell r="B366">
            <v>11</v>
          </cell>
          <cell r="C366">
            <v>4</v>
          </cell>
          <cell r="D366">
            <v>235</v>
          </cell>
          <cell r="E366" t="str">
            <v>5</v>
          </cell>
          <cell r="F366">
            <v>23</v>
          </cell>
          <cell r="G366">
            <v>13</v>
          </cell>
          <cell r="H366">
            <v>0</v>
          </cell>
          <cell r="I366">
            <v>235.13</v>
          </cell>
          <cell r="J366">
            <v>60</v>
          </cell>
          <cell r="K366">
            <v>0</v>
          </cell>
          <cell r="L366">
            <v>0</v>
          </cell>
          <cell r="M366"/>
        </row>
        <row r="367">
          <cell r="A367" t="str">
            <v>4_5_23_14</v>
          </cell>
          <cell r="B367">
            <v>11</v>
          </cell>
          <cell r="C367">
            <v>4</v>
          </cell>
          <cell r="D367">
            <v>235</v>
          </cell>
          <cell r="E367" t="str">
            <v>5</v>
          </cell>
          <cell r="F367">
            <v>23</v>
          </cell>
          <cell r="G367">
            <v>14</v>
          </cell>
          <cell r="H367">
            <v>0.82750000000000001</v>
          </cell>
          <cell r="I367">
            <v>235.14</v>
          </cell>
          <cell r="J367">
            <v>65</v>
          </cell>
          <cell r="K367">
            <v>53.787500000000001</v>
          </cell>
          <cell r="L367">
            <v>0.83860179764419751</v>
          </cell>
          <cell r="M367"/>
        </row>
        <row r="368">
          <cell r="A368" t="str">
            <v>4_5_23_15</v>
          </cell>
          <cell r="B368">
            <v>11</v>
          </cell>
          <cell r="C368">
            <v>4</v>
          </cell>
          <cell r="D368">
            <v>235</v>
          </cell>
          <cell r="E368" t="str">
            <v>5</v>
          </cell>
          <cell r="F368">
            <v>23</v>
          </cell>
          <cell r="G368">
            <v>15</v>
          </cell>
          <cell r="H368">
            <v>3.7900000000000003E-2</v>
          </cell>
          <cell r="I368">
            <v>235.15</v>
          </cell>
          <cell r="J368">
            <v>70</v>
          </cell>
          <cell r="K368">
            <v>2.653</v>
          </cell>
          <cell r="L368">
            <v>4.1362966658611312E-2</v>
          </cell>
          <cell r="M368"/>
        </row>
        <row r="369">
          <cell r="A369" t="str">
            <v>4_5_23_16</v>
          </cell>
          <cell r="B369">
            <v>11</v>
          </cell>
          <cell r="C369">
            <v>4</v>
          </cell>
          <cell r="D369">
            <v>235</v>
          </cell>
          <cell r="E369" t="str">
            <v>5</v>
          </cell>
          <cell r="F369">
            <v>23</v>
          </cell>
          <cell r="G369">
            <v>16</v>
          </cell>
          <cell r="H369">
            <v>1.4800000000000001E-2</v>
          </cell>
          <cell r="I369">
            <v>235.16</v>
          </cell>
          <cell r="J369">
            <v>75</v>
          </cell>
          <cell r="K369">
            <v>1.1100000000000001</v>
          </cell>
          <cell r="L369">
            <v>1.7306028266512837E-2</v>
          </cell>
          <cell r="M369">
            <v>1</v>
          </cell>
        </row>
        <row r="370">
          <cell r="A370" t="str">
            <v>4_5_24_1</v>
          </cell>
          <cell r="B370">
            <v>11</v>
          </cell>
          <cell r="C370">
            <v>4</v>
          </cell>
          <cell r="D370">
            <v>245</v>
          </cell>
          <cell r="E370" t="str">
            <v>5</v>
          </cell>
          <cell r="F370">
            <v>24</v>
          </cell>
          <cell r="G370">
            <v>1</v>
          </cell>
          <cell r="H370">
            <v>0</v>
          </cell>
          <cell r="I370">
            <v>245.01</v>
          </cell>
          <cell r="J370">
            <v>2.5</v>
          </cell>
          <cell r="K370">
            <v>0</v>
          </cell>
          <cell r="L370">
            <v>0</v>
          </cell>
        </row>
        <row r="371">
          <cell r="A371" t="str">
            <v>4_5_24_2</v>
          </cell>
          <cell r="B371">
            <v>11</v>
          </cell>
          <cell r="C371">
            <v>4</v>
          </cell>
          <cell r="D371">
            <v>245</v>
          </cell>
          <cell r="E371" t="str">
            <v>5</v>
          </cell>
          <cell r="F371">
            <v>24</v>
          </cell>
          <cell r="G371">
            <v>2</v>
          </cell>
          <cell r="H371">
            <v>0</v>
          </cell>
          <cell r="I371">
            <v>245.02</v>
          </cell>
          <cell r="J371">
            <v>5</v>
          </cell>
          <cell r="K371">
            <v>0</v>
          </cell>
          <cell r="L371">
            <v>0</v>
          </cell>
          <cell r="M371"/>
        </row>
        <row r="372">
          <cell r="A372" t="str">
            <v>4_5_24_3</v>
          </cell>
          <cell r="B372">
            <v>11</v>
          </cell>
          <cell r="C372">
            <v>4</v>
          </cell>
          <cell r="D372">
            <v>245</v>
          </cell>
          <cell r="E372" t="str">
            <v>5</v>
          </cell>
          <cell r="F372">
            <v>24</v>
          </cell>
          <cell r="G372">
            <v>3</v>
          </cell>
          <cell r="H372">
            <v>0</v>
          </cell>
          <cell r="I372">
            <v>245.03</v>
          </cell>
          <cell r="J372">
            <v>10</v>
          </cell>
          <cell r="K372">
            <v>0</v>
          </cell>
          <cell r="L372">
            <v>0</v>
          </cell>
          <cell r="M372"/>
        </row>
        <row r="373">
          <cell r="A373" t="str">
            <v>4_5_24_4</v>
          </cell>
          <cell r="B373">
            <v>11</v>
          </cell>
          <cell r="C373">
            <v>4</v>
          </cell>
          <cell r="D373">
            <v>245</v>
          </cell>
          <cell r="E373" t="str">
            <v>5</v>
          </cell>
          <cell r="F373">
            <v>24</v>
          </cell>
          <cell r="G373">
            <v>4</v>
          </cell>
          <cell r="H373">
            <v>0</v>
          </cell>
          <cell r="I373">
            <v>245.04</v>
          </cell>
          <cell r="J373">
            <v>15</v>
          </cell>
          <cell r="K373">
            <v>0</v>
          </cell>
          <cell r="L373">
            <v>0</v>
          </cell>
          <cell r="M373"/>
        </row>
        <row r="374">
          <cell r="A374" t="str">
            <v>4_5_24_5</v>
          </cell>
          <cell r="B374">
            <v>11</v>
          </cell>
          <cell r="C374">
            <v>4</v>
          </cell>
          <cell r="D374">
            <v>245</v>
          </cell>
          <cell r="E374" t="str">
            <v>5</v>
          </cell>
          <cell r="F374">
            <v>24</v>
          </cell>
          <cell r="G374">
            <v>5</v>
          </cell>
          <cell r="H374">
            <v>0</v>
          </cell>
          <cell r="I374">
            <v>245.05</v>
          </cell>
          <cell r="J374">
            <v>20</v>
          </cell>
          <cell r="K374">
            <v>0</v>
          </cell>
          <cell r="L374">
            <v>0</v>
          </cell>
          <cell r="M374"/>
        </row>
        <row r="375">
          <cell r="A375" t="str">
            <v>4_5_24_6</v>
          </cell>
          <cell r="B375">
            <v>11</v>
          </cell>
          <cell r="C375">
            <v>4</v>
          </cell>
          <cell r="D375">
            <v>245</v>
          </cell>
          <cell r="E375" t="str">
            <v>5</v>
          </cell>
          <cell r="F375">
            <v>24</v>
          </cell>
          <cell r="G375">
            <v>6</v>
          </cell>
          <cell r="H375">
            <v>0</v>
          </cell>
          <cell r="I375">
            <v>245.06</v>
          </cell>
          <cell r="J375">
            <v>25</v>
          </cell>
          <cell r="K375">
            <v>0</v>
          </cell>
          <cell r="L375">
            <v>0</v>
          </cell>
          <cell r="M375"/>
        </row>
        <row r="376">
          <cell r="A376" t="str">
            <v>4_5_24_7</v>
          </cell>
          <cell r="B376">
            <v>11</v>
          </cell>
          <cell r="C376">
            <v>4</v>
          </cell>
          <cell r="D376">
            <v>245</v>
          </cell>
          <cell r="E376" t="str">
            <v>5</v>
          </cell>
          <cell r="F376">
            <v>24</v>
          </cell>
          <cell r="G376">
            <v>7</v>
          </cell>
          <cell r="H376">
            <v>0</v>
          </cell>
          <cell r="I376">
            <v>245.07</v>
          </cell>
          <cell r="J376">
            <v>30</v>
          </cell>
          <cell r="K376">
            <v>0</v>
          </cell>
          <cell r="L376">
            <v>0</v>
          </cell>
          <cell r="M376"/>
        </row>
        <row r="377">
          <cell r="A377" t="str">
            <v>4_5_24_8</v>
          </cell>
          <cell r="B377">
            <v>11</v>
          </cell>
          <cell r="C377">
            <v>4</v>
          </cell>
          <cell r="D377">
            <v>245</v>
          </cell>
          <cell r="E377" t="str">
            <v>5</v>
          </cell>
          <cell r="F377">
            <v>24</v>
          </cell>
          <cell r="G377">
            <v>8</v>
          </cell>
          <cell r="H377">
            <v>0</v>
          </cell>
          <cell r="I377">
            <v>245.08</v>
          </cell>
          <cell r="J377">
            <v>35</v>
          </cell>
          <cell r="K377">
            <v>0</v>
          </cell>
          <cell r="L377">
            <v>0</v>
          </cell>
          <cell r="M377"/>
        </row>
        <row r="378">
          <cell r="A378" t="str">
            <v>4_5_24_9</v>
          </cell>
          <cell r="B378">
            <v>11</v>
          </cell>
          <cell r="C378">
            <v>4</v>
          </cell>
          <cell r="D378">
            <v>245</v>
          </cell>
          <cell r="E378" t="str">
            <v>5</v>
          </cell>
          <cell r="F378">
            <v>24</v>
          </cell>
          <cell r="G378">
            <v>9</v>
          </cell>
          <cell r="H378">
            <v>0</v>
          </cell>
          <cell r="I378">
            <v>245.09</v>
          </cell>
          <cell r="J378">
            <v>40</v>
          </cell>
          <cell r="K378">
            <v>0</v>
          </cell>
          <cell r="L378">
            <v>0</v>
          </cell>
          <cell r="M378"/>
        </row>
        <row r="379">
          <cell r="A379" t="str">
            <v>4_5_24_10</v>
          </cell>
          <cell r="B379">
            <v>11</v>
          </cell>
          <cell r="C379">
            <v>4</v>
          </cell>
          <cell r="D379">
            <v>245</v>
          </cell>
          <cell r="E379" t="str">
            <v>5</v>
          </cell>
          <cell r="F379">
            <v>24</v>
          </cell>
          <cell r="G379">
            <v>10</v>
          </cell>
          <cell r="H379">
            <v>0</v>
          </cell>
          <cell r="I379">
            <v>245.1</v>
          </cell>
          <cell r="J379">
            <v>45</v>
          </cell>
          <cell r="K379">
            <v>0</v>
          </cell>
          <cell r="L379">
            <v>0</v>
          </cell>
          <cell r="M379"/>
        </row>
        <row r="380">
          <cell r="A380" t="str">
            <v>4_5_24_11</v>
          </cell>
          <cell r="B380">
            <v>11</v>
          </cell>
          <cell r="C380">
            <v>4</v>
          </cell>
          <cell r="D380">
            <v>245</v>
          </cell>
          <cell r="E380" t="str">
            <v>5</v>
          </cell>
          <cell r="F380">
            <v>24</v>
          </cell>
          <cell r="G380">
            <v>11</v>
          </cell>
          <cell r="H380">
            <v>0</v>
          </cell>
          <cell r="I380">
            <v>245.11</v>
          </cell>
          <cell r="J380">
            <v>50</v>
          </cell>
          <cell r="K380">
            <v>0</v>
          </cell>
          <cell r="L380">
            <v>0</v>
          </cell>
          <cell r="M380"/>
        </row>
        <row r="381">
          <cell r="A381" t="str">
            <v>4_5_24_12</v>
          </cell>
          <cell r="B381">
            <v>11</v>
          </cell>
          <cell r="C381">
            <v>4</v>
          </cell>
          <cell r="D381">
            <v>245</v>
          </cell>
          <cell r="E381" t="str">
            <v>5</v>
          </cell>
          <cell r="F381">
            <v>24</v>
          </cell>
          <cell r="G381">
            <v>12</v>
          </cell>
          <cell r="H381">
            <v>0.1198</v>
          </cell>
          <cell r="I381">
            <v>245.12</v>
          </cell>
          <cell r="J381">
            <v>55</v>
          </cell>
          <cell r="K381">
            <v>6.5890000000000004</v>
          </cell>
          <cell r="L381">
            <v>0.10272920743067845</v>
          </cell>
          <cell r="M381"/>
        </row>
        <row r="382">
          <cell r="A382" t="str">
            <v>4_5_24_13</v>
          </cell>
          <cell r="B382">
            <v>11</v>
          </cell>
          <cell r="C382">
            <v>4</v>
          </cell>
          <cell r="D382">
            <v>245</v>
          </cell>
          <cell r="E382" t="str">
            <v>5</v>
          </cell>
          <cell r="F382">
            <v>24</v>
          </cell>
          <cell r="G382">
            <v>13</v>
          </cell>
          <cell r="H382">
            <v>0</v>
          </cell>
          <cell r="I382">
            <v>245.13</v>
          </cell>
          <cell r="J382">
            <v>60</v>
          </cell>
          <cell r="K382">
            <v>0</v>
          </cell>
          <cell r="L382">
            <v>0</v>
          </cell>
          <cell r="M382"/>
        </row>
        <row r="383">
          <cell r="A383" t="str">
            <v>4_5_24_14</v>
          </cell>
          <cell r="B383">
            <v>11</v>
          </cell>
          <cell r="C383">
            <v>4</v>
          </cell>
          <cell r="D383">
            <v>245</v>
          </cell>
          <cell r="E383" t="str">
            <v>5</v>
          </cell>
          <cell r="F383">
            <v>24</v>
          </cell>
          <cell r="G383">
            <v>14</v>
          </cell>
          <cell r="H383">
            <v>0.82750000000000001</v>
          </cell>
          <cell r="I383">
            <v>245.14</v>
          </cell>
          <cell r="J383">
            <v>65</v>
          </cell>
          <cell r="K383">
            <v>53.787500000000001</v>
          </cell>
          <cell r="L383">
            <v>0.83860179764419751</v>
          </cell>
          <cell r="M383"/>
        </row>
        <row r="384">
          <cell r="A384" t="str">
            <v>4_5_24_15</v>
          </cell>
          <cell r="B384">
            <v>11</v>
          </cell>
          <cell r="C384">
            <v>4</v>
          </cell>
          <cell r="D384">
            <v>245</v>
          </cell>
          <cell r="E384" t="str">
            <v>5</v>
          </cell>
          <cell r="F384">
            <v>24</v>
          </cell>
          <cell r="G384">
            <v>15</v>
          </cell>
          <cell r="H384">
            <v>3.7900000000000003E-2</v>
          </cell>
          <cell r="I384">
            <v>245.15</v>
          </cell>
          <cell r="J384">
            <v>70</v>
          </cell>
          <cell r="K384">
            <v>2.653</v>
          </cell>
          <cell r="L384">
            <v>4.1362966658611312E-2</v>
          </cell>
          <cell r="M384"/>
        </row>
        <row r="385">
          <cell r="A385" t="str">
            <v>4_5_24_16</v>
          </cell>
          <cell r="B385">
            <v>11</v>
          </cell>
          <cell r="C385">
            <v>4</v>
          </cell>
          <cell r="D385">
            <v>245</v>
          </cell>
          <cell r="E385" t="str">
            <v>5</v>
          </cell>
          <cell r="F385">
            <v>24</v>
          </cell>
          <cell r="G385">
            <v>16</v>
          </cell>
          <cell r="H385">
            <v>1.4800000000000001E-2</v>
          </cell>
          <cell r="I385">
            <v>245.16</v>
          </cell>
          <cell r="J385">
            <v>75</v>
          </cell>
          <cell r="K385">
            <v>1.1100000000000001</v>
          </cell>
          <cell r="L385">
            <v>1.7306028266512837E-2</v>
          </cell>
          <cell r="M385">
            <v>1</v>
          </cell>
        </row>
        <row r="386">
          <cell r="A386" t="str">
            <v>5_5_1_1</v>
          </cell>
          <cell r="B386">
            <v>11</v>
          </cell>
          <cell r="C386">
            <v>5</v>
          </cell>
          <cell r="D386">
            <v>15</v>
          </cell>
          <cell r="E386" t="str">
            <v>5</v>
          </cell>
          <cell r="F386">
            <v>1</v>
          </cell>
          <cell r="G386">
            <v>1</v>
          </cell>
          <cell r="H386">
            <v>0</v>
          </cell>
          <cell r="I386">
            <v>15.01</v>
          </cell>
          <cell r="J386">
            <v>2.5</v>
          </cell>
          <cell r="K386">
            <v>0</v>
          </cell>
          <cell r="L386">
            <v>0</v>
          </cell>
        </row>
        <row r="387">
          <cell r="A387" t="str">
            <v>5_5_1_2</v>
          </cell>
          <cell r="B387">
            <v>11</v>
          </cell>
          <cell r="C387">
            <v>5</v>
          </cell>
          <cell r="D387">
            <v>15</v>
          </cell>
          <cell r="E387" t="str">
            <v>5</v>
          </cell>
          <cell r="F387">
            <v>1</v>
          </cell>
          <cell r="G387">
            <v>2</v>
          </cell>
          <cell r="H387">
            <v>0</v>
          </cell>
          <cell r="I387">
            <v>15.02</v>
          </cell>
          <cell r="J387">
            <v>5</v>
          </cell>
          <cell r="K387">
            <v>0</v>
          </cell>
          <cell r="L387">
            <v>0</v>
          </cell>
          <cell r="M387"/>
        </row>
        <row r="388">
          <cell r="A388" t="str">
            <v>5_5_1_3</v>
          </cell>
          <cell r="B388">
            <v>11</v>
          </cell>
          <cell r="C388">
            <v>5</v>
          </cell>
          <cell r="D388">
            <v>15</v>
          </cell>
          <cell r="E388" t="str">
            <v>5</v>
          </cell>
          <cell r="F388">
            <v>1</v>
          </cell>
          <cell r="G388">
            <v>3</v>
          </cell>
          <cell r="H388">
            <v>0</v>
          </cell>
          <cell r="I388">
            <v>15.03</v>
          </cell>
          <cell r="J388">
            <v>10</v>
          </cell>
          <cell r="K388">
            <v>0</v>
          </cell>
          <cell r="L388">
            <v>0</v>
          </cell>
          <cell r="M388"/>
        </row>
        <row r="389">
          <cell r="A389" t="str">
            <v>5_5_1_4</v>
          </cell>
          <cell r="B389">
            <v>11</v>
          </cell>
          <cell r="C389">
            <v>5</v>
          </cell>
          <cell r="D389">
            <v>15</v>
          </cell>
          <cell r="E389" t="str">
            <v>5</v>
          </cell>
          <cell r="F389">
            <v>1</v>
          </cell>
          <cell r="G389">
            <v>4</v>
          </cell>
          <cell r="H389">
            <v>4.7999999999999996E-3</v>
          </cell>
          <cell r="I389">
            <v>15.04</v>
          </cell>
          <cell r="J389">
            <v>15</v>
          </cell>
          <cell r="K389">
            <v>7.1999999999999995E-2</v>
          </cell>
          <cell r="L389">
            <v>2.1765088193951114E-3</v>
          </cell>
          <cell r="M389"/>
        </row>
        <row r="390">
          <cell r="A390" t="str">
            <v>5_5_1_5</v>
          </cell>
          <cell r="B390">
            <v>11</v>
          </cell>
          <cell r="C390">
            <v>5</v>
          </cell>
          <cell r="D390">
            <v>15</v>
          </cell>
          <cell r="E390" t="str">
            <v>5</v>
          </cell>
          <cell r="F390">
            <v>1</v>
          </cell>
          <cell r="G390">
            <v>5</v>
          </cell>
          <cell r="H390">
            <v>6.4699999999999994E-2</v>
          </cell>
          <cell r="I390">
            <v>15.05</v>
          </cell>
          <cell r="J390">
            <v>20</v>
          </cell>
          <cell r="K390">
            <v>1.2939999999999998</v>
          </cell>
          <cell r="L390">
            <v>3.9116700170795472E-2</v>
          </cell>
          <cell r="M390"/>
        </row>
        <row r="391">
          <cell r="A391" t="str">
            <v>5_5_1_6</v>
          </cell>
          <cell r="B391">
            <v>11</v>
          </cell>
          <cell r="C391">
            <v>5</v>
          </cell>
          <cell r="D391">
            <v>15</v>
          </cell>
          <cell r="E391" t="str">
            <v>5</v>
          </cell>
          <cell r="F391">
            <v>1</v>
          </cell>
          <cell r="G391">
            <v>6</v>
          </cell>
          <cell r="H391">
            <v>0.1142</v>
          </cell>
          <cell r="I391">
            <v>15.06</v>
          </cell>
          <cell r="J391">
            <v>25</v>
          </cell>
          <cell r="K391">
            <v>2.855</v>
          </cell>
          <cell r="L391">
            <v>8.6304620546847816E-2</v>
          </cell>
          <cell r="M391"/>
        </row>
        <row r="392">
          <cell r="A392" t="str">
            <v>5_5_1_7</v>
          </cell>
          <cell r="B392">
            <v>11</v>
          </cell>
          <cell r="C392">
            <v>5</v>
          </cell>
          <cell r="D392">
            <v>15</v>
          </cell>
          <cell r="E392" t="str">
            <v>5</v>
          </cell>
          <cell r="F392">
            <v>1</v>
          </cell>
          <cell r="G392">
            <v>7</v>
          </cell>
          <cell r="H392">
            <v>0.33660000000000001</v>
          </cell>
          <cell r="I392">
            <v>15.07</v>
          </cell>
          <cell r="J392">
            <v>30</v>
          </cell>
          <cell r="K392">
            <v>10.098000000000001</v>
          </cell>
          <cell r="L392">
            <v>0.30525536192016439</v>
          </cell>
          <cell r="M392"/>
        </row>
        <row r="393">
          <cell r="A393" t="str">
            <v>5_5_1_8</v>
          </cell>
          <cell r="B393">
            <v>11</v>
          </cell>
          <cell r="C393">
            <v>5</v>
          </cell>
          <cell r="D393">
            <v>15</v>
          </cell>
          <cell r="E393" t="str">
            <v>5</v>
          </cell>
          <cell r="F393">
            <v>1</v>
          </cell>
          <cell r="G393">
            <v>8</v>
          </cell>
          <cell r="H393">
            <v>0.26390000000000002</v>
          </cell>
          <cell r="I393">
            <v>15.08</v>
          </cell>
          <cell r="J393">
            <v>35</v>
          </cell>
          <cell r="K393">
            <v>9.2365000000000013</v>
          </cell>
          <cell r="L393">
            <v>0.27921282931031877</v>
          </cell>
          <cell r="M393"/>
        </row>
        <row r="394">
          <cell r="A394" t="str">
            <v>5_5_1_9</v>
          </cell>
          <cell r="B394">
            <v>11</v>
          </cell>
          <cell r="C394">
            <v>5</v>
          </cell>
          <cell r="D394">
            <v>15</v>
          </cell>
          <cell r="E394" t="str">
            <v>5</v>
          </cell>
          <cell r="F394">
            <v>1</v>
          </cell>
          <cell r="G394">
            <v>9</v>
          </cell>
          <cell r="H394">
            <v>0.1116</v>
          </cell>
          <cell r="I394">
            <v>15.09</v>
          </cell>
          <cell r="J394">
            <v>40</v>
          </cell>
          <cell r="K394">
            <v>4.4640000000000004</v>
          </cell>
          <cell r="L394">
            <v>0.13494354680249693</v>
          </cell>
          <cell r="M394"/>
        </row>
        <row r="395">
          <cell r="A395" t="str">
            <v>5_5_1_10</v>
          </cell>
          <cell r="B395">
            <v>11</v>
          </cell>
          <cell r="C395">
            <v>5</v>
          </cell>
          <cell r="D395">
            <v>15</v>
          </cell>
          <cell r="E395" t="str">
            <v>5</v>
          </cell>
          <cell r="F395">
            <v>1</v>
          </cell>
          <cell r="G395">
            <v>10</v>
          </cell>
          <cell r="H395">
            <v>4.4499999999999998E-2</v>
          </cell>
          <cell r="I395">
            <v>15.1</v>
          </cell>
          <cell r="J395">
            <v>45</v>
          </cell>
          <cell r="K395">
            <v>2.0024999999999999</v>
          </cell>
          <cell r="L395">
            <v>6.0534151539426533E-2</v>
          </cell>
          <cell r="M395"/>
        </row>
        <row r="396">
          <cell r="A396" t="str">
            <v>5_5_1_11</v>
          </cell>
          <cell r="B396">
            <v>11</v>
          </cell>
          <cell r="C396">
            <v>5</v>
          </cell>
          <cell r="D396">
            <v>15</v>
          </cell>
          <cell r="E396" t="str">
            <v>5</v>
          </cell>
          <cell r="F396">
            <v>1</v>
          </cell>
          <cell r="G396">
            <v>11</v>
          </cell>
          <cell r="H396">
            <v>4.6100000000000002E-2</v>
          </cell>
          <cell r="I396">
            <v>15.11</v>
          </cell>
          <cell r="J396">
            <v>50</v>
          </cell>
          <cell r="K396">
            <v>2.3050000000000002</v>
          </cell>
          <cell r="L396">
            <v>6.9678511509801838E-2</v>
          </cell>
          <cell r="M396"/>
        </row>
        <row r="397">
          <cell r="A397" t="str">
            <v>5_5_1_12</v>
          </cell>
          <cell r="B397">
            <v>11</v>
          </cell>
          <cell r="C397">
            <v>5</v>
          </cell>
          <cell r="D397">
            <v>15</v>
          </cell>
          <cell r="E397" t="str">
            <v>5</v>
          </cell>
          <cell r="F397">
            <v>1</v>
          </cell>
          <cell r="G397">
            <v>12</v>
          </cell>
          <cell r="H397">
            <v>1.37E-2</v>
          </cell>
          <cell r="I397">
            <v>15.12</v>
          </cell>
          <cell r="J397">
            <v>55</v>
          </cell>
          <cell r="K397">
            <v>0.75350000000000006</v>
          </cell>
          <cell r="L397">
            <v>2.2777769380753009E-2</v>
          </cell>
          <cell r="M397"/>
        </row>
        <row r="398">
          <cell r="A398" t="str">
            <v>5_5_1_13</v>
          </cell>
          <cell r="B398">
            <v>11</v>
          </cell>
          <cell r="C398">
            <v>5</v>
          </cell>
          <cell r="D398">
            <v>15</v>
          </cell>
          <cell r="E398" t="str">
            <v>5</v>
          </cell>
          <cell r="F398">
            <v>1</v>
          </cell>
          <cell r="G398">
            <v>13</v>
          </cell>
          <cell r="H398">
            <v>0</v>
          </cell>
          <cell r="I398">
            <v>15.13</v>
          </cell>
          <cell r="J398">
            <v>60</v>
          </cell>
          <cell r="K398">
            <v>0</v>
          </cell>
          <cell r="L398">
            <v>0</v>
          </cell>
          <cell r="M398"/>
        </row>
        <row r="399">
          <cell r="A399" t="str">
            <v>5_5_1_14</v>
          </cell>
          <cell r="B399">
            <v>11</v>
          </cell>
          <cell r="C399">
            <v>5</v>
          </cell>
          <cell r="D399">
            <v>15</v>
          </cell>
          <cell r="E399" t="str">
            <v>5</v>
          </cell>
          <cell r="F399">
            <v>1</v>
          </cell>
          <cell r="G399">
            <v>14</v>
          </cell>
          <cell r="H399">
            <v>0</v>
          </cell>
          <cell r="I399">
            <v>15.14</v>
          </cell>
          <cell r="J399">
            <v>65</v>
          </cell>
          <cell r="K399">
            <v>0</v>
          </cell>
          <cell r="L399">
            <v>0</v>
          </cell>
          <cell r="M399"/>
        </row>
        <row r="400">
          <cell r="A400" t="str">
            <v>5_5_1_15</v>
          </cell>
          <cell r="B400">
            <v>11</v>
          </cell>
          <cell r="C400">
            <v>5</v>
          </cell>
          <cell r="D400">
            <v>15</v>
          </cell>
          <cell r="E400" t="str">
            <v>5</v>
          </cell>
          <cell r="F400">
            <v>1</v>
          </cell>
          <cell r="G400">
            <v>15</v>
          </cell>
          <cell r="H400">
            <v>0</v>
          </cell>
          <cell r="I400">
            <v>15.15</v>
          </cell>
          <cell r="J400">
            <v>70</v>
          </cell>
          <cell r="K400">
            <v>0</v>
          </cell>
          <cell r="L400">
            <v>0</v>
          </cell>
          <cell r="M400"/>
        </row>
        <row r="401">
          <cell r="A401" t="str">
            <v>5_5_1_16</v>
          </cell>
          <cell r="B401">
            <v>11</v>
          </cell>
          <cell r="C401">
            <v>5</v>
          </cell>
          <cell r="D401">
            <v>15</v>
          </cell>
          <cell r="E401" t="str">
            <v>5</v>
          </cell>
          <cell r="F401">
            <v>1</v>
          </cell>
          <cell r="G401">
            <v>16</v>
          </cell>
          <cell r="H401">
            <v>0</v>
          </cell>
          <cell r="I401">
            <v>15.16</v>
          </cell>
          <cell r="J401">
            <v>75</v>
          </cell>
          <cell r="K401">
            <v>0</v>
          </cell>
          <cell r="L401">
            <v>0</v>
          </cell>
          <cell r="M401">
            <v>0.99999999999999989</v>
          </cell>
        </row>
        <row r="402">
          <cell r="A402" t="str">
            <v>5_5_2_1</v>
          </cell>
          <cell r="B402">
            <v>11</v>
          </cell>
          <cell r="C402">
            <v>5</v>
          </cell>
          <cell r="D402">
            <v>25</v>
          </cell>
          <cell r="E402" t="str">
            <v>5</v>
          </cell>
          <cell r="F402">
            <v>2</v>
          </cell>
          <cell r="G402">
            <v>1</v>
          </cell>
          <cell r="H402">
            <v>0</v>
          </cell>
          <cell r="I402">
            <v>25.01</v>
          </cell>
          <cell r="J402">
            <v>2.5</v>
          </cell>
          <cell r="K402">
            <v>0</v>
          </cell>
          <cell r="L402">
            <v>0</v>
          </cell>
        </row>
        <row r="403">
          <cell r="A403" t="str">
            <v>5_5_2_2</v>
          </cell>
          <cell r="B403">
            <v>11</v>
          </cell>
          <cell r="C403">
            <v>5</v>
          </cell>
          <cell r="D403">
            <v>25</v>
          </cell>
          <cell r="E403" t="str">
            <v>5</v>
          </cell>
          <cell r="F403">
            <v>2</v>
          </cell>
          <cell r="G403">
            <v>2</v>
          </cell>
          <cell r="H403">
            <v>0</v>
          </cell>
          <cell r="I403">
            <v>25.02</v>
          </cell>
          <cell r="J403">
            <v>5</v>
          </cell>
          <cell r="K403">
            <v>0</v>
          </cell>
          <cell r="L403">
            <v>0</v>
          </cell>
          <cell r="M403"/>
        </row>
        <row r="404">
          <cell r="A404" t="str">
            <v>5_5_2_3</v>
          </cell>
          <cell r="B404">
            <v>11</v>
          </cell>
          <cell r="C404">
            <v>5</v>
          </cell>
          <cell r="D404">
            <v>25</v>
          </cell>
          <cell r="E404" t="str">
            <v>5</v>
          </cell>
          <cell r="F404">
            <v>2</v>
          </cell>
          <cell r="G404">
            <v>3</v>
          </cell>
          <cell r="H404">
            <v>0</v>
          </cell>
          <cell r="I404">
            <v>25.03</v>
          </cell>
          <cell r="J404">
            <v>10</v>
          </cell>
          <cell r="K404">
            <v>0</v>
          </cell>
          <cell r="L404">
            <v>0</v>
          </cell>
          <cell r="M404"/>
        </row>
        <row r="405">
          <cell r="A405" t="str">
            <v>5_5_2_4</v>
          </cell>
          <cell r="B405">
            <v>11</v>
          </cell>
          <cell r="C405">
            <v>5</v>
          </cell>
          <cell r="D405">
            <v>25</v>
          </cell>
          <cell r="E405" t="str">
            <v>5</v>
          </cell>
          <cell r="F405">
            <v>2</v>
          </cell>
          <cell r="G405">
            <v>4</v>
          </cell>
          <cell r="H405">
            <v>4.7999999999999996E-3</v>
          </cell>
          <cell r="I405">
            <v>25.04</v>
          </cell>
          <cell r="J405">
            <v>15</v>
          </cell>
          <cell r="K405">
            <v>7.1999999999999995E-2</v>
          </cell>
          <cell r="L405">
            <v>2.1765088193951114E-3</v>
          </cell>
          <cell r="M405"/>
        </row>
        <row r="406">
          <cell r="A406" t="str">
            <v>5_5_2_5</v>
          </cell>
          <cell r="B406">
            <v>11</v>
          </cell>
          <cell r="C406">
            <v>5</v>
          </cell>
          <cell r="D406">
            <v>25</v>
          </cell>
          <cell r="E406" t="str">
            <v>5</v>
          </cell>
          <cell r="F406">
            <v>2</v>
          </cell>
          <cell r="G406">
            <v>5</v>
          </cell>
          <cell r="H406">
            <v>6.4699999999999994E-2</v>
          </cell>
          <cell r="I406">
            <v>25.05</v>
          </cell>
          <cell r="J406">
            <v>20</v>
          </cell>
          <cell r="K406">
            <v>1.2939999999999998</v>
          </cell>
          <cell r="L406">
            <v>3.9116700170795472E-2</v>
          </cell>
          <cell r="M406"/>
        </row>
        <row r="407">
          <cell r="A407" t="str">
            <v>5_5_2_6</v>
          </cell>
          <cell r="B407">
            <v>11</v>
          </cell>
          <cell r="C407">
            <v>5</v>
          </cell>
          <cell r="D407">
            <v>25</v>
          </cell>
          <cell r="E407" t="str">
            <v>5</v>
          </cell>
          <cell r="F407">
            <v>2</v>
          </cell>
          <cell r="G407">
            <v>6</v>
          </cell>
          <cell r="H407">
            <v>0.1142</v>
          </cell>
          <cell r="I407">
            <v>25.06</v>
          </cell>
          <cell r="J407">
            <v>25</v>
          </cell>
          <cell r="K407">
            <v>2.855</v>
          </cell>
          <cell r="L407">
            <v>8.6304620546847816E-2</v>
          </cell>
          <cell r="M407"/>
        </row>
        <row r="408">
          <cell r="A408" t="str">
            <v>5_5_2_7</v>
          </cell>
          <cell r="B408">
            <v>11</v>
          </cell>
          <cell r="C408">
            <v>5</v>
          </cell>
          <cell r="D408">
            <v>25</v>
          </cell>
          <cell r="E408" t="str">
            <v>5</v>
          </cell>
          <cell r="F408">
            <v>2</v>
          </cell>
          <cell r="G408">
            <v>7</v>
          </cell>
          <cell r="H408">
            <v>0.33660000000000001</v>
          </cell>
          <cell r="I408">
            <v>25.07</v>
          </cell>
          <cell r="J408">
            <v>30</v>
          </cell>
          <cell r="K408">
            <v>10.098000000000001</v>
          </cell>
          <cell r="L408">
            <v>0.30525536192016439</v>
          </cell>
          <cell r="M408"/>
        </row>
        <row r="409">
          <cell r="A409" t="str">
            <v>5_5_2_8</v>
          </cell>
          <cell r="B409">
            <v>11</v>
          </cell>
          <cell r="C409">
            <v>5</v>
          </cell>
          <cell r="D409">
            <v>25</v>
          </cell>
          <cell r="E409" t="str">
            <v>5</v>
          </cell>
          <cell r="F409">
            <v>2</v>
          </cell>
          <cell r="G409">
            <v>8</v>
          </cell>
          <cell r="H409">
            <v>0.26390000000000002</v>
          </cell>
          <cell r="I409">
            <v>25.08</v>
          </cell>
          <cell r="J409">
            <v>35</v>
          </cell>
          <cell r="K409">
            <v>9.2365000000000013</v>
          </cell>
          <cell r="L409">
            <v>0.27921282931031877</v>
          </cell>
          <cell r="M409"/>
        </row>
        <row r="410">
          <cell r="A410" t="str">
            <v>5_5_2_9</v>
          </cell>
          <cell r="B410">
            <v>11</v>
          </cell>
          <cell r="C410">
            <v>5</v>
          </cell>
          <cell r="D410">
            <v>25</v>
          </cell>
          <cell r="E410" t="str">
            <v>5</v>
          </cell>
          <cell r="F410">
            <v>2</v>
          </cell>
          <cell r="G410">
            <v>9</v>
          </cell>
          <cell r="H410">
            <v>0.1116</v>
          </cell>
          <cell r="I410">
            <v>25.09</v>
          </cell>
          <cell r="J410">
            <v>40</v>
          </cell>
          <cell r="K410">
            <v>4.4640000000000004</v>
          </cell>
          <cell r="L410">
            <v>0.13494354680249693</v>
          </cell>
          <cell r="M410"/>
        </row>
        <row r="411">
          <cell r="A411" t="str">
            <v>5_5_2_10</v>
          </cell>
          <cell r="B411">
            <v>11</v>
          </cell>
          <cell r="C411">
            <v>5</v>
          </cell>
          <cell r="D411">
            <v>25</v>
          </cell>
          <cell r="E411" t="str">
            <v>5</v>
          </cell>
          <cell r="F411">
            <v>2</v>
          </cell>
          <cell r="G411">
            <v>10</v>
          </cell>
          <cell r="H411">
            <v>4.4499999999999998E-2</v>
          </cell>
          <cell r="I411">
            <v>25.1</v>
          </cell>
          <cell r="J411">
            <v>45</v>
          </cell>
          <cell r="K411">
            <v>2.0024999999999999</v>
          </cell>
          <cell r="L411">
            <v>6.0534151539426533E-2</v>
          </cell>
          <cell r="M411"/>
        </row>
        <row r="412">
          <cell r="A412" t="str">
            <v>5_5_2_11</v>
          </cell>
          <cell r="B412">
            <v>11</v>
          </cell>
          <cell r="C412">
            <v>5</v>
          </cell>
          <cell r="D412">
            <v>25</v>
          </cell>
          <cell r="E412" t="str">
            <v>5</v>
          </cell>
          <cell r="F412">
            <v>2</v>
          </cell>
          <cell r="G412">
            <v>11</v>
          </cell>
          <cell r="H412">
            <v>4.6100000000000002E-2</v>
          </cell>
          <cell r="I412">
            <v>25.11</v>
          </cell>
          <cell r="J412">
            <v>50</v>
          </cell>
          <cell r="K412">
            <v>2.3050000000000002</v>
          </cell>
          <cell r="L412">
            <v>6.9678511509801838E-2</v>
          </cell>
          <cell r="M412"/>
        </row>
        <row r="413">
          <cell r="A413" t="str">
            <v>5_5_2_12</v>
          </cell>
          <cell r="B413">
            <v>11</v>
          </cell>
          <cell r="C413">
            <v>5</v>
          </cell>
          <cell r="D413">
            <v>25</v>
          </cell>
          <cell r="E413" t="str">
            <v>5</v>
          </cell>
          <cell r="F413">
            <v>2</v>
          </cell>
          <cell r="G413">
            <v>12</v>
          </cell>
          <cell r="H413">
            <v>1.37E-2</v>
          </cell>
          <cell r="I413">
            <v>25.12</v>
          </cell>
          <cell r="J413">
            <v>55</v>
          </cell>
          <cell r="K413">
            <v>0.75350000000000006</v>
          </cell>
          <cell r="L413">
            <v>2.2777769380753009E-2</v>
          </cell>
          <cell r="M413"/>
        </row>
        <row r="414">
          <cell r="A414" t="str">
            <v>5_5_2_13</v>
          </cell>
          <cell r="B414">
            <v>11</v>
          </cell>
          <cell r="C414">
            <v>5</v>
          </cell>
          <cell r="D414">
            <v>25</v>
          </cell>
          <cell r="E414" t="str">
            <v>5</v>
          </cell>
          <cell r="F414">
            <v>2</v>
          </cell>
          <cell r="G414">
            <v>13</v>
          </cell>
          <cell r="H414">
            <v>0</v>
          </cell>
          <cell r="I414">
            <v>25.13</v>
          </cell>
          <cell r="J414">
            <v>60</v>
          </cell>
          <cell r="K414">
            <v>0</v>
          </cell>
          <cell r="L414">
            <v>0</v>
          </cell>
          <cell r="M414"/>
        </row>
        <row r="415">
          <cell r="A415" t="str">
            <v>5_5_2_14</v>
          </cell>
          <cell r="B415">
            <v>11</v>
          </cell>
          <cell r="C415">
            <v>5</v>
          </cell>
          <cell r="D415">
            <v>25</v>
          </cell>
          <cell r="E415" t="str">
            <v>5</v>
          </cell>
          <cell r="F415">
            <v>2</v>
          </cell>
          <cell r="G415">
            <v>14</v>
          </cell>
          <cell r="H415">
            <v>0</v>
          </cell>
          <cell r="I415">
            <v>25.14</v>
          </cell>
          <cell r="J415">
            <v>65</v>
          </cell>
          <cell r="K415">
            <v>0</v>
          </cell>
          <cell r="L415">
            <v>0</v>
          </cell>
          <cell r="M415"/>
        </row>
        <row r="416">
          <cell r="A416" t="str">
            <v>5_5_2_15</v>
          </cell>
          <cell r="B416">
            <v>11</v>
          </cell>
          <cell r="C416">
            <v>5</v>
          </cell>
          <cell r="D416">
            <v>25</v>
          </cell>
          <cell r="E416" t="str">
            <v>5</v>
          </cell>
          <cell r="F416">
            <v>2</v>
          </cell>
          <cell r="G416">
            <v>15</v>
          </cell>
          <cell r="H416">
            <v>0</v>
          </cell>
          <cell r="I416">
            <v>25.15</v>
          </cell>
          <cell r="J416">
            <v>70</v>
          </cell>
          <cell r="K416">
            <v>0</v>
          </cell>
          <cell r="L416">
            <v>0</v>
          </cell>
          <cell r="M416"/>
        </row>
        <row r="417">
          <cell r="A417" t="str">
            <v>5_5_2_16</v>
          </cell>
          <cell r="B417">
            <v>11</v>
          </cell>
          <cell r="C417">
            <v>5</v>
          </cell>
          <cell r="D417">
            <v>25</v>
          </cell>
          <cell r="E417" t="str">
            <v>5</v>
          </cell>
          <cell r="F417">
            <v>2</v>
          </cell>
          <cell r="G417">
            <v>16</v>
          </cell>
          <cell r="H417">
            <v>0</v>
          </cell>
          <cell r="I417">
            <v>25.16</v>
          </cell>
          <cell r="J417">
            <v>75</v>
          </cell>
          <cell r="K417">
            <v>0</v>
          </cell>
          <cell r="L417">
            <v>0</v>
          </cell>
          <cell r="M417">
            <v>0.99999999999999989</v>
          </cell>
        </row>
        <row r="418">
          <cell r="A418" t="str">
            <v>5_5_3_1</v>
          </cell>
          <cell r="B418">
            <v>11</v>
          </cell>
          <cell r="C418">
            <v>5</v>
          </cell>
          <cell r="D418">
            <v>35</v>
          </cell>
          <cell r="E418" t="str">
            <v>5</v>
          </cell>
          <cell r="F418">
            <v>3</v>
          </cell>
          <cell r="G418">
            <v>1</v>
          </cell>
          <cell r="H418">
            <v>0</v>
          </cell>
          <cell r="I418">
            <v>35.01</v>
          </cell>
          <cell r="J418">
            <v>2.5</v>
          </cell>
          <cell r="K418">
            <v>0</v>
          </cell>
          <cell r="L418">
            <v>0</v>
          </cell>
        </row>
        <row r="419">
          <cell r="A419" t="str">
            <v>5_5_3_2</v>
          </cell>
          <cell r="B419">
            <v>11</v>
          </cell>
          <cell r="C419">
            <v>5</v>
          </cell>
          <cell r="D419">
            <v>35</v>
          </cell>
          <cell r="E419" t="str">
            <v>5</v>
          </cell>
          <cell r="F419">
            <v>3</v>
          </cell>
          <cell r="G419">
            <v>2</v>
          </cell>
          <cell r="H419">
            <v>0</v>
          </cell>
          <cell r="I419">
            <v>35.020000000000003</v>
          </cell>
          <cell r="J419">
            <v>5</v>
          </cell>
          <cell r="K419">
            <v>0</v>
          </cell>
          <cell r="L419">
            <v>0</v>
          </cell>
          <cell r="M419"/>
        </row>
        <row r="420">
          <cell r="A420" t="str">
            <v>5_5_3_3</v>
          </cell>
          <cell r="B420">
            <v>11</v>
          </cell>
          <cell r="C420">
            <v>5</v>
          </cell>
          <cell r="D420">
            <v>35</v>
          </cell>
          <cell r="E420" t="str">
            <v>5</v>
          </cell>
          <cell r="F420">
            <v>3</v>
          </cell>
          <cell r="G420">
            <v>3</v>
          </cell>
          <cell r="H420">
            <v>0</v>
          </cell>
          <cell r="I420">
            <v>35.03</v>
          </cell>
          <cell r="J420">
            <v>10</v>
          </cell>
          <cell r="K420">
            <v>0</v>
          </cell>
          <cell r="L420">
            <v>0</v>
          </cell>
          <cell r="M420"/>
        </row>
        <row r="421">
          <cell r="A421" t="str">
            <v>5_5_3_4</v>
          </cell>
          <cell r="B421">
            <v>11</v>
          </cell>
          <cell r="C421">
            <v>5</v>
          </cell>
          <cell r="D421">
            <v>35</v>
          </cell>
          <cell r="E421" t="str">
            <v>5</v>
          </cell>
          <cell r="F421">
            <v>3</v>
          </cell>
          <cell r="G421">
            <v>4</v>
          </cell>
          <cell r="H421">
            <v>4.7999999999999996E-3</v>
          </cell>
          <cell r="I421">
            <v>35.04</v>
          </cell>
          <cell r="J421">
            <v>15</v>
          </cell>
          <cell r="K421">
            <v>7.1999999999999995E-2</v>
          </cell>
          <cell r="L421">
            <v>2.1765088193951114E-3</v>
          </cell>
          <cell r="M421"/>
        </row>
        <row r="422">
          <cell r="A422" t="str">
            <v>5_5_3_5</v>
          </cell>
          <cell r="B422">
            <v>11</v>
          </cell>
          <cell r="C422">
            <v>5</v>
          </cell>
          <cell r="D422">
            <v>35</v>
          </cell>
          <cell r="E422" t="str">
            <v>5</v>
          </cell>
          <cell r="F422">
            <v>3</v>
          </cell>
          <cell r="G422">
            <v>5</v>
          </cell>
          <cell r="H422">
            <v>6.4699999999999994E-2</v>
          </cell>
          <cell r="I422">
            <v>35.049999999999997</v>
          </cell>
          <cell r="J422">
            <v>20</v>
          </cell>
          <cell r="K422">
            <v>1.2939999999999998</v>
          </cell>
          <cell r="L422">
            <v>3.9116700170795472E-2</v>
          </cell>
          <cell r="M422"/>
        </row>
        <row r="423">
          <cell r="A423" t="str">
            <v>5_5_3_6</v>
          </cell>
          <cell r="B423">
            <v>11</v>
          </cell>
          <cell r="C423">
            <v>5</v>
          </cell>
          <cell r="D423">
            <v>35</v>
          </cell>
          <cell r="E423" t="str">
            <v>5</v>
          </cell>
          <cell r="F423">
            <v>3</v>
          </cell>
          <cell r="G423">
            <v>6</v>
          </cell>
          <cell r="H423">
            <v>0.1142</v>
          </cell>
          <cell r="I423">
            <v>35.06</v>
          </cell>
          <cell r="J423">
            <v>25</v>
          </cell>
          <cell r="K423">
            <v>2.855</v>
          </cell>
          <cell r="L423">
            <v>8.6304620546847816E-2</v>
          </cell>
          <cell r="M423"/>
        </row>
        <row r="424">
          <cell r="A424" t="str">
            <v>5_5_3_7</v>
          </cell>
          <cell r="B424">
            <v>11</v>
          </cell>
          <cell r="C424">
            <v>5</v>
          </cell>
          <cell r="D424">
            <v>35</v>
          </cell>
          <cell r="E424" t="str">
            <v>5</v>
          </cell>
          <cell r="F424">
            <v>3</v>
          </cell>
          <cell r="G424">
            <v>7</v>
          </cell>
          <cell r="H424">
            <v>0.33660000000000001</v>
          </cell>
          <cell r="I424">
            <v>35.07</v>
          </cell>
          <cell r="J424">
            <v>30</v>
          </cell>
          <cell r="K424">
            <v>10.098000000000001</v>
          </cell>
          <cell r="L424">
            <v>0.30525536192016439</v>
          </cell>
          <cell r="M424"/>
        </row>
        <row r="425">
          <cell r="A425" t="str">
            <v>5_5_3_8</v>
          </cell>
          <cell r="B425">
            <v>11</v>
          </cell>
          <cell r="C425">
            <v>5</v>
          </cell>
          <cell r="D425">
            <v>35</v>
          </cell>
          <cell r="E425" t="str">
            <v>5</v>
          </cell>
          <cell r="F425">
            <v>3</v>
          </cell>
          <cell r="G425">
            <v>8</v>
          </cell>
          <cell r="H425">
            <v>0.26390000000000002</v>
          </cell>
          <cell r="I425">
            <v>35.08</v>
          </cell>
          <cell r="J425">
            <v>35</v>
          </cell>
          <cell r="K425">
            <v>9.2365000000000013</v>
          </cell>
          <cell r="L425">
            <v>0.27921282931031877</v>
          </cell>
          <cell r="M425"/>
        </row>
        <row r="426">
          <cell r="A426" t="str">
            <v>5_5_3_9</v>
          </cell>
          <cell r="B426">
            <v>11</v>
          </cell>
          <cell r="C426">
            <v>5</v>
          </cell>
          <cell r="D426">
            <v>35</v>
          </cell>
          <cell r="E426" t="str">
            <v>5</v>
          </cell>
          <cell r="F426">
            <v>3</v>
          </cell>
          <cell r="G426">
            <v>9</v>
          </cell>
          <cell r="H426">
            <v>0.1116</v>
          </cell>
          <cell r="I426">
            <v>35.090000000000003</v>
          </cell>
          <cell r="J426">
            <v>40</v>
          </cell>
          <cell r="K426">
            <v>4.4640000000000004</v>
          </cell>
          <cell r="L426">
            <v>0.13494354680249693</v>
          </cell>
          <cell r="M426"/>
        </row>
        <row r="427">
          <cell r="A427" t="str">
            <v>5_5_3_10</v>
          </cell>
          <cell r="B427">
            <v>11</v>
          </cell>
          <cell r="C427">
            <v>5</v>
          </cell>
          <cell r="D427">
            <v>35</v>
          </cell>
          <cell r="E427" t="str">
            <v>5</v>
          </cell>
          <cell r="F427">
            <v>3</v>
          </cell>
          <cell r="G427">
            <v>10</v>
          </cell>
          <cell r="H427">
            <v>4.4499999999999998E-2</v>
          </cell>
          <cell r="I427">
            <v>35.1</v>
          </cell>
          <cell r="J427">
            <v>45</v>
          </cell>
          <cell r="K427">
            <v>2.0024999999999999</v>
          </cell>
          <cell r="L427">
            <v>6.0534151539426533E-2</v>
          </cell>
          <cell r="M427"/>
        </row>
        <row r="428">
          <cell r="A428" t="str">
            <v>5_5_3_11</v>
          </cell>
          <cell r="B428">
            <v>11</v>
          </cell>
          <cell r="C428">
            <v>5</v>
          </cell>
          <cell r="D428">
            <v>35</v>
          </cell>
          <cell r="E428" t="str">
            <v>5</v>
          </cell>
          <cell r="F428">
            <v>3</v>
          </cell>
          <cell r="G428">
            <v>11</v>
          </cell>
          <cell r="H428">
            <v>4.6100000000000002E-2</v>
          </cell>
          <cell r="I428">
            <v>35.11</v>
          </cell>
          <cell r="J428">
            <v>50</v>
          </cell>
          <cell r="K428">
            <v>2.3050000000000002</v>
          </cell>
          <cell r="L428">
            <v>6.9678511509801838E-2</v>
          </cell>
          <cell r="M428"/>
        </row>
        <row r="429">
          <cell r="A429" t="str">
            <v>5_5_3_12</v>
          </cell>
          <cell r="B429">
            <v>11</v>
          </cell>
          <cell r="C429">
            <v>5</v>
          </cell>
          <cell r="D429">
            <v>35</v>
          </cell>
          <cell r="E429" t="str">
            <v>5</v>
          </cell>
          <cell r="F429">
            <v>3</v>
          </cell>
          <cell r="G429">
            <v>12</v>
          </cell>
          <cell r="H429">
            <v>1.37E-2</v>
          </cell>
          <cell r="I429">
            <v>35.119999999999997</v>
          </cell>
          <cell r="J429">
            <v>55</v>
          </cell>
          <cell r="K429">
            <v>0.75350000000000006</v>
          </cell>
          <cell r="L429">
            <v>2.2777769380753009E-2</v>
          </cell>
          <cell r="M429"/>
        </row>
        <row r="430">
          <cell r="A430" t="str">
            <v>5_5_3_13</v>
          </cell>
          <cell r="B430">
            <v>11</v>
          </cell>
          <cell r="C430">
            <v>5</v>
          </cell>
          <cell r="D430">
            <v>35</v>
          </cell>
          <cell r="E430" t="str">
            <v>5</v>
          </cell>
          <cell r="F430">
            <v>3</v>
          </cell>
          <cell r="G430">
            <v>13</v>
          </cell>
          <cell r="H430">
            <v>0</v>
          </cell>
          <cell r="I430">
            <v>35.130000000000003</v>
          </cell>
          <cell r="J430">
            <v>60</v>
          </cell>
          <cell r="K430">
            <v>0</v>
          </cell>
          <cell r="L430">
            <v>0</v>
          </cell>
          <cell r="M430"/>
        </row>
        <row r="431">
          <cell r="A431" t="str">
            <v>5_5_3_14</v>
          </cell>
          <cell r="B431">
            <v>11</v>
          </cell>
          <cell r="C431">
            <v>5</v>
          </cell>
          <cell r="D431">
            <v>35</v>
          </cell>
          <cell r="E431" t="str">
            <v>5</v>
          </cell>
          <cell r="F431">
            <v>3</v>
          </cell>
          <cell r="G431">
            <v>14</v>
          </cell>
          <cell r="H431">
            <v>0</v>
          </cell>
          <cell r="I431">
            <v>35.14</v>
          </cell>
          <cell r="J431">
            <v>65</v>
          </cell>
          <cell r="K431">
            <v>0</v>
          </cell>
          <cell r="L431">
            <v>0</v>
          </cell>
          <cell r="M431"/>
        </row>
        <row r="432">
          <cell r="A432" t="str">
            <v>5_5_3_15</v>
          </cell>
          <cell r="B432">
            <v>11</v>
          </cell>
          <cell r="C432">
            <v>5</v>
          </cell>
          <cell r="D432">
            <v>35</v>
          </cell>
          <cell r="E432" t="str">
            <v>5</v>
          </cell>
          <cell r="F432">
            <v>3</v>
          </cell>
          <cell r="G432">
            <v>15</v>
          </cell>
          <cell r="H432">
            <v>0</v>
          </cell>
          <cell r="I432">
            <v>35.15</v>
          </cell>
          <cell r="J432">
            <v>70</v>
          </cell>
          <cell r="K432">
            <v>0</v>
          </cell>
          <cell r="L432">
            <v>0</v>
          </cell>
          <cell r="M432"/>
        </row>
        <row r="433">
          <cell r="A433" t="str">
            <v>5_5_3_16</v>
          </cell>
          <cell r="B433">
            <v>11</v>
          </cell>
          <cell r="C433">
            <v>5</v>
          </cell>
          <cell r="D433">
            <v>35</v>
          </cell>
          <cell r="E433" t="str">
            <v>5</v>
          </cell>
          <cell r="F433">
            <v>3</v>
          </cell>
          <cell r="G433">
            <v>16</v>
          </cell>
          <cell r="H433">
            <v>0</v>
          </cell>
          <cell r="I433">
            <v>35.159999999999997</v>
          </cell>
          <cell r="J433">
            <v>75</v>
          </cell>
          <cell r="K433">
            <v>0</v>
          </cell>
          <cell r="L433">
            <v>0</v>
          </cell>
          <cell r="M433">
            <v>0.99999999999999989</v>
          </cell>
        </row>
        <row r="434">
          <cell r="A434" t="str">
            <v>5_5_4_1</v>
          </cell>
          <cell r="B434">
            <v>11</v>
          </cell>
          <cell r="C434">
            <v>5</v>
          </cell>
          <cell r="D434">
            <v>45</v>
          </cell>
          <cell r="E434" t="str">
            <v>5</v>
          </cell>
          <cell r="F434">
            <v>4</v>
          </cell>
          <cell r="G434">
            <v>1</v>
          </cell>
          <cell r="H434">
            <v>0</v>
          </cell>
          <cell r="I434">
            <v>45.01</v>
          </cell>
          <cell r="J434">
            <v>2.5</v>
          </cell>
          <cell r="K434">
            <v>0</v>
          </cell>
          <cell r="L434">
            <v>0</v>
          </cell>
        </row>
        <row r="435">
          <cell r="A435" t="str">
            <v>5_5_4_2</v>
          </cell>
          <cell r="B435">
            <v>11</v>
          </cell>
          <cell r="C435">
            <v>5</v>
          </cell>
          <cell r="D435">
            <v>45</v>
          </cell>
          <cell r="E435" t="str">
            <v>5</v>
          </cell>
          <cell r="F435">
            <v>4</v>
          </cell>
          <cell r="G435">
            <v>2</v>
          </cell>
          <cell r="H435">
            <v>0</v>
          </cell>
          <cell r="I435">
            <v>45.02</v>
          </cell>
          <cell r="J435">
            <v>5</v>
          </cell>
          <cell r="K435">
            <v>0</v>
          </cell>
          <cell r="L435">
            <v>0</v>
          </cell>
          <cell r="M435"/>
        </row>
        <row r="436">
          <cell r="A436" t="str">
            <v>5_5_4_3</v>
          </cell>
          <cell r="B436">
            <v>11</v>
          </cell>
          <cell r="C436">
            <v>5</v>
          </cell>
          <cell r="D436">
            <v>45</v>
          </cell>
          <cell r="E436" t="str">
            <v>5</v>
          </cell>
          <cell r="F436">
            <v>4</v>
          </cell>
          <cell r="G436">
            <v>3</v>
          </cell>
          <cell r="H436">
            <v>0</v>
          </cell>
          <cell r="I436">
            <v>45.03</v>
          </cell>
          <cell r="J436">
            <v>10</v>
          </cell>
          <cell r="K436">
            <v>0</v>
          </cell>
          <cell r="L436">
            <v>0</v>
          </cell>
          <cell r="M436"/>
        </row>
        <row r="437">
          <cell r="A437" t="str">
            <v>5_5_4_4</v>
          </cell>
          <cell r="B437">
            <v>11</v>
          </cell>
          <cell r="C437">
            <v>5</v>
          </cell>
          <cell r="D437">
            <v>45</v>
          </cell>
          <cell r="E437" t="str">
            <v>5</v>
          </cell>
          <cell r="F437">
            <v>4</v>
          </cell>
          <cell r="G437">
            <v>4</v>
          </cell>
          <cell r="H437">
            <v>4.7999999999999996E-3</v>
          </cell>
          <cell r="I437">
            <v>45.04</v>
          </cell>
          <cell r="J437">
            <v>15</v>
          </cell>
          <cell r="K437">
            <v>7.1999999999999995E-2</v>
          </cell>
          <cell r="L437">
            <v>2.1765088193951114E-3</v>
          </cell>
          <cell r="M437"/>
        </row>
        <row r="438">
          <cell r="A438" t="str">
            <v>5_5_4_5</v>
          </cell>
          <cell r="B438">
            <v>11</v>
          </cell>
          <cell r="C438">
            <v>5</v>
          </cell>
          <cell r="D438">
            <v>45</v>
          </cell>
          <cell r="E438" t="str">
            <v>5</v>
          </cell>
          <cell r="F438">
            <v>4</v>
          </cell>
          <cell r="G438">
            <v>5</v>
          </cell>
          <cell r="H438">
            <v>6.4699999999999994E-2</v>
          </cell>
          <cell r="I438">
            <v>45.05</v>
          </cell>
          <cell r="J438">
            <v>20</v>
          </cell>
          <cell r="K438">
            <v>1.2939999999999998</v>
          </cell>
          <cell r="L438">
            <v>3.9116700170795472E-2</v>
          </cell>
          <cell r="M438"/>
        </row>
        <row r="439">
          <cell r="A439" t="str">
            <v>5_5_4_6</v>
          </cell>
          <cell r="B439">
            <v>11</v>
          </cell>
          <cell r="C439">
            <v>5</v>
          </cell>
          <cell r="D439">
            <v>45</v>
          </cell>
          <cell r="E439" t="str">
            <v>5</v>
          </cell>
          <cell r="F439">
            <v>4</v>
          </cell>
          <cell r="G439">
            <v>6</v>
          </cell>
          <cell r="H439">
            <v>0.1142</v>
          </cell>
          <cell r="I439">
            <v>45.06</v>
          </cell>
          <cell r="J439">
            <v>25</v>
          </cell>
          <cell r="K439">
            <v>2.855</v>
          </cell>
          <cell r="L439">
            <v>8.6304620546847816E-2</v>
          </cell>
          <cell r="M439"/>
        </row>
        <row r="440">
          <cell r="A440" t="str">
            <v>5_5_4_7</v>
          </cell>
          <cell r="B440">
            <v>11</v>
          </cell>
          <cell r="C440">
            <v>5</v>
          </cell>
          <cell r="D440">
            <v>45</v>
          </cell>
          <cell r="E440" t="str">
            <v>5</v>
          </cell>
          <cell r="F440">
            <v>4</v>
          </cell>
          <cell r="G440">
            <v>7</v>
          </cell>
          <cell r="H440">
            <v>0.33660000000000001</v>
          </cell>
          <cell r="I440">
            <v>45.07</v>
          </cell>
          <cell r="J440">
            <v>30</v>
          </cell>
          <cell r="K440">
            <v>10.098000000000001</v>
          </cell>
          <cell r="L440">
            <v>0.30525536192016439</v>
          </cell>
          <cell r="M440"/>
        </row>
        <row r="441">
          <cell r="A441" t="str">
            <v>5_5_4_8</v>
          </cell>
          <cell r="B441">
            <v>11</v>
          </cell>
          <cell r="C441">
            <v>5</v>
          </cell>
          <cell r="D441">
            <v>45</v>
          </cell>
          <cell r="E441" t="str">
            <v>5</v>
          </cell>
          <cell r="F441">
            <v>4</v>
          </cell>
          <cell r="G441">
            <v>8</v>
          </cell>
          <cell r="H441">
            <v>0.26390000000000002</v>
          </cell>
          <cell r="I441">
            <v>45.08</v>
          </cell>
          <cell r="J441">
            <v>35</v>
          </cell>
          <cell r="K441">
            <v>9.2365000000000013</v>
          </cell>
          <cell r="L441">
            <v>0.27921282931031877</v>
          </cell>
          <cell r="M441"/>
        </row>
        <row r="442">
          <cell r="A442" t="str">
            <v>5_5_4_9</v>
          </cell>
          <cell r="B442">
            <v>11</v>
          </cell>
          <cell r="C442">
            <v>5</v>
          </cell>
          <cell r="D442">
            <v>45</v>
          </cell>
          <cell r="E442" t="str">
            <v>5</v>
          </cell>
          <cell r="F442">
            <v>4</v>
          </cell>
          <cell r="G442">
            <v>9</v>
          </cell>
          <cell r="H442">
            <v>0.1116</v>
          </cell>
          <cell r="I442">
            <v>45.09</v>
          </cell>
          <cell r="J442">
            <v>40</v>
          </cell>
          <cell r="K442">
            <v>4.4640000000000004</v>
          </cell>
          <cell r="L442">
            <v>0.13494354680249693</v>
          </cell>
          <cell r="M442"/>
        </row>
        <row r="443">
          <cell r="A443" t="str">
            <v>5_5_4_10</v>
          </cell>
          <cell r="B443">
            <v>11</v>
          </cell>
          <cell r="C443">
            <v>5</v>
          </cell>
          <cell r="D443">
            <v>45</v>
          </cell>
          <cell r="E443" t="str">
            <v>5</v>
          </cell>
          <cell r="F443">
            <v>4</v>
          </cell>
          <cell r="G443">
            <v>10</v>
          </cell>
          <cell r="H443">
            <v>4.4499999999999998E-2</v>
          </cell>
          <cell r="I443">
            <v>45.1</v>
          </cell>
          <cell r="J443">
            <v>45</v>
          </cell>
          <cell r="K443">
            <v>2.0024999999999999</v>
          </cell>
          <cell r="L443">
            <v>6.0534151539426533E-2</v>
          </cell>
          <cell r="M443"/>
        </row>
        <row r="444">
          <cell r="A444" t="str">
            <v>5_5_4_11</v>
          </cell>
          <cell r="B444">
            <v>11</v>
          </cell>
          <cell r="C444">
            <v>5</v>
          </cell>
          <cell r="D444">
            <v>45</v>
          </cell>
          <cell r="E444" t="str">
            <v>5</v>
          </cell>
          <cell r="F444">
            <v>4</v>
          </cell>
          <cell r="G444">
            <v>11</v>
          </cell>
          <cell r="H444">
            <v>4.6100000000000002E-2</v>
          </cell>
          <cell r="I444">
            <v>45.11</v>
          </cell>
          <cell r="J444">
            <v>50</v>
          </cell>
          <cell r="K444">
            <v>2.3050000000000002</v>
          </cell>
          <cell r="L444">
            <v>6.9678511509801838E-2</v>
          </cell>
          <cell r="M444"/>
        </row>
        <row r="445">
          <cell r="A445" t="str">
            <v>5_5_4_12</v>
          </cell>
          <cell r="B445">
            <v>11</v>
          </cell>
          <cell r="C445">
            <v>5</v>
          </cell>
          <cell r="D445">
            <v>45</v>
          </cell>
          <cell r="E445" t="str">
            <v>5</v>
          </cell>
          <cell r="F445">
            <v>4</v>
          </cell>
          <cell r="G445">
            <v>12</v>
          </cell>
          <cell r="H445">
            <v>1.37E-2</v>
          </cell>
          <cell r="I445">
            <v>45.12</v>
          </cell>
          <cell r="J445">
            <v>55</v>
          </cell>
          <cell r="K445">
            <v>0.75350000000000006</v>
          </cell>
          <cell r="L445">
            <v>2.2777769380753009E-2</v>
          </cell>
          <cell r="M445"/>
        </row>
        <row r="446">
          <cell r="A446" t="str">
            <v>5_5_4_13</v>
          </cell>
          <cell r="B446">
            <v>11</v>
          </cell>
          <cell r="C446">
            <v>5</v>
          </cell>
          <cell r="D446">
            <v>45</v>
          </cell>
          <cell r="E446" t="str">
            <v>5</v>
          </cell>
          <cell r="F446">
            <v>4</v>
          </cell>
          <cell r="G446">
            <v>13</v>
          </cell>
          <cell r="H446">
            <v>0</v>
          </cell>
          <cell r="I446">
            <v>45.13</v>
          </cell>
          <cell r="J446">
            <v>60</v>
          </cell>
          <cell r="K446">
            <v>0</v>
          </cell>
          <cell r="L446">
            <v>0</v>
          </cell>
          <cell r="M446"/>
        </row>
        <row r="447">
          <cell r="A447" t="str">
            <v>5_5_4_14</v>
          </cell>
          <cell r="B447">
            <v>11</v>
          </cell>
          <cell r="C447">
            <v>5</v>
          </cell>
          <cell r="D447">
            <v>45</v>
          </cell>
          <cell r="E447" t="str">
            <v>5</v>
          </cell>
          <cell r="F447">
            <v>4</v>
          </cell>
          <cell r="G447">
            <v>14</v>
          </cell>
          <cell r="H447">
            <v>0</v>
          </cell>
          <cell r="I447">
            <v>45.14</v>
          </cell>
          <cell r="J447">
            <v>65</v>
          </cell>
          <cell r="K447">
            <v>0</v>
          </cell>
          <cell r="L447">
            <v>0</v>
          </cell>
          <cell r="M447"/>
        </row>
        <row r="448">
          <cell r="A448" t="str">
            <v>5_5_4_15</v>
          </cell>
          <cell r="B448">
            <v>11</v>
          </cell>
          <cell r="C448">
            <v>5</v>
          </cell>
          <cell r="D448">
            <v>45</v>
          </cell>
          <cell r="E448" t="str">
            <v>5</v>
          </cell>
          <cell r="F448">
            <v>4</v>
          </cell>
          <cell r="G448">
            <v>15</v>
          </cell>
          <cell r="H448">
            <v>0</v>
          </cell>
          <cell r="I448">
            <v>45.15</v>
          </cell>
          <cell r="J448">
            <v>70</v>
          </cell>
          <cell r="K448">
            <v>0</v>
          </cell>
          <cell r="L448">
            <v>0</v>
          </cell>
          <cell r="M448"/>
        </row>
        <row r="449">
          <cell r="A449" t="str">
            <v>5_5_4_16</v>
          </cell>
          <cell r="B449">
            <v>11</v>
          </cell>
          <cell r="C449">
            <v>5</v>
          </cell>
          <cell r="D449">
            <v>45</v>
          </cell>
          <cell r="E449" t="str">
            <v>5</v>
          </cell>
          <cell r="F449">
            <v>4</v>
          </cell>
          <cell r="G449">
            <v>16</v>
          </cell>
          <cell r="H449">
            <v>0</v>
          </cell>
          <cell r="I449">
            <v>45.16</v>
          </cell>
          <cell r="J449">
            <v>75</v>
          </cell>
          <cell r="K449">
            <v>0</v>
          </cell>
          <cell r="L449">
            <v>0</v>
          </cell>
          <cell r="M449">
            <v>0.99999999999999989</v>
          </cell>
        </row>
        <row r="450">
          <cell r="A450" t="str">
            <v>5_5_5_1</v>
          </cell>
          <cell r="B450">
            <v>11</v>
          </cell>
          <cell r="C450">
            <v>5</v>
          </cell>
          <cell r="D450">
            <v>55</v>
          </cell>
          <cell r="E450" t="str">
            <v>5</v>
          </cell>
          <cell r="F450">
            <v>5</v>
          </cell>
          <cell r="G450">
            <v>1</v>
          </cell>
          <cell r="H450">
            <v>0</v>
          </cell>
          <cell r="I450">
            <v>55.01</v>
          </cell>
          <cell r="J450">
            <v>2.5</v>
          </cell>
          <cell r="K450">
            <v>0</v>
          </cell>
          <cell r="L450">
            <v>0</v>
          </cell>
        </row>
        <row r="451">
          <cell r="A451" t="str">
            <v>5_5_5_2</v>
          </cell>
          <cell r="B451">
            <v>11</v>
          </cell>
          <cell r="C451">
            <v>5</v>
          </cell>
          <cell r="D451">
            <v>55</v>
          </cell>
          <cell r="E451" t="str">
            <v>5</v>
          </cell>
          <cell r="F451">
            <v>5</v>
          </cell>
          <cell r="G451">
            <v>2</v>
          </cell>
          <cell r="H451">
            <v>0</v>
          </cell>
          <cell r="I451">
            <v>55.02</v>
          </cell>
          <cell r="J451">
            <v>5</v>
          </cell>
          <cell r="K451">
            <v>0</v>
          </cell>
          <cell r="L451">
            <v>0</v>
          </cell>
          <cell r="M451"/>
        </row>
        <row r="452">
          <cell r="A452" t="str">
            <v>5_5_5_3</v>
          </cell>
          <cell r="B452">
            <v>11</v>
          </cell>
          <cell r="C452">
            <v>5</v>
          </cell>
          <cell r="D452">
            <v>55</v>
          </cell>
          <cell r="E452" t="str">
            <v>5</v>
          </cell>
          <cell r="F452">
            <v>5</v>
          </cell>
          <cell r="G452">
            <v>3</v>
          </cell>
          <cell r="H452">
            <v>0</v>
          </cell>
          <cell r="I452">
            <v>55.03</v>
          </cell>
          <cell r="J452">
            <v>10</v>
          </cell>
          <cell r="K452">
            <v>0</v>
          </cell>
          <cell r="L452">
            <v>0</v>
          </cell>
          <cell r="M452"/>
        </row>
        <row r="453">
          <cell r="A453" t="str">
            <v>5_5_5_4</v>
          </cell>
          <cell r="B453">
            <v>11</v>
          </cell>
          <cell r="C453">
            <v>5</v>
          </cell>
          <cell r="D453">
            <v>55</v>
          </cell>
          <cell r="E453" t="str">
            <v>5</v>
          </cell>
          <cell r="F453">
            <v>5</v>
          </cell>
          <cell r="G453">
            <v>4</v>
          </cell>
          <cell r="H453">
            <v>4.7999999999999996E-3</v>
          </cell>
          <cell r="I453">
            <v>55.04</v>
          </cell>
          <cell r="J453">
            <v>15</v>
          </cell>
          <cell r="K453">
            <v>7.1999999999999995E-2</v>
          </cell>
          <cell r="L453">
            <v>2.1765088193951114E-3</v>
          </cell>
          <cell r="M453"/>
        </row>
        <row r="454">
          <cell r="A454" t="str">
            <v>5_5_5_5</v>
          </cell>
          <cell r="B454">
            <v>11</v>
          </cell>
          <cell r="C454">
            <v>5</v>
          </cell>
          <cell r="D454">
            <v>55</v>
          </cell>
          <cell r="E454" t="str">
            <v>5</v>
          </cell>
          <cell r="F454">
            <v>5</v>
          </cell>
          <cell r="G454">
            <v>5</v>
          </cell>
          <cell r="H454">
            <v>6.4699999999999994E-2</v>
          </cell>
          <cell r="I454">
            <v>55.05</v>
          </cell>
          <cell r="J454">
            <v>20</v>
          </cell>
          <cell r="K454">
            <v>1.2939999999999998</v>
          </cell>
          <cell r="L454">
            <v>3.9116700170795472E-2</v>
          </cell>
          <cell r="M454"/>
        </row>
        <row r="455">
          <cell r="A455" t="str">
            <v>5_5_5_6</v>
          </cell>
          <cell r="B455">
            <v>11</v>
          </cell>
          <cell r="C455">
            <v>5</v>
          </cell>
          <cell r="D455">
            <v>55</v>
          </cell>
          <cell r="E455" t="str">
            <v>5</v>
          </cell>
          <cell r="F455">
            <v>5</v>
          </cell>
          <cell r="G455">
            <v>6</v>
          </cell>
          <cell r="H455">
            <v>0.1142</v>
          </cell>
          <cell r="I455">
            <v>55.06</v>
          </cell>
          <cell r="J455">
            <v>25</v>
          </cell>
          <cell r="K455">
            <v>2.855</v>
          </cell>
          <cell r="L455">
            <v>8.6304620546847816E-2</v>
          </cell>
          <cell r="M455"/>
        </row>
        <row r="456">
          <cell r="A456" t="str">
            <v>5_5_5_7</v>
          </cell>
          <cell r="B456">
            <v>11</v>
          </cell>
          <cell r="C456">
            <v>5</v>
          </cell>
          <cell r="D456">
            <v>55</v>
          </cell>
          <cell r="E456" t="str">
            <v>5</v>
          </cell>
          <cell r="F456">
            <v>5</v>
          </cell>
          <cell r="G456">
            <v>7</v>
          </cell>
          <cell r="H456">
            <v>0.33660000000000001</v>
          </cell>
          <cell r="I456">
            <v>55.07</v>
          </cell>
          <cell r="J456">
            <v>30</v>
          </cell>
          <cell r="K456">
            <v>10.098000000000001</v>
          </cell>
          <cell r="L456">
            <v>0.30525536192016439</v>
          </cell>
          <cell r="M456"/>
        </row>
        <row r="457">
          <cell r="A457" t="str">
            <v>5_5_5_8</v>
          </cell>
          <cell r="B457">
            <v>11</v>
          </cell>
          <cell r="C457">
            <v>5</v>
          </cell>
          <cell r="D457">
            <v>55</v>
          </cell>
          <cell r="E457" t="str">
            <v>5</v>
          </cell>
          <cell r="F457">
            <v>5</v>
          </cell>
          <cell r="G457">
            <v>8</v>
          </cell>
          <cell r="H457">
            <v>0.26390000000000002</v>
          </cell>
          <cell r="I457">
            <v>55.08</v>
          </cell>
          <cell r="J457">
            <v>35</v>
          </cell>
          <cell r="K457">
            <v>9.2365000000000013</v>
          </cell>
          <cell r="L457">
            <v>0.27921282931031877</v>
          </cell>
          <cell r="M457"/>
        </row>
        <row r="458">
          <cell r="A458" t="str">
            <v>5_5_5_9</v>
          </cell>
          <cell r="B458">
            <v>11</v>
          </cell>
          <cell r="C458">
            <v>5</v>
          </cell>
          <cell r="D458">
            <v>55</v>
          </cell>
          <cell r="E458" t="str">
            <v>5</v>
          </cell>
          <cell r="F458">
            <v>5</v>
          </cell>
          <cell r="G458">
            <v>9</v>
          </cell>
          <cell r="H458">
            <v>0.1116</v>
          </cell>
          <cell r="I458">
            <v>55.09</v>
          </cell>
          <cell r="J458">
            <v>40</v>
          </cell>
          <cell r="K458">
            <v>4.4640000000000004</v>
          </cell>
          <cell r="L458">
            <v>0.13494354680249693</v>
          </cell>
          <cell r="M458"/>
        </row>
        <row r="459">
          <cell r="A459" t="str">
            <v>5_5_5_10</v>
          </cell>
          <cell r="B459">
            <v>11</v>
          </cell>
          <cell r="C459">
            <v>5</v>
          </cell>
          <cell r="D459">
            <v>55</v>
          </cell>
          <cell r="E459" t="str">
            <v>5</v>
          </cell>
          <cell r="F459">
            <v>5</v>
          </cell>
          <cell r="G459">
            <v>10</v>
          </cell>
          <cell r="H459">
            <v>4.4499999999999998E-2</v>
          </cell>
          <cell r="I459">
            <v>55.1</v>
          </cell>
          <cell r="J459">
            <v>45</v>
          </cell>
          <cell r="K459">
            <v>2.0024999999999999</v>
          </cell>
          <cell r="L459">
            <v>6.0534151539426533E-2</v>
          </cell>
          <cell r="M459"/>
        </row>
        <row r="460">
          <cell r="A460" t="str">
            <v>5_5_5_11</v>
          </cell>
          <cell r="B460">
            <v>11</v>
          </cell>
          <cell r="C460">
            <v>5</v>
          </cell>
          <cell r="D460">
            <v>55</v>
          </cell>
          <cell r="E460" t="str">
            <v>5</v>
          </cell>
          <cell r="F460">
            <v>5</v>
          </cell>
          <cell r="G460">
            <v>11</v>
          </cell>
          <cell r="H460">
            <v>4.6100000000000002E-2</v>
          </cell>
          <cell r="I460">
            <v>55.11</v>
          </cell>
          <cell r="J460">
            <v>50</v>
          </cell>
          <cell r="K460">
            <v>2.3050000000000002</v>
          </cell>
          <cell r="L460">
            <v>6.9678511509801838E-2</v>
          </cell>
          <cell r="M460"/>
        </row>
        <row r="461">
          <cell r="A461" t="str">
            <v>5_5_5_12</v>
          </cell>
          <cell r="B461">
            <v>11</v>
          </cell>
          <cell r="C461">
            <v>5</v>
          </cell>
          <cell r="D461">
            <v>55</v>
          </cell>
          <cell r="E461" t="str">
            <v>5</v>
          </cell>
          <cell r="F461">
            <v>5</v>
          </cell>
          <cell r="G461">
            <v>12</v>
          </cell>
          <cell r="H461">
            <v>1.37E-2</v>
          </cell>
          <cell r="I461">
            <v>55.12</v>
          </cell>
          <cell r="J461">
            <v>55</v>
          </cell>
          <cell r="K461">
            <v>0.75350000000000006</v>
          </cell>
          <cell r="L461">
            <v>2.2777769380753009E-2</v>
          </cell>
          <cell r="M461"/>
        </row>
        <row r="462">
          <cell r="A462" t="str">
            <v>5_5_5_13</v>
          </cell>
          <cell r="B462">
            <v>11</v>
          </cell>
          <cell r="C462">
            <v>5</v>
          </cell>
          <cell r="D462">
            <v>55</v>
          </cell>
          <cell r="E462" t="str">
            <v>5</v>
          </cell>
          <cell r="F462">
            <v>5</v>
          </cell>
          <cell r="G462">
            <v>13</v>
          </cell>
          <cell r="H462">
            <v>0</v>
          </cell>
          <cell r="I462">
            <v>55.13</v>
          </cell>
          <cell r="J462">
            <v>60</v>
          </cell>
          <cell r="K462">
            <v>0</v>
          </cell>
          <cell r="L462">
            <v>0</v>
          </cell>
          <cell r="M462"/>
        </row>
        <row r="463">
          <cell r="A463" t="str">
            <v>5_5_5_14</v>
          </cell>
          <cell r="B463">
            <v>11</v>
          </cell>
          <cell r="C463">
            <v>5</v>
          </cell>
          <cell r="D463">
            <v>55</v>
          </cell>
          <cell r="E463" t="str">
            <v>5</v>
          </cell>
          <cell r="F463">
            <v>5</v>
          </cell>
          <cell r="G463">
            <v>14</v>
          </cell>
          <cell r="H463">
            <v>0</v>
          </cell>
          <cell r="I463">
            <v>55.14</v>
          </cell>
          <cell r="J463">
            <v>65</v>
          </cell>
          <cell r="K463">
            <v>0</v>
          </cell>
          <cell r="L463">
            <v>0</v>
          </cell>
          <cell r="M463"/>
        </row>
        <row r="464">
          <cell r="A464" t="str">
            <v>5_5_5_15</v>
          </cell>
          <cell r="B464">
            <v>11</v>
          </cell>
          <cell r="C464">
            <v>5</v>
          </cell>
          <cell r="D464">
            <v>55</v>
          </cell>
          <cell r="E464" t="str">
            <v>5</v>
          </cell>
          <cell r="F464">
            <v>5</v>
          </cell>
          <cell r="G464">
            <v>15</v>
          </cell>
          <cell r="H464">
            <v>0</v>
          </cell>
          <cell r="I464">
            <v>55.15</v>
          </cell>
          <cell r="J464">
            <v>70</v>
          </cell>
          <cell r="K464">
            <v>0</v>
          </cell>
          <cell r="L464">
            <v>0</v>
          </cell>
          <cell r="M464"/>
        </row>
        <row r="465">
          <cell r="A465" t="str">
            <v>5_5_5_16</v>
          </cell>
          <cell r="B465">
            <v>11</v>
          </cell>
          <cell r="C465">
            <v>5</v>
          </cell>
          <cell r="D465">
            <v>55</v>
          </cell>
          <cell r="E465" t="str">
            <v>5</v>
          </cell>
          <cell r="F465">
            <v>5</v>
          </cell>
          <cell r="G465">
            <v>16</v>
          </cell>
          <cell r="H465">
            <v>0</v>
          </cell>
          <cell r="I465">
            <v>55.16</v>
          </cell>
          <cell r="J465">
            <v>75</v>
          </cell>
          <cell r="K465">
            <v>0</v>
          </cell>
          <cell r="L465">
            <v>0</v>
          </cell>
          <cell r="M465">
            <v>0.99999999999999989</v>
          </cell>
        </row>
        <row r="466">
          <cell r="A466" t="str">
            <v>5_5_6_1</v>
          </cell>
          <cell r="B466">
            <v>11</v>
          </cell>
          <cell r="C466">
            <v>5</v>
          </cell>
          <cell r="D466">
            <v>65</v>
          </cell>
          <cell r="E466" t="str">
            <v>5</v>
          </cell>
          <cell r="F466">
            <v>6</v>
          </cell>
          <cell r="G466">
            <v>1</v>
          </cell>
          <cell r="H466">
            <v>0</v>
          </cell>
          <cell r="I466">
            <v>65.010000000000005</v>
          </cell>
          <cell r="J466">
            <v>2.5</v>
          </cell>
          <cell r="K466">
            <v>0</v>
          </cell>
          <cell r="L466">
            <v>0</v>
          </cell>
        </row>
        <row r="467">
          <cell r="A467" t="str">
            <v>5_5_6_2</v>
          </cell>
          <cell r="B467">
            <v>11</v>
          </cell>
          <cell r="C467">
            <v>5</v>
          </cell>
          <cell r="D467">
            <v>65</v>
          </cell>
          <cell r="E467" t="str">
            <v>5</v>
          </cell>
          <cell r="F467">
            <v>6</v>
          </cell>
          <cell r="G467">
            <v>2</v>
          </cell>
          <cell r="H467">
            <v>7.1999999999999998E-3</v>
          </cell>
          <cell r="I467">
            <v>65.02</v>
          </cell>
          <cell r="J467">
            <v>5</v>
          </cell>
          <cell r="K467">
            <v>3.5999999999999997E-2</v>
          </cell>
          <cell r="L467">
            <v>1.2111832587558455E-3</v>
          </cell>
          <cell r="M467"/>
        </row>
        <row r="468">
          <cell r="A468" t="str">
            <v>5_5_6_3</v>
          </cell>
          <cell r="B468">
            <v>11</v>
          </cell>
          <cell r="C468">
            <v>5</v>
          </cell>
          <cell r="D468">
            <v>65</v>
          </cell>
          <cell r="E468" t="str">
            <v>5</v>
          </cell>
          <cell r="F468">
            <v>6</v>
          </cell>
          <cell r="G468">
            <v>3</v>
          </cell>
          <cell r="H468">
            <v>7.0000000000000001E-3</v>
          </cell>
          <cell r="I468">
            <v>65.03</v>
          </cell>
          <cell r="J468">
            <v>10</v>
          </cell>
          <cell r="K468">
            <v>7.0000000000000007E-2</v>
          </cell>
          <cell r="L468">
            <v>2.3550785586919222E-3</v>
          </cell>
          <cell r="M468"/>
        </row>
        <row r="469">
          <cell r="A469" t="str">
            <v>5_5_6_4</v>
          </cell>
          <cell r="B469">
            <v>11</v>
          </cell>
          <cell r="C469">
            <v>5</v>
          </cell>
          <cell r="D469">
            <v>65</v>
          </cell>
          <cell r="E469" t="str">
            <v>5</v>
          </cell>
          <cell r="F469">
            <v>6</v>
          </cell>
          <cell r="G469">
            <v>4</v>
          </cell>
          <cell r="H469">
            <v>2.52E-2</v>
          </cell>
          <cell r="I469">
            <v>65.040000000000006</v>
          </cell>
          <cell r="J469">
            <v>15</v>
          </cell>
          <cell r="K469">
            <v>0.378</v>
          </cell>
          <cell r="L469">
            <v>1.2717424216936378E-2</v>
          </cell>
          <cell r="M469"/>
        </row>
        <row r="470">
          <cell r="A470" t="str">
            <v>5_5_6_5</v>
          </cell>
          <cell r="B470">
            <v>11</v>
          </cell>
          <cell r="C470">
            <v>5</v>
          </cell>
          <cell r="D470">
            <v>65</v>
          </cell>
          <cell r="E470" t="str">
            <v>5</v>
          </cell>
          <cell r="F470">
            <v>6</v>
          </cell>
          <cell r="G470">
            <v>5</v>
          </cell>
          <cell r="H470">
            <v>9.5299999999999996E-2</v>
          </cell>
          <cell r="I470">
            <v>65.05</v>
          </cell>
          <cell r="J470">
            <v>20</v>
          </cell>
          <cell r="K470">
            <v>1.9059999999999999</v>
          </cell>
          <cell r="L470">
            <v>6.4125424755240037E-2</v>
          </cell>
          <cell r="M470"/>
        </row>
        <row r="471">
          <cell r="A471" t="str">
            <v>5_5_6_6</v>
          </cell>
          <cell r="B471">
            <v>11</v>
          </cell>
          <cell r="C471">
            <v>5</v>
          </cell>
          <cell r="D471">
            <v>65</v>
          </cell>
          <cell r="E471" t="str">
            <v>5</v>
          </cell>
          <cell r="F471">
            <v>6</v>
          </cell>
          <cell r="G471">
            <v>6</v>
          </cell>
          <cell r="H471">
            <v>0.21149999999999999</v>
          </cell>
          <cell r="I471">
            <v>65.06</v>
          </cell>
          <cell r="J471">
            <v>25</v>
          </cell>
          <cell r="K471">
            <v>5.2874999999999996</v>
          </cell>
          <cell r="L471">
            <v>0.1778925411297648</v>
          </cell>
          <cell r="M471"/>
        </row>
        <row r="472">
          <cell r="A472" t="str">
            <v>5_5_6_7</v>
          </cell>
          <cell r="B472">
            <v>11</v>
          </cell>
          <cell r="C472">
            <v>5</v>
          </cell>
          <cell r="D472">
            <v>65</v>
          </cell>
          <cell r="E472" t="str">
            <v>5</v>
          </cell>
          <cell r="F472">
            <v>6</v>
          </cell>
          <cell r="G472">
            <v>7</v>
          </cell>
          <cell r="H472">
            <v>0.37890000000000001</v>
          </cell>
          <cell r="I472">
            <v>65.069999999999993</v>
          </cell>
          <cell r="J472">
            <v>30</v>
          </cell>
          <cell r="K472">
            <v>11.367000000000001</v>
          </cell>
          <cell r="L472">
            <v>0.38243111395215829</v>
          </cell>
          <cell r="M472"/>
        </row>
        <row r="473">
          <cell r="A473" t="str">
            <v>5_5_6_8</v>
          </cell>
          <cell r="B473">
            <v>11</v>
          </cell>
          <cell r="C473">
            <v>5</v>
          </cell>
          <cell r="D473">
            <v>65</v>
          </cell>
          <cell r="E473" t="str">
            <v>5</v>
          </cell>
          <cell r="F473">
            <v>6</v>
          </cell>
          <cell r="G473">
            <v>8</v>
          </cell>
          <cell r="H473">
            <v>0.1623</v>
          </cell>
          <cell r="I473">
            <v>65.08</v>
          </cell>
          <cell r="J473">
            <v>35</v>
          </cell>
          <cell r="K473">
            <v>5.6805000000000003</v>
          </cell>
          <cell r="L473">
            <v>0.19111462503784948</v>
          </cell>
          <cell r="M473"/>
        </row>
        <row r="474">
          <cell r="A474" t="str">
            <v>5_5_6_9</v>
          </cell>
          <cell r="B474">
            <v>11</v>
          </cell>
          <cell r="C474">
            <v>5</v>
          </cell>
          <cell r="D474">
            <v>65</v>
          </cell>
          <cell r="E474" t="str">
            <v>5</v>
          </cell>
          <cell r="F474">
            <v>6</v>
          </cell>
          <cell r="G474">
            <v>9</v>
          </cell>
          <cell r="H474">
            <v>5.7099999999999998E-2</v>
          </cell>
          <cell r="I474">
            <v>65.09</v>
          </cell>
          <cell r="J474">
            <v>40</v>
          </cell>
          <cell r="K474">
            <v>2.2839999999999998</v>
          </cell>
          <cell r="L474">
            <v>7.6842848972176414E-2</v>
          </cell>
          <cell r="M474"/>
        </row>
        <row r="475">
          <cell r="A475" t="str">
            <v>5_5_6_10</v>
          </cell>
          <cell r="B475">
            <v>11</v>
          </cell>
          <cell r="C475">
            <v>5</v>
          </cell>
          <cell r="D475">
            <v>65</v>
          </cell>
          <cell r="E475" t="str">
            <v>5</v>
          </cell>
          <cell r="F475">
            <v>6</v>
          </cell>
          <cell r="G475">
            <v>10</v>
          </cell>
          <cell r="H475">
            <v>2.12E-2</v>
          </cell>
          <cell r="I475">
            <v>65.099999999999994</v>
          </cell>
          <cell r="J475">
            <v>45</v>
          </cell>
          <cell r="K475">
            <v>0.95399999999999996</v>
          </cell>
          <cell r="L475">
            <v>3.2096356357029905E-2</v>
          </cell>
          <cell r="M475"/>
        </row>
        <row r="476">
          <cell r="A476" t="str">
            <v>5_5_6_11</v>
          </cell>
          <cell r="B476">
            <v>11</v>
          </cell>
          <cell r="C476">
            <v>5</v>
          </cell>
          <cell r="D476">
            <v>65</v>
          </cell>
          <cell r="E476" t="str">
            <v>5</v>
          </cell>
          <cell r="F476">
            <v>6</v>
          </cell>
          <cell r="G476">
            <v>11</v>
          </cell>
          <cell r="H476">
            <v>2.53E-2</v>
          </cell>
          <cell r="I476">
            <v>65.11</v>
          </cell>
          <cell r="J476">
            <v>50</v>
          </cell>
          <cell r="K476">
            <v>1.2649999999999999</v>
          </cell>
          <cell r="L476">
            <v>4.2559633953504011E-2</v>
          </cell>
          <cell r="M476"/>
        </row>
        <row r="477">
          <cell r="A477" t="str">
            <v>5_5_6_12</v>
          </cell>
          <cell r="B477">
            <v>11</v>
          </cell>
          <cell r="C477">
            <v>5</v>
          </cell>
          <cell r="D477">
            <v>65</v>
          </cell>
          <cell r="E477" t="str">
            <v>5</v>
          </cell>
          <cell r="F477">
            <v>6</v>
          </cell>
          <cell r="G477">
            <v>12</v>
          </cell>
          <cell r="H477">
            <v>8.9999999999999993E-3</v>
          </cell>
          <cell r="I477">
            <v>65.12</v>
          </cell>
          <cell r="J477">
            <v>55</v>
          </cell>
          <cell r="K477">
            <v>0.49499999999999994</v>
          </cell>
          <cell r="L477">
            <v>1.6653769807892873E-2</v>
          </cell>
          <cell r="M477"/>
        </row>
        <row r="478">
          <cell r="A478" t="str">
            <v>5_5_6_13</v>
          </cell>
          <cell r="B478">
            <v>11</v>
          </cell>
          <cell r="C478">
            <v>5</v>
          </cell>
          <cell r="D478">
            <v>65</v>
          </cell>
          <cell r="E478" t="str">
            <v>5</v>
          </cell>
          <cell r="F478">
            <v>6</v>
          </cell>
          <cell r="G478">
            <v>13</v>
          </cell>
          <cell r="H478">
            <v>0</v>
          </cell>
          <cell r="I478">
            <v>65.13</v>
          </cell>
          <cell r="J478">
            <v>60</v>
          </cell>
          <cell r="K478">
            <v>0</v>
          </cell>
          <cell r="L478">
            <v>0</v>
          </cell>
          <cell r="M478"/>
        </row>
        <row r="479">
          <cell r="A479" t="str">
            <v>5_5_6_14</v>
          </cell>
          <cell r="B479">
            <v>11</v>
          </cell>
          <cell r="C479">
            <v>5</v>
          </cell>
          <cell r="D479">
            <v>65</v>
          </cell>
          <cell r="E479" t="str">
            <v>5</v>
          </cell>
          <cell r="F479">
            <v>6</v>
          </cell>
          <cell r="G479">
            <v>14</v>
          </cell>
          <cell r="H479">
            <v>0</v>
          </cell>
          <cell r="I479">
            <v>65.14</v>
          </cell>
          <cell r="J479">
            <v>65</v>
          </cell>
          <cell r="K479">
            <v>0</v>
          </cell>
          <cell r="L479">
            <v>0</v>
          </cell>
          <cell r="M479"/>
        </row>
        <row r="480">
          <cell r="A480" t="str">
            <v>5_5_6_15</v>
          </cell>
          <cell r="B480">
            <v>11</v>
          </cell>
          <cell r="C480">
            <v>5</v>
          </cell>
          <cell r="D480">
            <v>65</v>
          </cell>
          <cell r="E480" t="str">
            <v>5</v>
          </cell>
          <cell r="F480">
            <v>6</v>
          </cell>
          <cell r="G480">
            <v>15</v>
          </cell>
          <cell r="H480">
            <v>0</v>
          </cell>
          <cell r="I480">
            <v>65.150000000000006</v>
          </cell>
          <cell r="J480">
            <v>70</v>
          </cell>
          <cell r="K480">
            <v>0</v>
          </cell>
          <cell r="L480">
            <v>0</v>
          </cell>
          <cell r="M480"/>
        </row>
        <row r="481">
          <cell r="A481" t="str">
            <v>5_5_6_16</v>
          </cell>
          <cell r="B481">
            <v>11</v>
          </cell>
          <cell r="C481">
            <v>5</v>
          </cell>
          <cell r="D481">
            <v>65</v>
          </cell>
          <cell r="E481" t="str">
            <v>5</v>
          </cell>
          <cell r="F481">
            <v>6</v>
          </cell>
          <cell r="G481">
            <v>16</v>
          </cell>
          <cell r="H481">
            <v>0</v>
          </cell>
          <cell r="I481">
            <v>65.16</v>
          </cell>
          <cell r="J481">
            <v>75</v>
          </cell>
          <cell r="K481">
            <v>0</v>
          </cell>
          <cell r="L481">
            <v>0</v>
          </cell>
          <cell r="M481">
            <v>1</v>
          </cell>
        </row>
        <row r="482">
          <cell r="A482" t="str">
            <v>5_5_7_1</v>
          </cell>
          <cell r="B482">
            <v>11</v>
          </cell>
          <cell r="C482">
            <v>5</v>
          </cell>
          <cell r="D482">
            <v>75</v>
          </cell>
          <cell r="E482" t="str">
            <v>5</v>
          </cell>
          <cell r="F482">
            <v>7</v>
          </cell>
          <cell r="G482">
            <v>1</v>
          </cell>
          <cell r="H482">
            <v>0</v>
          </cell>
          <cell r="I482">
            <v>75.010000000000005</v>
          </cell>
          <cell r="J482">
            <v>2.5</v>
          </cell>
          <cell r="K482">
            <v>0</v>
          </cell>
          <cell r="L482">
            <v>0</v>
          </cell>
        </row>
        <row r="483">
          <cell r="A483" t="str">
            <v>5_5_7_2</v>
          </cell>
          <cell r="B483">
            <v>11</v>
          </cell>
          <cell r="C483">
            <v>5</v>
          </cell>
          <cell r="D483">
            <v>75</v>
          </cell>
          <cell r="E483" t="str">
            <v>5</v>
          </cell>
          <cell r="F483">
            <v>7</v>
          </cell>
          <cell r="G483">
            <v>2</v>
          </cell>
          <cell r="H483">
            <v>7.1999999999999998E-3</v>
          </cell>
          <cell r="I483">
            <v>75.02</v>
          </cell>
          <cell r="J483">
            <v>5</v>
          </cell>
          <cell r="K483">
            <v>3.5999999999999997E-2</v>
          </cell>
          <cell r="L483">
            <v>1.2111832587558455E-3</v>
          </cell>
          <cell r="M483"/>
        </row>
        <row r="484">
          <cell r="A484" t="str">
            <v>5_5_7_3</v>
          </cell>
          <cell r="B484">
            <v>11</v>
          </cell>
          <cell r="C484">
            <v>5</v>
          </cell>
          <cell r="D484">
            <v>75</v>
          </cell>
          <cell r="E484" t="str">
            <v>5</v>
          </cell>
          <cell r="F484">
            <v>7</v>
          </cell>
          <cell r="G484">
            <v>3</v>
          </cell>
          <cell r="H484">
            <v>7.0000000000000001E-3</v>
          </cell>
          <cell r="I484">
            <v>75.03</v>
          </cell>
          <cell r="J484">
            <v>10</v>
          </cell>
          <cell r="K484">
            <v>7.0000000000000007E-2</v>
          </cell>
          <cell r="L484">
            <v>2.3550785586919222E-3</v>
          </cell>
          <cell r="M484"/>
        </row>
        <row r="485">
          <cell r="A485" t="str">
            <v>5_5_7_4</v>
          </cell>
          <cell r="B485">
            <v>11</v>
          </cell>
          <cell r="C485">
            <v>5</v>
          </cell>
          <cell r="D485">
            <v>75</v>
          </cell>
          <cell r="E485" t="str">
            <v>5</v>
          </cell>
          <cell r="F485">
            <v>7</v>
          </cell>
          <cell r="G485">
            <v>4</v>
          </cell>
          <cell r="H485">
            <v>2.52E-2</v>
          </cell>
          <cell r="I485">
            <v>75.040000000000006</v>
          </cell>
          <cell r="J485">
            <v>15</v>
          </cell>
          <cell r="K485">
            <v>0.378</v>
          </cell>
          <cell r="L485">
            <v>1.2717424216936378E-2</v>
          </cell>
          <cell r="M485"/>
        </row>
        <row r="486">
          <cell r="A486" t="str">
            <v>5_5_7_5</v>
          </cell>
          <cell r="B486">
            <v>11</v>
          </cell>
          <cell r="C486">
            <v>5</v>
          </cell>
          <cell r="D486">
            <v>75</v>
          </cell>
          <cell r="E486" t="str">
            <v>5</v>
          </cell>
          <cell r="F486">
            <v>7</v>
          </cell>
          <cell r="G486">
            <v>5</v>
          </cell>
          <cell r="H486">
            <v>9.5299999999999996E-2</v>
          </cell>
          <cell r="I486">
            <v>75.05</v>
          </cell>
          <cell r="J486">
            <v>20</v>
          </cell>
          <cell r="K486">
            <v>1.9059999999999999</v>
          </cell>
          <cell r="L486">
            <v>6.4125424755240037E-2</v>
          </cell>
          <cell r="M486"/>
        </row>
        <row r="487">
          <cell r="A487" t="str">
            <v>5_5_7_6</v>
          </cell>
          <cell r="B487">
            <v>11</v>
          </cell>
          <cell r="C487">
            <v>5</v>
          </cell>
          <cell r="D487">
            <v>75</v>
          </cell>
          <cell r="E487" t="str">
            <v>5</v>
          </cell>
          <cell r="F487">
            <v>7</v>
          </cell>
          <cell r="G487">
            <v>6</v>
          </cell>
          <cell r="H487">
            <v>0.21149999999999999</v>
          </cell>
          <cell r="I487">
            <v>75.06</v>
          </cell>
          <cell r="J487">
            <v>25</v>
          </cell>
          <cell r="K487">
            <v>5.2874999999999996</v>
          </cell>
          <cell r="L487">
            <v>0.1778925411297648</v>
          </cell>
          <cell r="M487"/>
        </row>
        <row r="488">
          <cell r="A488" t="str">
            <v>5_5_7_7</v>
          </cell>
          <cell r="B488">
            <v>11</v>
          </cell>
          <cell r="C488">
            <v>5</v>
          </cell>
          <cell r="D488">
            <v>75</v>
          </cell>
          <cell r="E488" t="str">
            <v>5</v>
          </cell>
          <cell r="F488">
            <v>7</v>
          </cell>
          <cell r="G488">
            <v>7</v>
          </cell>
          <cell r="H488">
            <v>0.37890000000000001</v>
          </cell>
          <cell r="I488">
            <v>75.069999999999993</v>
          </cell>
          <cell r="J488">
            <v>30</v>
          </cell>
          <cell r="K488">
            <v>11.367000000000001</v>
          </cell>
          <cell r="L488">
            <v>0.38243111395215829</v>
          </cell>
          <cell r="M488"/>
        </row>
        <row r="489">
          <cell r="A489" t="str">
            <v>5_5_7_8</v>
          </cell>
          <cell r="B489">
            <v>11</v>
          </cell>
          <cell r="C489">
            <v>5</v>
          </cell>
          <cell r="D489">
            <v>75</v>
          </cell>
          <cell r="E489" t="str">
            <v>5</v>
          </cell>
          <cell r="F489">
            <v>7</v>
          </cell>
          <cell r="G489">
            <v>8</v>
          </cell>
          <cell r="H489">
            <v>0.1623</v>
          </cell>
          <cell r="I489">
            <v>75.08</v>
          </cell>
          <cell r="J489">
            <v>35</v>
          </cell>
          <cell r="K489">
            <v>5.6805000000000003</v>
          </cell>
          <cell r="L489">
            <v>0.19111462503784948</v>
          </cell>
          <cell r="M489"/>
        </row>
        <row r="490">
          <cell r="A490" t="str">
            <v>5_5_7_9</v>
          </cell>
          <cell r="B490">
            <v>11</v>
          </cell>
          <cell r="C490">
            <v>5</v>
          </cell>
          <cell r="D490">
            <v>75</v>
          </cell>
          <cell r="E490" t="str">
            <v>5</v>
          </cell>
          <cell r="F490">
            <v>7</v>
          </cell>
          <cell r="G490">
            <v>9</v>
          </cell>
          <cell r="H490">
            <v>5.7099999999999998E-2</v>
          </cell>
          <cell r="I490">
            <v>75.09</v>
          </cell>
          <cell r="J490">
            <v>40</v>
          </cell>
          <cell r="K490">
            <v>2.2839999999999998</v>
          </cell>
          <cell r="L490">
            <v>7.6842848972176414E-2</v>
          </cell>
          <cell r="M490"/>
        </row>
        <row r="491">
          <cell r="A491" t="str">
            <v>5_5_7_10</v>
          </cell>
          <cell r="B491">
            <v>11</v>
          </cell>
          <cell r="C491">
            <v>5</v>
          </cell>
          <cell r="D491">
            <v>75</v>
          </cell>
          <cell r="E491" t="str">
            <v>5</v>
          </cell>
          <cell r="F491">
            <v>7</v>
          </cell>
          <cell r="G491">
            <v>10</v>
          </cell>
          <cell r="H491">
            <v>2.12E-2</v>
          </cell>
          <cell r="I491">
            <v>75.099999999999994</v>
          </cell>
          <cell r="J491">
            <v>45</v>
          </cell>
          <cell r="K491">
            <v>0.95399999999999996</v>
          </cell>
          <cell r="L491">
            <v>3.2096356357029905E-2</v>
          </cell>
          <cell r="M491"/>
        </row>
        <row r="492">
          <cell r="A492" t="str">
            <v>5_5_7_11</v>
          </cell>
          <cell r="B492">
            <v>11</v>
          </cell>
          <cell r="C492">
            <v>5</v>
          </cell>
          <cell r="D492">
            <v>75</v>
          </cell>
          <cell r="E492" t="str">
            <v>5</v>
          </cell>
          <cell r="F492">
            <v>7</v>
          </cell>
          <cell r="G492">
            <v>11</v>
          </cell>
          <cell r="H492">
            <v>2.53E-2</v>
          </cell>
          <cell r="I492">
            <v>75.11</v>
          </cell>
          <cell r="J492">
            <v>50</v>
          </cell>
          <cell r="K492">
            <v>1.2649999999999999</v>
          </cell>
          <cell r="L492">
            <v>4.2559633953504011E-2</v>
          </cell>
          <cell r="M492"/>
        </row>
        <row r="493">
          <cell r="A493" t="str">
            <v>5_5_7_12</v>
          </cell>
          <cell r="B493">
            <v>11</v>
          </cell>
          <cell r="C493">
            <v>5</v>
          </cell>
          <cell r="D493">
            <v>75</v>
          </cell>
          <cell r="E493" t="str">
            <v>5</v>
          </cell>
          <cell r="F493">
            <v>7</v>
          </cell>
          <cell r="G493">
            <v>12</v>
          </cell>
          <cell r="H493">
            <v>8.9999999999999993E-3</v>
          </cell>
          <cell r="I493">
            <v>75.12</v>
          </cell>
          <cell r="J493">
            <v>55</v>
          </cell>
          <cell r="K493">
            <v>0.49499999999999994</v>
          </cell>
          <cell r="L493">
            <v>1.6653769807892873E-2</v>
          </cell>
          <cell r="M493"/>
        </row>
        <row r="494">
          <cell r="A494" t="str">
            <v>5_5_7_13</v>
          </cell>
          <cell r="B494">
            <v>11</v>
          </cell>
          <cell r="C494">
            <v>5</v>
          </cell>
          <cell r="D494">
            <v>75</v>
          </cell>
          <cell r="E494" t="str">
            <v>5</v>
          </cell>
          <cell r="F494">
            <v>7</v>
          </cell>
          <cell r="G494">
            <v>13</v>
          </cell>
          <cell r="H494">
            <v>0</v>
          </cell>
          <cell r="I494">
            <v>75.13</v>
          </cell>
          <cell r="J494">
            <v>60</v>
          </cell>
          <cell r="K494">
            <v>0</v>
          </cell>
          <cell r="L494">
            <v>0</v>
          </cell>
          <cell r="M494"/>
        </row>
        <row r="495">
          <cell r="A495" t="str">
            <v>5_5_7_14</v>
          </cell>
          <cell r="B495">
            <v>11</v>
          </cell>
          <cell r="C495">
            <v>5</v>
          </cell>
          <cell r="D495">
            <v>75</v>
          </cell>
          <cell r="E495" t="str">
            <v>5</v>
          </cell>
          <cell r="F495">
            <v>7</v>
          </cell>
          <cell r="G495">
            <v>14</v>
          </cell>
          <cell r="H495">
            <v>0</v>
          </cell>
          <cell r="I495">
            <v>75.14</v>
          </cell>
          <cell r="J495">
            <v>65</v>
          </cell>
          <cell r="K495">
            <v>0</v>
          </cell>
          <cell r="L495">
            <v>0</v>
          </cell>
          <cell r="M495"/>
        </row>
        <row r="496">
          <cell r="A496" t="str">
            <v>5_5_7_15</v>
          </cell>
          <cell r="B496">
            <v>11</v>
          </cell>
          <cell r="C496">
            <v>5</v>
          </cell>
          <cell r="D496">
            <v>75</v>
          </cell>
          <cell r="E496" t="str">
            <v>5</v>
          </cell>
          <cell r="F496">
            <v>7</v>
          </cell>
          <cell r="G496">
            <v>15</v>
          </cell>
          <cell r="H496">
            <v>0</v>
          </cell>
          <cell r="I496">
            <v>75.150000000000006</v>
          </cell>
          <cell r="J496">
            <v>70</v>
          </cell>
          <cell r="K496">
            <v>0</v>
          </cell>
          <cell r="L496">
            <v>0</v>
          </cell>
          <cell r="M496"/>
        </row>
        <row r="497">
          <cell r="A497" t="str">
            <v>5_5_7_16</v>
          </cell>
          <cell r="B497">
            <v>11</v>
          </cell>
          <cell r="C497">
            <v>5</v>
          </cell>
          <cell r="D497">
            <v>75</v>
          </cell>
          <cell r="E497" t="str">
            <v>5</v>
          </cell>
          <cell r="F497">
            <v>7</v>
          </cell>
          <cell r="G497">
            <v>16</v>
          </cell>
          <cell r="H497">
            <v>0</v>
          </cell>
          <cell r="I497">
            <v>75.16</v>
          </cell>
          <cell r="J497">
            <v>75</v>
          </cell>
          <cell r="K497">
            <v>0</v>
          </cell>
          <cell r="L497">
            <v>0</v>
          </cell>
          <cell r="M497">
            <v>1</v>
          </cell>
        </row>
        <row r="498">
          <cell r="A498" t="str">
            <v>5_5_8_1</v>
          </cell>
          <cell r="B498">
            <v>11</v>
          </cell>
          <cell r="C498">
            <v>5</v>
          </cell>
          <cell r="D498">
            <v>85</v>
          </cell>
          <cell r="E498" t="str">
            <v>5</v>
          </cell>
          <cell r="F498">
            <v>8</v>
          </cell>
          <cell r="G498">
            <v>1</v>
          </cell>
          <cell r="H498">
            <v>0</v>
          </cell>
          <cell r="I498">
            <v>85.01</v>
          </cell>
          <cell r="J498">
            <v>2.5</v>
          </cell>
          <cell r="K498">
            <v>0</v>
          </cell>
          <cell r="L498">
            <v>0</v>
          </cell>
        </row>
        <row r="499">
          <cell r="A499" t="str">
            <v>5_5_8_2</v>
          </cell>
          <cell r="B499">
            <v>11</v>
          </cell>
          <cell r="C499">
            <v>5</v>
          </cell>
          <cell r="D499">
            <v>85</v>
          </cell>
          <cell r="E499" t="str">
            <v>5</v>
          </cell>
          <cell r="F499">
            <v>8</v>
          </cell>
          <cell r="G499">
            <v>2</v>
          </cell>
          <cell r="H499">
            <v>7.1999999999999998E-3</v>
          </cell>
          <cell r="I499">
            <v>85.02</v>
          </cell>
          <cell r="J499">
            <v>5</v>
          </cell>
          <cell r="K499">
            <v>3.5999999999999997E-2</v>
          </cell>
          <cell r="L499">
            <v>1.2111832587558455E-3</v>
          </cell>
          <cell r="M499"/>
        </row>
        <row r="500">
          <cell r="A500" t="str">
            <v>5_5_8_3</v>
          </cell>
          <cell r="B500">
            <v>11</v>
          </cell>
          <cell r="C500">
            <v>5</v>
          </cell>
          <cell r="D500">
            <v>85</v>
          </cell>
          <cell r="E500" t="str">
            <v>5</v>
          </cell>
          <cell r="F500">
            <v>8</v>
          </cell>
          <cell r="G500">
            <v>3</v>
          </cell>
          <cell r="H500">
            <v>7.0000000000000001E-3</v>
          </cell>
          <cell r="I500">
            <v>85.03</v>
          </cell>
          <cell r="J500">
            <v>10</v>
          </cell>
          <cell r="K500">
            <v>7.0000000000000007E-2</v>
          </cell>
          <cell r="L500">
            <v>2.3550785586919222E-3</v>
          </cell>
          <cell r="M500"/>
        </row>
        <row r="501">
          <cell r="A501" t="str">
            <v>5_5_8_4</v>
          </cell>
          <cell r="B501">
            <v>11</v>
          </cell>
          <cell r="C501">
            <v>5</v>
          </cell>
          <cell r="D501">
            <v>85</v>
          </cell>
          <cell r="E501" t="str">
            <v>5</v>
          </cell>
          <cell r="F501">
            <v>8</v>
          </cell>
          <cell r="G501">
            <v>4</v>
          </cell>
          <cell r="H501">
            <v>2.52E-2</v>
          </cell>
          <cell r="I501">
            <v>85.04</v>
          </cell>
          <cell r="J501">
            <v>15</v>
          </cell>
          <cell r="K501">
            <v>0.378</v>
          </cell>
          <cell r="L501">
            <v>1.2717424216936378E-2</v>
          </cell>
          <cell r="M501"/>
        </row>
        <row r="502">
          <cell r="A502" t="str">
            <v>5_5_8_5</v>
          </cell>
          <cell r="B502">
            <v>11</v>
          </cell>
          <cell r="C502">
            <v>5</v>
          </cell>
          <cell r="D502">
            <v>85</v>
          </cell>
          <cell r="E502" t="str">
            <v>5</v>
          </cell>
          <cell r="F502">
            <v>8</v>
          </cell>
          <cell r="G502">
            <v>5</v>
          </cell>
          <cell r="H502">
            <v>9.5299999999999996E-2</v>
          </cell>
          <cell r="I502">
            <v>85.05</v>
          </cell>
          <cell r="J502">
            <v>20</v>
          </cell>
          <cell r="K502">
            <v>1.9059999999999999</v>
          </cell>
          <cell r="L502">
            <v>6.4125424755240037E-2</v>
          </cell>
          <cell r="M502"/>
        </row>
        <row r="503">
          <cell r="A503" t="str">
            <v>5_5_8_6</v>
          </cell>
          <cell r="B503">
            <v>11</v>
          </cell>
          <cell r="C503">
            <v>5</v>
          </cell>
          <cell r="D503">
            <v>85</v>
          </cell>
          <cell r="E503" t="str">
            <v>5</v>
          </cell>
          <cell r="F503">
            <v>8</v>
          </cell>
          <cell r="G503">
            <v>6</v>
          </cell>
          <cell r="H503">
            <v>0.21149999999999999</v>
          </cell>
          <cell r="I503">
            <v>85.06</v>
          </cell>
          <cell r="J503">
            <v>25</v>
          </cell>
          <cell r="K503">
            <v>5.2874999999999996</v>
          </cell>
          <cell r="L503">
            <v>0.1778925411297648</v>
          </cell>
          <cell r="M503"/>
        </row>
        <row r="504">
          <cell r="A504" t="str">
            <v>5_5_8_7</v>
          </cell>
          <cell r="B504">
            <v>11</v>
          </cell>
          <cell r="C504">
            <v>5</v>
          </cell>
          <cell r="D504">
            <v>85</v>
          </cell>
          <cell r="E504" t="str">
            <v>5</v>
          </cell>
          <cell r="F504">
            <v>8</v>
          </cell>
          <cell r="G504">
            <v>7</v>
          </cell>
          <cell r="H504">
            <v>0.37890000000000001</v>
          </cell>
          <cell r="I504">
            <v>85.07</v>
          </cell>
          <cell r="J504">
            <v>30</v>
          </cell>
          <cell r="K504">
            <v>11.367000000000001</v>
          </cell>
          <cell r="L504">
            <v>0.38243111395215829</v>
          </cell>
          <cell r="M504"/>
        </row>
        <row r="505">
          <cell r="A505" t="str">
            <v>5_5_8_8</v>
          </cell>
          <cell r="B505">
            <v>11</v>
          </cell>
          <cell r="C505">
            <v>5</v>
          </cell>
          <cell r="D505">
            <v>85</v>
          </cell>
          <cell r="E505" t="str">
            <v>5</v>
          </cell>
          <cell r="F505">
            <v>8</v>
          </cell>
          <cell r="G505">
            <v>8</v>
          </cell>
          <cell r="H505">
            <v>0.1623</v>
          </cell>
          <cell r="I505">
            <v>85.08</v>
          </cell>
          <cell r="J505">
            <v>35</v>
          </cell>
          <cell r="K505">
            <v>5.6805000000000003</v>
          </cell>
          <cell r="L505">
            <v>0.19111462503784948</v>
          </cell>
          <cell r="M505"/>
        </row>
        <row r="506">
          <cell r="A506" t="str">
            <v>5_5_8_9</v>
          </cell>
          <cell r="B506">
            <v>11</v>
          </cell>
          <cell r="C506">
            <v>5</v>
          </cell>
          <cell r="D506">
            <v>85</v>
          </cell>
          <cell r="E506" t="str">
            <v>5</v>
          </cell>
          <cell r="F506">
            <v>8</v>
          </cell>
          <cell r="G506">
            <v>9</v>
          </cell>
          <cell r="H506">
            <v>5.7099999999999998E-2</v>
          </cell>
          <cell r="I506">
            <v>85.09</v>
          </cell>
          <cell r="J506">
            <v>40</v>
          </cell>
          <cell r="K506">
            <v>2.2839999999999998</v>
          </cell>
          <cell r="L506">
            <v>7.6842848972176414E-2</v>
          </cell>
          <cell r="M506"/>
        </row>
        <row r="507">
          <cell r="A507" t="str">
            <v>5_5_8_10</v>
          </cell>
          <cell r="B507">
            <v>11</v>
          </cell>
          <cell r="C507">
            <v>5</v>
          </cell>
          <cell r="D507">
            <v>85</v>
          </cell>
          <cell r="E507" t="str">
            <v>5</v>
          </cell>
          <cell r="F507">
            <v>8</v>
          </cell>
          <cell r="G507">
            <v>10</v>
          </cell>
          <cell r="H507">
            <v>2.12E-2</v>
          </cell>
          <cell r="I507">
            <v>85.1</v>
          </cell>
          <cell r="J507">
            <v>45</v>
          </cell>
          <cell r="K507">
            <v>0.95399999999999996</v>
          </cell>
          <cell r="L507">
            <v>3.2096356357029905E-2</v>
          </cell>
          <cell r="M507"/>
        </row>
        <row r="508">
          <cell r="A508" t="str">
            <v>5_5_8_11</v>
          </cell>
          <cell r="B508">
            <v>11</v>
          </cell>
          <cell r="C508">
            <v>5</v>
          </cell>
          <cell r="D508">
            <v>85</v>
          </cell>
          <cell r="E508" t="str">
            <v>5</v>
          </cell>
          <cell r="F508">
            <v>8</v>
          </cell>
          <cell r="G508">
            <v>11</v>
          </cell>
          <cell r="H508">
            <v>2.53E-2</v>
          </cell>
          <cell r="I508">
            <v>85.11</v>
          </cell>
          <cell r="J508">
            <v>50</v>
          </cell>
          <cell r="K508">
            <v>1.2649999999999999</v>
          </cell>
          <cell r="L508">
            <v>4.2559633953504011E-2</v>
          </cell>
          <cell r="M508"/>
        </row>
        <row r="509">
          <cell r="A509" t="str">
            <v>5_5_8_12</v>
          </cell>
          <cell r="B509">
            <v>11</v>
          </cell>
          <cell r="C509">
            <v>5</v>
          </cell>
          <cell r="D509">
            <v>85</v>
          </cell>
          <cell r="E509" t="str">
            <v>5</v>
          </cell>
          <cell r="F509">
            <v>8</v>
          </cell>
          <cell r="G509">
            <v>12</v>
          </cell>
          <cell r="H509">
            <v>8.9999999999999993E-3</v>
          </cell>
          <cell r="I509">
            <v>85.12</v>
          </cell>
          <cell r="J509">
            <v>55</v>
          </cell>
          <cell r="K509">
            <v>0.49499999999999994</v>
          </cell>
          <cell r="L509">
            <v>1.6653769807892873E-2</v>
          </cell>
          <cell r="M509"/>
        </row>
        <row r="510">
          <cell r="A510" t="str">
            <v>5_5_8_13</v>
          </cell>
          <cell r="B510">
            <v>11</v>
          </cell>
          <cell r="C510">
            <v>5</v>
          </cell>
          <cell r="D510">
            <v>85</v>
          </cell>
          <cell r="E510" t="str">
            <v>5</v>
          </cell>
          <cell r="F510">
            <v>8</v>
          </cell>
          <cell r="G510">
            <v>13</v>
          </cell>
          <cell r="H510">
            <v>0</v>
          </cell>
          <cell r="I510">
            <v>85.13</v>
          </cell>
          <cell r="J510">
            <v>60</v>
          </cell>
          <cell r="K510">
            <v>0</v>
          </cell>
          <cell r="L510">
            <v>0</v>
          </cell>
          <cell r="M510"/>
        </row>
        <row r="511">
          <cell r="A511" t="str">
            <v>5_5_8_14</v>
          </cell>
          <cell r="B511">
            <v>11</v>
          </cell>
          <cell r="C511">
            <v>5</v>
          </cell>
          <cell r="D511">
            <v>85</v>
          </cell>
          <cell r="E511" t="str">
            <v>5</v>
          </cell>
          <cell r="F511">
            <v>8</v>
          </cell>
          <cell r="G511">
            <v>14</v>
          </cell>
          <cell r="H511">
            <v>0</v>
          </cell>
          <cell r="I511">
            <v>85.14</v>
          </cell>
          <cell r="J511">
            <v>65</v>
          </cell>
          <cell r="K511">
            <v>0</v>
          </cell>
          <cell r="L511">
            <v>0</v>
          </cell>
          <cell r="M511"/>
        </row>
        <row r="512">
          <cell r="A512" t="str">
            <v>5_5_8_15</v>
          </cell>
          <cell r="B512">
            <v>11</v>
          </cell>
          <cell r="C512">
            <v>5</v>
          </cell>
          <cell r="D512">
            <v>85</v>
          </cell>
          <cell r="E512" t="str">
            <v>5</v>
          </cell>
          <cell r="F512">
            <v>8</v>
          </cell>
          <cell r="G512">
            <v>15</v>
          </cell>
          <cell r="H512">
            <v>0</v>
          </cell>
          <cell r="I512">
            <v>85.15</v>
          </cell>
          <cell r="J512">
            <v>70</v>
          </cell>
          <cell r="K512">
            <v>0</v>
          </cell>
          <cell r="L512">
            <v>0</v>
          </cell>
          <cell r="M512"/>
        </row>
        <row r="513">
          <cell r="A513" t="str">
            <v>5_5_8_16</v>
          </cell>
          <cell r="B513">
            <v>11</v>
          </cell>
          <cell r="C513">
            <v>5</v>
          </cell>
          <cell r="D513">
            <v>85</v>
          </cell>
          <cell r="E513" t="str">
            <v>5</v>
          </cell>
          <cell r="F513">
            <v>8</v>
          </cell>
          <cell r="G513">
            <v>16</v>
          </cell>
          <cell r="H513">
            <v>0</v>
          </cell>
          <cell r="I513">
            <v>85.16</v>
          </cell>
          <cell r="J513">
            <v>75</v>
          </cell>
          <cell r="K513">
            <v>0</v>
          </cell>
          <cell r="L513">
            <v>0</v>
          </cell>
          <cell r="M513">
            <v>1</v>
          </cell>
        </row>
        <row r="514">
          <cell r="A514" t="str">
            <v>5_5_9_1</v>
          </cell>
          <cell r="B514">
            <v>11</v>
          </cell>
          <cell r="C514">
            <v>5</v>
          </cell>
          <cell r="D514">
            <v>95</v>
          </cell>
          <cell r="E514" t="str">
            <v>5</v>
          </cell>
          <cell r="F514">
            <v>9</v>
          </cell>
          <cell r="G514">
            <v>1</v>
          </cell>
          <cell r="H514">
            <v>0</v>
          </cell>
          <cell r="I514">
            <v>95.01</v>
          </cell>
          <cell r="J514">
            <v>2.5</v>
          </cell>
          <cell r="K514">
            <v>0</v>
          </cell>
          <cell r="L514">
            <v>0</v>
          </cell>
        </row>
        <row r="515">
          <cell r="A515" t="str">
            <v>5_5_9_2</v>
          </cell>
          <cell r="B515">
            <v>11</v>
          </cell>
          <cell r="C515">
            <v>5</v>
          </cell>
          <cell r="D515">
            <v>95</v>
          </cell>
          <cell r="E515" t="str">
            <v>5</v>
          </cell>
          <cell r="F515">
            <v>9</v>
          </cell>
          <cell r="G515">
            <v>2</v>
          </cell>
          <cell r="H515">
            <v>0</v>
          </cell>
          <cell r="I515">
            <v>95.02</v>
          </cell>
          <cell r="J515">
            <v>5</v>
          </cell>
          <cell r="K515">
            <v>0</v>
          </cell>
          <cell r="L515">
            <v>0</v>
          </cell>
          <cell r="M515"/>
        </row>
        <row r="516">
          <cell r="A516" t="str">
            <v>5_5_9_3</v>
          </cell>
          <cell r="B516">
            <v>11</v>
          </cell>
          <cell r="C516">
            <v>5</v>
          </cell>
          <cell r="D516">
            <v>95</v>
          </cell>
          <cell r="E516" t="str">
            <v>5</v>
          </cell>
          <cell r="F516">
            <v>9</v>
          </cell>
          <cell r="G516">
            <v>3</v>
          </cell>
          <cell r="H516">
            <v>0</v>
          </cell>
          <cell r="I516">
            <v>95.03</v>
          </cell>
          <cell r="J516">
            <v>10</v>
          </cell>
          <cell r="K516">
            <v>0</v>
          </cell>
          <cell r="L516">
            <v>0</v>
          </cell>
          <cell r="M516"/>
        </row>
        <row r="517">
          <cell r="A517" t="str">
            <v>5_5_9_4</v>
          </cell>
          <cell r="B517">
            <v>11</v>
          </cell>
          <cell r="C517">
            <v>5</v>
          </cell>
          <cell r="D517">
            <v>95</v>
          </cell>
          <cell r="E517" t="str">
            <v>5</v>
          </cell>
          <cell r="F517">
            <v>9</v>
          </cell>
          <cell r="G517">
            <v>4</v>
          </cell>
          <cell r="H517">
            <v>1.0699999999999999E-2</v>
          </cell>
          <cell r="I517">
            <v>95.04</v>
          </cell>
          <cell r="J517">
            <v>15</v>
          </cell>
          <cell r="K517">
            <v>0.1605</v>
          </cell>
          <cell r="L517">
            <v>5.1214959235445223E-3</v>
          </cell>
          <cell r="M517"/>
        </row>
        <row r="518">
          <cell r="A518" t="str">
            <v>5_5_9_5</v>
          </cell>
          <cell r="B518">
            <v>11</v>
          </cell>
          <cell r="C518">
            <v>5</v>
          </cell>
          <cell r="D518">
            <v>95</v>
          </cell>
          <cell r="E518" t="str">
            <v>5</v>
          </cell>
          <cell r="F518">
            <v>9</v>
          </cell>
          <cell r="G518">
            <v>5</v>
          </cell>
          <cell r="H518">
            <v>7.4999999999999997E-2</v>
          </cell>
          <cell r="I518">
            <v>95.05</v>
          </cell>
          <cell r="J518">
            <v>20</v>
          </cell>
          <cell r="K518">
            <v>1.5</v>
          </cell>
          <cell r="L518">
            <v>4.7864447883593661E-2</v>
          </cell>
          <cell r="M518"/>
        </row>
        <row r="519">
          <cell r="A519" t="str">
            <v>5_5_9_6</v>
          </cell>
          <cell r="B519">
            <v>11</v>
          </cell>
          <cell r="C519">
            <v>5</v>
          </cell>
          <cell r="D519">
            <v>95</v>
          </cell>
          <cell r="E519" t="str">
            <v>5</v>
          </cell>
          <cell r="F519">
            <v>9</v>
          </cell>
          <cell r="G519">
            <v>6</v>
          </cell>
          <cell r="H519">
            <v>0.16839999999999999</v>
          </cell>
          <cell r="I519">
            <v>95.06</v>
          </cell>
          <cell r="J519">
            <v>25</v>
          </cell>
          <cell r="K519">
            <v>4.21</v>
          </cell>
          <cell r="L519">
            <v>0.13433955039328621</v>
          </cell>
          <cell r="M519"/>
        </row>
        <row r="520">
          <cell r="A520" t="str">
            <v>5_5_9_7</v>
          </cell>
          <cell r="B520">
            <v>11</v>
          </cell>
          <cell r="C520">
            <v>5</v>
          </cell>
          <cell r="D520">
            <v>95</v>
          </cell>
          <cell r="E520" t="str">
            <v>5</v>
          </cell>
          <cell r="F520">
            <v>9</v>
          </cell>
          <cell r="G520">
            <v>7</v>
          </cell>
          <cell r="H520">
            <v>0.40720000000000001</v>
          </cell>
          <cell r="I520">
            <v>95.07</v>
          </cell>
          <cell r="J520">
            <v>30</v>
          </cell>
          <cell r="K520">
            <v>12.216000000000001</v>
          </cell>
          <cell r="L520">
            <v>0.38980806356398684</v>
          </cell>
          <cell r="M520"/>
        </row>
        <row r="521">
          <cell r="A521" t="str">
            <v>5_5_9_8</v>
          </cell>
          <cell r="B521">
            <v>11</v>
          </cell>
          <cell r="C521">
            <v>5</v>
          </cell>
          <cell r="D521">
            <v>95</v>
          </cell>
          <cell r="E521" t="str">
            <v>5</v>
          </cell>
          <cell r="F521">
            <v>9</v>
          </cell>
          <cell r="G521">
            <v>8</v>
          </cell>
          <cell r="H521">
            <v>0.18529999999999999</v>
          </cell>
          <cell r="I521">
            <v>95.08</v>
          </cell>
          <cell r="J521">
            <v>35</v>
          </cell>
          <cell r="K521">
            <v>6.4855</v>
          </cell>
          <cell r="L521">
            <v>0.20694991783269781</v>
          </cell>
          <cell r="M521"/>
        </row>
        <row r="522">
          <cell r="A522" t="str">
            <v>5_5_9_9</v>
          </cell>
          <cell r="B522">
            <v>11</v>
          </cell>
          <cell r="C522">
            <v>5</v>
          </cell>
          <cell r="D522">
            <v>95</v>
          </cell>
          <cell r="E522" t="str">
            <v>5</v>
          </cell>
          <cell r="F522">
            <v>9</v>
          </cell>
          <cell r="G522">
            <v>9</v>
          </cell>
          <cell r="H522">
            <v>8.6599999999999996E-2</v>
          </cell>
          <cell r="I522">
            <v>95.09</v>
          </cell>
          <cell r="J522">
            <v>40</v>
          </cell>
          <cell r="K522">
            <v>3.464</v>
          </cell>
          <cell r="L522">
            <v>0.11053496497917896</v>
          </cell>
          <cell r="M522"/>
        </row>
        <row r="523">
          <cell r="A523" t="str">
            <v>5_5_9_10</v>
          </cell>
          <cell r="B523">
            <v>11</v>
          </cell>
          <cell r="C523">
            <v>5</v>
          </cell>
          <cell r="D523">
            <v>95</v>
          </cell>
          <cell r="E523" t="str">
            <v>5</v>
          </cell>
          <cell r="F523">
            <v>9</v>
          </cell>
          <cell r="G523">
            <v>10</v>
          </cell>
          <cell r="H523">
            <v>1.9900000000000001E-2</v>
          </cell>
          <cell r="I523">
            <v>95.1</v>
          </cell>
          <cell r="J523">
            <v>45</v>
          </cell>
          <cell r="K523">
            <v>0.89550000000000007</v>
          </cell>
          <cell r="L523">
            <v>2.857507538650542E-2</v>
          </cell>
          <cell r="M523"/>
        </row>
        <row r="524">
          <cell r="A524" t="str">
            <v>5_5_9_11</v>
          </cell>
          <cell r="B524">
            <v>11</v>
          </cell>
          <cell r="C524">
            <v>5</v>
          </cell>
          <cell r="D524">
            <v>95</v>
          </cell>
          <cell r="E524" t="str">
            <v>5</v>
          </cell>
          <cell r="F524">
            <v>9</v>
          </cell>
          <cell r="G524">
            <v>11</v>
          </cell>
          <cell r="H524">
            <v>3.6700000000000003E-2</v>
          </cell>
          <cell r="I524">
            <v>95.11</v>
          </cell>
          <cell r="J524">
            <v>50</v>
          </cell>
          <cell r="K524">
            <v>1.8350000000000002</v>
          </cell>
          <cell r="L524">
            <v>5.8554174577596256E-2</v>
          </cell>
          <cell r="M524"/>
        </row>
        <row r="525">
          <cell r="A525" t="str">
            <v>5_5_9_12</v>
          </cell>
          <cell r="B525">
            <v>11</v>
          </cell>
          <cell r="C525">
            <v>5</v>
          </cell>
          <cell r="D525">
            <v>95</v>
          </cell>
          <cell r="E525" t="str">
            <v>5</v>
          </cell>
          <cell r="F525">
            <v>9</v>
          </cell>
          <cell r="G525">
            <v>12</v>
          </cell>
          <cell r="H525">
            <v>1.04E-2</v>
          </cell>
          <cell r="I525">
            <v>95.12</v>
          </cell>
          <cell r="J525">
            <v>55</v>
          </cell>
          <cell r="K525">
            <v>0.57199999999999995</v>
          </cell>
          <cell r="L525">
            <v>1.8252309459610382E-2</v>
          </cell>
          <cell r="M525"/>
        </row>
        <row r="526">
          <cell r="A526" t="str">
            <v>5_5_9_13</v>
          </cell>
          <cell r="B526">
            <v>11</v>
          </cell>
          <cell r="C526">
            <v>5</v>
          </cell>
          <cell r="D526">
            <v>95</v>
          </cell>
          <cell r="E526" t="str">
            <v>5</v>
          </cell>
          <cell r="F526">
            <v>9</v>
          </cell>
          <cell r="G526">
            <v>13</v>
          </cell>
          <cell r="H526">
            <v>0</v>
          </cell>
          <cell r="I526">
            <v>95.13</v>
          </cell>
          <cell r="J526">
            <v>60</v>
          </cell>
          <cell r="K526">
            <v>0</v>
          </cell>
          <cell r="L526">
            <v>0</v>
          </cell>
          <cell r="M526"/>
        </row>
        <row r="527">
          <cell r="A527" t="str">
            <v>5_5_9_14</v>
          </cell>
          <cell r="B527">
            <v>11</v>
          </cell>
          <cell r="C527">
            <v>5</v>
          </cell>
          <cell r="D527">
            <v>95</v>
          </cell>
          <cell r="E527" t="str">
            <v>5</v>
          </cell>
          <cell r="F527">
            <v>9</v>
          </cell>
          <cell r="G527">
            <v>14</v>
          </cell>
          <cell r="H527">
            <v>0</v>
          </cell>
          <cell r="I527">
            <v>95.14</v>
          </cell>
          <cell r="J527">
            <v>65</v>
          </cell>
          <cell r="K527">
            <v>0</v>
          </cell>
          <cell r="L527">
            <v>0</v>
          </cell>
          <cell r="M527"/>
        </row>
        <row r="528">
          <cell r="A528" t="str">
            <v>5_5_9_15</v>
          </cell>
          <cell r="B528">
            <v>11</v>
          </cell>
          <cell r="C528">
            <v>5</v>
          </cell>
          <cell r="D528">
            <v>95</v>
          </cell>
          <cell r="E528" t="str">
            <v>5</v>
          </cell>
          <cell r="F528">
            <v>9</v>
          </cell>
          <cell r="G528">
            <v>15</v>
          </cell>
          <cell r="H528">
            <v>0</v>
          </cell>
          <cell r="I528">
            <v>95.15</v>
          </cell>
          <cell r="J528">
            <v>70</v>
          </cell>
          <cell r="K528">
            <v>0</v>
          </cell>
          <cell r="L528">
            <v>0</v>
          </cell>
          <cell r="M528"/>
        </row>
        <row r="529">
          <cell r="A529" t="str">
            <v>5_5_9_16</v>
          </cell>
          <cell r="B529">
            <v>11</v>
          </cell>
          <cell r="C529">
            <v>5</v>
          </cell>
          <cell r="D529">
            <v>95</v>
          </cell>
          <cell r="E529" t="str">
            <v>5</v>
          </cell>
          <cell r="F529">
            <v>9</v>
          </cell>
          <cell r="G529">
            <v>16</v>
          </cell>
          <cell r="H529">
            <v>0</v>
          </cell>
          <cell r="I529">
            <v>95.16</v>
          </cell>
          <cell r="J529">
            <v>75</v>
          </cell>
          <cell r="K529">
            <v>0</v>
          </cell>
          <cell r="L529">
            <v>0</v>
          </cell>
          <cell r="M529">
            <v>1</v>
          </cell>
        </row>
        <row r="530">
          <cell r="A530" t="str">
            <v>5_5_10_1</v>
          </cell>
          <cell r="B530">
            <v>11</v>
          </cell>
          <cell r="C530">
            <v>5</v>
          </cell>
          <cell r="D530">
            <v>105</v>
          </cell>
          <cell r="E530" t="str">
            <v>5</v>
          </cell>
          <cell r="F530">
            <v>10</v>
          </cell>
          <cell r="G530">
            <v>1</v>
          </cell>
          <cell r="H530">
            <v>0</v>
          </cell>
          <cell r="I530">
            <v>105.01</v>
          </cell>
          <cell r="J530">
            <v>2.5</v>
          </cell>
          <cell r="K530">
            <v>0</v>
          </cell>
          <cell r="L530">
            <v>0</v>
          </cell>
        </row>
        <row r="531">
          <cell r="A531" t="str">
            <v>5_5_10_2</v>
          </cell>
          <cell r="B531">
            <v>11</v>
          </cell>
          <cell r="C531">
            <v>5</v>
          </cell>
          <cell r="D531">
            <v>105</v>
          </cell>
          <cell r="E531" t="str">
            <v>5</v>
          </cell>
          <cell r="F531">
            <v>10</v>
          </cell>
          <cell r="G531">
            <v>2</v>
          </cell>
          <cell r="H531">
            <v>0</v>
          </cell>
          <cell r="I531">
            <v>105.02</v>
          </cell>
          <cell r="J531">
            <v>5</v>
          </cell>
          <cell r="K531">
            <v>0</v>
          </cell>
          <cell r="L531">
            <v>0</v>
          </cell>
          <cell r="M531"/>
        </row>
        <row r="532">
          <cell r="A532" t="str">
            <v>5_5_10_3</v>
          </cell>
          <cell r="B532">
            <v>11</v>
          </cell>
          <cell r="C532">
            <v>5</v>
          </cell>
          <cell r="D532">
            <v>105</v>
          </cell>
          <cell r="E532" t="str">
            <v>5</v>
          </cell>
          <cell r="F532">
            <v>10</v>
          </cell>
          <cell r="G532">
            <v>3</v>
          </cell>
          <cell r="H532">
            <v>0</v>
          </cell>
          <cell r="I532">
            <v>105.03</v>
          </cell>
          <cell r="J532">
            <v>10</v>
          </cell>
          <cell r="K532">
            <v>0</v>
          </cell>
          <cell r="L532">
            <v>0</v>
          </cell>
          <cell r="M532"/>
        </row>
        <row r="533">
          <cell r="A533" t="str">
            <v>5_5_10_4</v>
          </cell>
          <cell r="B533">
            <v>11</v>
          </cell>
          <cell r="C533">
            <v>5</v>
          </cell>
          <cell r="D533">
            <v>105</v>
          </cell>
          <cell r="E533" t="str">
            <v>5</v>
          </cell>
          <cell r="F533">
            <v>10</v>
          </cell>
          <cell r="G533">
            <v>4</v>
          </cell>
          <cell r="H533">
            <v>1.0699999999999999E-2</v>
          </cell>
          <cell r="I533">
            <v>105.04</v>
          </cell>
          <cell r="J533">
            <v>15</v>
          </cell>
          <cell r="K533">
            <v>0.1605</v>
          </cell>
          <cell r="L533">
            <v>5.1214959235445223E-3</v>
          </cell>
          <cell r="M533"/>
        </row>
        <row r="534">
          <cell r="A534" t="str">
            <v>5_5_10_5</v>
          </cell>
          <cell r="B534">
            <v>11</v>
          </cell>
          <cell r="C534">
            <v>5</v>
          </cell>
          <cell r="D534">
            <v>105</v>
          </cell>
          <cell r="E534" t="str">
            <v>5</v>
          </cell>
          <cell r="F534">
            <v>10</v>
          </cell>
          <cell r="G534">
            <v>5</v>
          </cell>
          <cell r="H534">
            <v>7.4999999999999997E-2</v>
          </cell>
          <cell r="I534">
            <v>105.05</v>
          </cell>
          <cell r="J534">
            <v>20</v>
          </cell>
          <cell r="K534">
            <v>1.5</v>
          </cell>
          <cell r="L534">
            <v>4.7864447883593661E-2</v>
          </cell>
          <cell r="M534"/>
        </row>
        <row r="535">
          <cell r="A535" t="str">
            <v>5_5_10_6</v>
          </cell>
          <cell r="B535">
            <v>11</v>
          </cell>
          <cell r="C535">
            <v>5</v>
          </cell>
          <cell r="D535">
            <v>105</v>
          </cell>
          <cell r="E535" t="str">
            <v>5</v>
          </cell>
          <cell r="F535">
            <v>10</v>
          </cell>
          <cell r="G535">
            <v>6</v>
          </cell>
          <cell r="H535">
            <v>0.16839999999999999</v>
          </cell>
          <cell r="I535">
            <v>105.06</v>
          </cell>
          <cell r="J535">
            <v>25</v>
          </cell>
          <cell r="K535">
            <v>4.21</v>
          </cell>
          <cell r="L535">
            <v>0.13433955039328621</v>
          </cell>
          <cell r="M535"/>
        </row>
        <row r="536">
          <cell r="A536" t="str">
            <v>5_5_10_7</v>
          </cell>
          <cell r="B536">
            <v>11</v>
          </cell>
          <cell r="C536">
            <v>5</v>
          </cell>
          <cell r="D536">
            <v>105</v>
          </cell>
          <cell r="E536" t="str">
            <v>5</v>
          </cell>
          <cell r="F536">
            <v>10</v>
          </cell>
          <cell r="G536">
            <v>7</v>
          </cell>
          <cell r="H536">
            <v>0.40720000000000001</v>
          </cell>
          <cell r="I536">
            <v>105.07</v>
          </cell>
          <cell r="J536">
            <v>30</v>
          </cell>
          <cell r="K536">
            <v>12.216000000000001</v>
          </cell>
          <cell r="L536">
            <v>0.38980806356398684</v>
          </cell>
          <cell r="M536"/>
        </row>
        <row r="537">
          <cell r="A537" t="str">
            <v>5_5_10_8</v>
          </cell>
          <cell r="B537">
            <v>11</v>
          </cell>
          <cell r="C537">
            <v>5</v>
          </cell>
          <cell r="D537">
            <v>105</v>
          </cell>
          <cell r="E537" t="str">
            <v>5</v>
          </cell>
          <cell r="F537">
            <v>10</v>
          </cell>
          <cell r="G537">
            <v>8</v>
          </cell>
          <cell r="H537">
            <v>0.18529999999999999</v>
          </cell>
          <cell r="I537">
            <v>105.08</v>
          </cell>
          <cell r="J537">
            <v>35</v>
          </cell>
          <cell r="K537">
            <v>6.4855</v>
          </cell>
          <cell r="L537">
            <v>0.20694991783269781</v>
          </cell>
          <cell r="M537"/>
        </row>
        <row r="538">
          <cell r="A538" t="str">
            <v>5_5_10_9</v>
          </cell>
          <cell r="B538">
            <v>11</v>
          </cell>
          <cell r="C538">
            <v>5</v>
          </cell>
          <cell r="D538">
            <v>105</v>
          </cell>
          <cell r="E538" t="str">
            <v>5</v>
          </cell>
          <cell r="F538">
            <v>10</v>
          </cell>
          <cell r="G538">
            <v>9</v>
          </cell>
          <cell r="H538">
            <v>8.6599999999999996E-2</v>
          </cell>
          <cell r="I538">
            <v>105.09</v>
          </cell>
          <cell r="J538">
            <v>40</v>
          </cell>
          <cell r="K538">
            <v>3.464</v>
          </cell>
          <cell r="L538">
            <v>0.11053496497917896</v>
          </cell>
          <cell r="M538"/>
        </row>
        <row r="539">
          <cell r="A539" t="str">
            <v>5_5_10_10</v>
          </cell>
          <cell r="B539">
            <v>11</v>
          </cell>
          <cell r="C539">
            <v>5</v>
          </cell>
          <cell r="D539">
            <v>105</v>
          </cell>
          <cell r="E539" t="str">
            <v>5</v>
          </cell>
          <cell r="F539">
            <v>10</v>
          </cell>
          <cell r="G539">
            <v>10</v>
          </cell>
          <cell r="H539">
            <v>1.9900000000000001E-2</v>
          </cell>
          <cell r="I539">
            <v>105.1</v>
          </cell>
          <cell r="J539">
            <v>45</v>
          </cell>
          <cell r="K539">
            <v>0.89550000000000007</v>
          </cell>
          <cell r="L539">
            <v>2.857507538650542E-2</v>
          </cell>
          <cell r="M539"/>
        </row>
        <row r="540">
          <cell r="A540" t="str">
            <v>5_5_10_11</v>
          </cell>
          <cell r="B540">
            <v>11</v>
          </cell>
          <cell r="C540">
            <v>5</v>
          </cell>
          <cell r="D540">
            <v>105</v>
          </cell>
          <cell r="E540" t="str">
            <v>5</v>
          </cell>
          <cell r="F540">
            <v>10</v>
          </cell>
          <cell r="G540">
            <v>11</v>
          </cell>
          <cell r="H540">
            <v>3.6700000000000003E-2</v>
          </cell>
          <cell r="I540">
            <v>105.11</v>
          </cell>
          <cell r="J540">
            <v>50</v>
          </cell>
          <cell r="K540">
            <v>1.8350000000000002</v>
          </cell>
          <cell r="L540">
            <v>5.8554174577596256E-2</v>
          </cell>
          <cell r="M540"/>
        </row>
        <row r="541">
          <cell r="A541" t="str">
            <v>5_5_10_12</v>
          </cell>
          <cell r="B541">
            <v>11</v>
          </cell>
          <cell r="C541">
            <v>5</v>
          </cell>
          <cell r="D541">
            <v>105</v>
          </cell>
          <cell r="E541" t="str">
            <v>5</v>
          </cell>
          <cell r="F541">
            <v>10</v>
          </cell>
          <cell r="G541">
            <v>12</v>
          </cell>
          <cell r="H541">
            <v>1.04E-2</v>
          </cell>
          <cell r="I541">
            <v>105.12</v>
          </cell>
          <cell r="J541">
            <v>55</v>
          </cell>
          <cell r="K541">
            <v>0.57199999999999995</v>
          </cell>
          <cell r="L541">
            <v>1.8252309459610382E-2</v>
          </cell>
          <cell r="M541"/>
        </row>
        <row r="542">
          <cell r="A542" t="str">
            <v>5_5_10_13</v>
          </cell>
          <cell r="B542">
            <v>11</v>
          </cell>
          <cell r="C542">
            <v>5</v>
          </cell>
          <cell r="D542">
            <v>105</v>
          </cell>
          <cell r="E542" t="str">
            <v>5</v>
          </cell>
          <cell r="F542">
            <v>10</v>
          </cell>
          <cell r="G542">
            <v>13</v>
          </cell>
          <cell r="H542">
            <v>0</v>
          </cell>
          <cell r="I542">
            <v>105.13</v>
          </cell>
          <cell r="J542">
            <v>60</v>
          </cell>
          <cell r="K542">
            <v>0</v>
          </cell>
          <cell r="L542">
            <v>0</v>
          </cell>
          <cell r="M542"/>
        </row>
        <row r="543">
          <cell r="A543" t="str">
            <v>5_5_10_14</v>
          </cell>
          <cell r="B543">
            <v>11</v>
          </cell>
          <cell r="C543">
            <v>5</v>
          </cell>
          <cell r="D543">
            <v>105</v>
          </cell>
          <cell r="E543" t="str">
            <v>5</v>
          </cell>
          <cell r="F543">
            <v>10</v>
          </cell>
          <cell r="G543">
            <v>14</v>
          </cell>
          <cell r="H543">
            <v>0</v>
          </cell>
          <cell r="I543">
            <v>105.14</v>
          </cell>
          <cell r="J543">
            <v>65</v>
          </cell>
          <cell r="K543">
            <v>0</v>
          </cell>
          <cell r="L543">
            <v>0</v>
          </cell>
          <cell r="M543"/>
        </row>
        <row r="544">
          <cell r="A544" t="str">
            <v>5_5_10_15</v>
          </cell>
          <cell r="B544">
            <v>11</v>
          </cell>
          <cell r="C544">
            <v>5</v>
          </cell>
          <cell r="D544">
            <v>105</v>
          </cell>
          <cell r="E544" t="str">
            <v>5</v>
          </cell>
          <cell r="F544">
            <v>10</v>
          </cell>
          <cell r="G544">
            <v>15</v>
          </cell>
          <cell r="H544">
            <v>0</v>
          </cell>
          <cell r="I544">
            <v>105.15</v>
          </cell>
          <cell r="J544">
            <v>70</v>
          </cell>
          <cell r="K544">
            <v>0</v>
          </cell>
          <cell r="L544">
            <v>0</v>
          </cell>
          <cell r="M544"/>
        </row>
        <row r="545">
          <cell r="A545" t="str">
            <v>5_5_10_16</v>
          </cell>
          <cell r="B545">
            <v>11</v>
          </cell>
          <cell r="C545">
            <v>5</v>
          </cell>
          <cell r="D545">
            <v>105</v>
          </cell>
          <cell r="E545" t="str">
            <v>5</v>
          </cell>
          <cell r="F545">
            <v>10</v>
          </cell>
          <cell r="G545">
            <v>16</v>
          </cell>
          <cell r="H545">
            <v>0</v>
          </cell>
          <cell r="I545">
            <v>105.16</v>
          </cell>
          <cell r="J545">
            <v>75</v>
          </cell>
          <cell r="K545">
            <v>0</v>
          </cell>
          <cell r="L545">
            <v>0</v>
          </cell>
          <cell r="M545">
            <v>1</v>
          </cell>
        </row>
        <row r="546">
          <cell r="A546" t="str">
            <v>5_5_11_1</v>
          </cell>
          <cell r="B546">
            <v>11</v>
          </cell>
          <cell r="C546">
            <v>5</v>
          </cell>
          <cell r="D546">
            <v>115</v>
          </cell>
          <cell r="E546" t="str">
            <v>5</v>
          </cell>
          <cell r="F546">
            <v>11</v>
          </cell>
          <cell r="G546">
            <v>1</v>
          </cell>
          <cell r="H546">
            <v>0</v>
          </cell>
          <cell r="I546">
            <v>115.01</v>
          </cell>
          <cell r="J546">
            <v>2.5</v>
          </cell>
          <cell r="K546">
            <v>0</v>
          </cell>
          <cell r="L546">
            <v>0</v>
          </cell>
        </row>
        <row r="547">
          <cell r="A547" t="str">
            <v>5_5_11_2</v>
          </cell>
          <cell r="B547">
            <v>11</v>
          </cell>
          <cell r="C547">
            <v>5</v>
          </cell>
          <cell r="D547">
            <v>115</v>
          </cell>
          <cell r="E547" t="str">
            <v>5</v>
          </cell>
          <cell r="F547">
            <v>11</v>
          </cell>
          <cell r="G547">
            <v>2</v>
          </cell>
          <cell r="H547">
            <v>0</v>
          </cell>
          <cell r="I547">
            <v>115.02</v>
          </cell>
          <cell r="J547">
            <v>5</v>
          </cell>
          <cell r="K547">
            <v>0</v>
          </cell>
          <cell r="L547">
            <v>0</v>
          </cell>
          <cell r="M547"/>
        </row>
        <row r="548">
          <cell r="A548" t="str">
            <v>5_5_11_3</v>
          </cell>
          <cell r="B548">
            <v>11</v>
          </cell>
          <cell r="C548">
            <v>5</v>
          </cell>
          <cell r="D548">
            <v>115</v>
          </cell>
          <cell r="E548" t="str">
            <v>5</v>
          </cell>
          <cell r="F548">
            <v>11</v>
          </cell>
          <cell r="G548">
            <v>3</v>
          </cell>
          <cell r="H548">
            <v>0</v>
          </cell>
          <cell r="I548">
            <v>115.03</v>
          </cell>
          <cell r="J548">
            <v>10</v>
          </cell>
          <cell r="K548">
            <v>0</v>
          </cell>
          <cell r="L548">
            <v>0</v>
          </cell>
          <cell r="M548"/>
        </row>
        <row r="549">
          <cell r="A549" t="str">
            <v>5_5_11_4</v>
          </cell>
          <cell r="B549">
            <v>11</v>
          </cell>
          <cell r="C549">
            <v>5</v>
          </cell>
          <cell r="D549">
            <v>115</v>
          </cell>
          <cell r="E549" t="str">
            <v>5</v>
          </cell>
          <cell r="F549">
            <v>11</v>
          </cell>
          <cell r="G549">
            <v>4</v>
          </cell>
          <cell r="H549">
            <v>1.0699999999999999E-2</v>
          </cell>
          <cell r="I549">
            <v>115.04</v>
          </cell>
          <cell r="J549">
            <v>15</v>
          </cell>
          <cell r="K549">
            <v>0.1605</v>
          </cell>
          <cell r="L549">
            <v>5.1214959235445223E-3</v>
          </cell>
          <cell r="M549"/>
        </row>
        <row r="550">
          <cell r="A550" t="str">
            <v>5_5_11_5</v>
          </cell>
          <cell r="B550">
            <v>11</v>
          </cell>
          <cell r="C550">
            <v>5</v>
          </cell>
          <cell r="D550">
            <v>115</v>
          </cell>
          <cell r="E550" t="str">
            <v>5</v>
          </cell>
          <cell r="F550">
            <v>11</v>
          </cell>
          <cell r="G550">
            <v>5</v>
          </cell>
          <cell r="H550">
            <v>7.4999999999999997E-2</v>
          </cell>
          <cell r="I550">
            <v>115.05</v>
          </cell>
          <cell r="J550">
            <v>20</v>
          </cell>
          <cell r="K550">
            <v>1.5</v>
          </cell>
          <cell r="L550">
            <v>4.7864447883593661E-2</v>
          </cell>
          <cell r="M550"/>
        </row>
        <row r="551">
          <cell r="A551" t="str">
            <v>5_5_11_6</v>
          </cell>
          <cell r="B551">
            <v>11</v>
          </cell>
          <cell r="C551">
            <v>5</v>
          </cell>
          <cell r="D551">
            <v>115</v>
          </cell>
          <cell r="E551" t="str">
            <v>5</v>
          </cell>
          <cell r="F551">
            <v>11</v>
          </cell>
          <cell r="G551">
            <v>6</v>
          </cell>
          <cell r="H551">
            <v>0.16839999999999999</v>
          </cell>
          <cell r="I551">
            <v>115.06</v>
          </cell>
          <cell r="J551">
            <v>25</v>
          </cell>
          <cell r="K551">
            <v>4.21</v>
          </cell>
          <cell r="L551">
            <v>0.13433955039328621</v>
          </cell>
          <cell r="M551"/>
        </row>
        <row r="552">
          <cell r="A552" t="str">
            <v>5_5_11_7</v>
          </cell>
          <cell r="B552">
            <v>11</v>
          </cell>
          <cell r="C552">
            <v>5</v>
          </cell>
          <cell r="D552">
            <v>115</v>
          </cell>
          <cell r="E552" t="str">
            <v>5</v>
          </cell>
          <cell r="F552">
            <v>11</v>
          </cell>
          <cell r="G552">
            <v>7</v>
          </cell>
          <cell r="H552">
            <v>0.40720000000000001</v>
          </cell>
          <cell r="I552">
            <v>115.07</v>
          </cell>
          <cell r="J552">
            <v>30</v>
          </cell>
          <cell r="K552">
            <v>12.216000000000001</v>
          </cell>
          <cell r="L552">
            <v>0.38980806356398684</v>
          </cell>
          <cell r="M552"/>
        </row>
        <row r="553">
          <cell r="A553" t="str">
            <v>5_5_11_8</v>
          </cell>
          <cell r="B553">
            <v>11</v>
          </cell>
          <cell r="C553">
            <v>5</v>
          </cell>
          <cell r="D553">
            <v>115</v>
          </cell>
          <cell r="E553" t="str">
            <v>5</v>
          </cell>
          <cell r="F553">
            <v>11</v>
          </cell>
          <cell r="G553">
            <v>8</v>
          </cell>
          <cell r="H553">
            <v>0.18529999999999999</v>
          </cell>
          <cell r="I553">
            <v>115.08</v>
          </cell>
          <cell r="J553">
            <v>35</v>
          </cell>
          <cell r="K553">
            <v>6.4855</v>
          </cell>
          <cell r="L553">
            <v>0.20694991783269781</v>
          </cell>
          <cell r="M553"/>
        </row>
        <row r="554">
          <cell r="A554" t="str">
            <v>5_5_11_9</v>
          </cell>
          <cell r="B554">
            <v>11</v>
          </cell>
          <cell r="C554">
            <v>5</v>
          </cell>
          <cell r="D554">
            <v>115</v>
          </cell>
          <cell r="E554" t="str">
            <v>5</v>
          </cell>
          <cell r="F554">
            <v>11</v>
          </cell>
          <cell r="G554">
            <v>9</v>
          </cell>
          <cell r="H554">
            <v>8.6599999999999996E-2</v>
          </cell>
          <cell r="I554">
            <v>115.09</v>
          </cell>
          <cell r="J554">
            <v>40</v>
          </cell>
          <cell r="K554">
            <v>3.464</v>
          </cell>
          <cell r="L554">
            <v>0.11053496497917896</v>
          </cell>
          <cell r="M554"/>
        </row>
        <row r="555">
          <cell r="A555" t="str">
            <v>5_5_11_10</v>
          </cell>
          <cell r="B555">
            <v>11</v>
          </cell>
          <cell r="C555">
            <v>5</v>
          </cell>
          <cell r="D555">
            <v>115</v>
          </cell>
          <cell r="E555" t="str">
            <v>5</v>
          </cell>
          <cell r="F555">
            <v>11</v>
          </cell>
          <cell r="G555">
            <v>10</v>
          </cell>
          <cell r="H555">
            <v>1.9900000000000001E-2</v>
          </cell>
          <cell r="I555">
            <v>115.1</v>
          </cell>
          <cell r="J555">
            <v>45</v>
          </cell>
          <cell r="K555">
            <v>0.89550000000000007</v>
          </cell>
          <cell r="L555">
            <v>2.857507538650542E-2</v>
          </cell>
          <cell r="M555"/>
        </row>
        <row r="556">
          <cell r="A556" t="str">
            <v>5_5_11_11</v>
          </cell>
          <cell r="B556">
            <v>11</v>
          </cell>
          <cell r="C556">
            <v>5</v>
          </cell>
          <cell r="D556">
            <v>115</v>
          </cell>
          <cell r="E556" t="str">
            <v>5</v>
          </cell>
          <cell r="F556">
            <v>11</v>
          </cell>
          <cell r="G556">
            <v>11</v>
          </cell>
          <cell r="H556">
            <v>3.6700000000000003E-2</v>
          </cell>
          <cell r="I556">
            <v>115.11</v>
          </cell>
          <cell r="J556">
            <v>50</v>
          </cell>
          <cell r="K556">
            <v>1.8350000000000002</v>
          </cell>
          <cell r="L556">
            <v>5.8554174577596256E-2</v>
          </cell>
          <cell r="M556"/>
        </row>
        <row r="557">
          <cell r="A557" t="str">
            <v>5_5_11_12</v>
          </cell>
          <cell r="B557">
            <v>11</v>
          </cell>
          <cell r="C557">
            <v>5</v>
          </cell>
          <cell r="D557">
            <v>115</v>
          </cell>
          <cell r="E557" t="str">
            <v>5</v>
          </cell>
          <cell r="F557">
            <v>11</v>
          </cell>
          <cell r="G557">
            <v>12</v>
          </cell>
          <cell r="H557">
            <v>1.04E-2</v>
          </cell>
          <cell r="I557">
            <v>115.12</v>
          </cell>
          <cell r="J557">
            <v>55</v>
          </cell>
          <cell r="K557">
            <v>0.57199999999999995</v>
          </cell>
          <cell r="L557">
            <v>1.8252309459610382E-2</v>
          </cell>
          <cell r="M557"/>
        </row>
        <row r="558">
          <cell r="A558" t="str">
            <v>5_5_11_13</v>
          </cell>
          <cell r="B558">
            <v>11</v>
          </cell>
          <cell r="C558">
            <v>5</v>
          </cell>
          <cell r="D558">
            <v>115</v>
          </cell>
          <cell r="E558" t="str">
            <v>5</v>
          </cell>
          <cell r="F558">
            <v>11</v>
          </cell>
          <cell r="G558">
            <v>13</v>
          </cell>
          <cell r="H558">
            <v>0</v>
          </cell>
          <cell r="I558">
            <v>115.13</v>
          </cell>
          <cell r="J558">
            <v>60</v>
          </cell>
          <cell r="K558">
            <v>0</v>
          </cell>
          <cell r="L558">
            <v>0</v>
          </cell>
          <cell r="M558"/>
        </row>
        <row r="559">
          <cell r="A559" t="str">
            <v>5_5_11_14</v>
          </cell>
          <cell r="B559">
            <v>11</v>
          </cell>
          <cell r="C559">
            <v>5</v>
          </cell>
          <cell r="D559">
            <v>115</v>
          </cell>
          <cell r="E559" t="str">
            <v>5</v>
          </cell>
          <cell r="F559">
            <v>11</v>
          </cell>
          <cell r="G559">
            <v>14</v>
          </cell>
          <cell r="H559">
            <v>0</v>
          </cell>
          <cell r="I559">
            <v>115.14</v>
          </cell>
          <cell r="J559">
            <v>65</v>
          </cell>
          <cell r="K559">
            <v>0</v>
          </cell>
          <cell r="L559">
            <v>0</v>
          </cell>
          <cell r="M559"/>
        </row>
        <row r="560">
          <cell r="A560" t="str">
            <v>5_5_11_15</v>
          </cell>
          <cell r="B560">
            <v>11</v>
          </cell>
          <cell r="C560">
            <v>5</v>
          </cell>
          <cell r="D560">
            <v>115</v>
          </cell>
          <cell r="E560" t="str">
            <v>5</v>
          </cell>
          <cell r="F560">
            <v>11</v>
          </cell>
          <cell r="G560">
            <v>15</v>
          </cell>
          <cell r="H560">
            <v>0</v>
          </cell>
          <cell r="I560">
            <v>115.15</v>
          </cell>
          <cell r="J560">
            <v>70</v>
          </cell>
          <cell r="K560">
            <v>0</v>
          </cell>
          <cell r="L560">
            <v>0</v>
          </cell>
          <cell r="M560"/>
        </row>
        <row r="561">
          <cell r="A561" t="str">
            <v>5_5_11_16</v>
          </cell>
          <cell r="B561">
            <v>11</v>
          </cell>
          <cell r="C561">
            <v>5</v>
          </cell>
          <cell r="D561">
            <v>115</v>
          </cell>
          <cell r="E561" t="str">
            <v>5</v>
          </cell>
          <cell r="F561">
            <v>11</v>
          </cell>
          <cell r="G561">
            <v>16</v>
          </cell>
          <cell r="H561">
            <v>0</v>
          </cell>
          <cell r="I561">
            <v>115.16</v>
          </cell>
          <cell r="J561">
            <v>75</v>
          </cell>
          <cell r="K561">
            <v>0</v>
          </cell>
          <cell r="L561">
            <v>0</v>
          </cell>
          <cell r="M561">
            <v>1</v>
          </cell>
        </row>
        <row r="562">
          <cell r="A562" t="str">
            <v>5_5_12_1</v>
          </cell>
          <cell r="B562">
            <v>11</v>
          </cell>
          <cell r="C562">
            <v>5</v>
          </cell>
          <cell r="D562">
            <v>125</v>
          </cell>
          <cell r="E562" t="str">
            <v>5</v>
          </cell>
          <cell r="F562">
            <v>12</v>
          </cell>
          <cell r="G562">
            <v>1</v>
          </cell>
          <cell r="H562">
            <v>0</v>
          </cell>
          <cell r="I562">
            <v>125.01</v>
          </cell>
          <cell r="J562">
            <v>2.5</v>
          </cell>
          <cell r="K562">
            <v>0</v>
          </cell>
          <cell r="L562">
            <v>0</v>
          </cell>
        </row>
        <row r="563">
          <cell r="A563" t="str">
            <v>5_5_12_2</v>
          </cell>
          <cell r="B563">
            <v>11</v>
          </cell>
          <cell r="C563">
            <v>5</v>
          </cell>
          <cell r="D563">
            <v>125</v>
          </cell>
          <cell r="E563" t="str">
            <v>5</v>
          </cell>
          <cell r="F563">
            <v>12</v>
          </cell>
          <cell r="G563">
            <v>2</v>
          </cell>
          <cell r="H563">
            <v>0</v>
          </cell>
          <cell r="I563">
            <v>125.02</v>
          </cell>
          <cell r="J563">
            <v>5</v>
          </cell>
          <cell r="K563">
            <v>0</v>
          </cell>
          <cell r="L563">
            <v>0</v>
          </cell>
          <cell r="M563"/>
        </row>
        <row r="564">
          <cell r="A564" t="str">
            <v>5_5_12_3</v>
          </cell>
          <cell r="B564">
            <v>11</v>
          </cell>
          <cell r="C564">
            <v>5</v>
          </cell>
          <cell r="D564">
            <v>125</v>
          </cell>
          <cell r="E564" t="str">
            <v>5</v>
          </cell>
          <cell r="F564">
            <v>12</v>
          </cell>
          <cell r="G564">
            <v>3</v>
          </cell>
          <cell r="H564">
            <v>0</v>
          </cell>
          <cell r="I564">
            <v>125.03</v>
          </cell>
          <cell r="J564">
            <v>10</v>
          </cell>
          <cell r="K564">
            <v>0</v>
          </cell>
          <cell r="L564">
            <v>0</v>
          </cell>
          <cell r="M564"/>
        </row>
        <row r="565">
          <cell r="A565" t="str">
            <v>5_5_12_4</v>
          </cell>
          <cell r="B565">
            <v>11</v>
          </cell>
          <cell r="C565">
            <v>5</v>
          </cell>
          <cell r="D565">
            <v>125</v>
          </cell>
          <cell r="E565" t="str">
            <v>5</v>
          </cell>
          <cell r="F565">
            <v>12</v>
          </cell>
          <cell r="G565">
            <v>4</v>
          </cell>
          <cell r="H565">
            <v>1.0699999999999999E-2</v>
          </cell>
          <cell r="I565">
            <v>125.04</v>
          </cell>
          <cell r="J565">
            <v>15</v>
          </cell>
          <cell r="K565">
            <v>0.1605</v>
          </cell>
          <cell r="L565">
            <v>5.1214959235445223E-3</v>
          </cell>
          <cell r="M565"/>
        </row>
        <row r="566">
          <cell r="A566" t="str">
            <v>5_5_12_5</v>
          </cell>
          <cell r="B566">
            <v>11</v>
          </cell>
          <cell r="C566">
            <v>5</v>
          </cell>
          <cell r="D566">
            <v>125</v>
          </cell>
          <cell r="E566" t="str">
            <v>5</v>
          </cell>
          <cell r="F566">
            <v>12</v>
          </cell>
          <cell r="G566">
            <v>5</v>
          </cell>
          <cell r="H566">
            <v>7.4999999999999997E-2</v>
          </cell>
          <cell r="I566">
            <v>125.05</v>
          </cell>
          <cell r="J566">
            <v>20</v>
          </cell>
          <cell r="K566">
            <v>1.5</v>
          </cell>
          <cell r="L566">
            <v>4.7864447883593661E-2</v>
          </cell>
          <cell r="M566"/>
        </row>
        <row r="567">
          <cell r="A567" t="str">
            <v>5_5_12_6</v>
          </cell>
          <cell r="B567">
            <v>11</v>
          </cell>
          <cell r="C567">
            <v>5</v>
          </cell>
          <cell r="D567">
            <v>125</v>
          </cell>
          <cell r="E567" t="str">
            <v>5</v>
          </cell>
          <cell r="F567">
            <v>12</v>
          </cell>
          <cell r="G567">
            <v>6</v>
          </cell>
          <cell r="H567">
            <v>0.16839999999999999</v>
          </cell>
          <cell r="I567">
            <v>125.06</v>
          </cell>
          <cell r="J567">
            <v>25</v>
          </cell>
          <cell r="K567">
            <v>4.21</v>
          </cell>
          <cell r="L567">
            <v>0.13433955039328621</v>
          </cell>
          <cell r="M567"/>
        </row>
        <row r="568">
          <cell r="A568" t="str">
            <v>5_5_12_7</v>
          </cell>
          <cell r="B568">
            <v>11</v>
          </cell>
          <cell r="C568">
            <v>5</v>
          </cell>
          <cell r="D568">
            <v>125</v>
          </cell>
          <cell r="E568" t="str">
            <v>5</v>
          </cell>
          <cell r="F568">
            <v>12</v>
          </cell>
          <cell r="G568">
            <v>7</v>
          </cell>
          <cell r="H568">
            <v>0.40720000000000001</v>
          </cell>
          <cell r="I568">
            <v>125.07</v>
          </cell>
          <cell r="J568">
            <v>30</v>
          </cell>
          <cell r="K568">
            <v>12.216000000000001</v>
          </cell>
          <cell r="L568">
            <v>0.38980806356398684</v>
          </cell>
          <cell r="M568"/>
        </row>
        <row r="569">
          <cell r="A569" t="str">
            <v>5_5_12_8</v>
          </cell>
          <cell r="B569">
            <v>11</v>
          </cell>
          <cell r="C569">
            <v>5</v>
          </cell>
          <cell r="D569">
            <v>125</v>
          </cell>
          <cell r="E569" t="str">
            <v>5</v>
          </cell>
          <cell r="F569">
            <v>12</v>
          </cell>
          <cell r="G569">
            <v>8</v>
          </cell>
          <cell r="H569">
            <v>0.18529999999999999</v>
          </cell>
          <cell r="I569">
            <v>125.08</v>
          </cell>
          <cell r="J569">
            <v>35</v>
          </cell>
          <cell r="K569">
            <v>6.4855</v>
          </cell>
          <cell r="L569">
            <v>0.20694991783269781</v>
          </cell>
          <cell r="M569"/>
        </row>
        <row r="570">
          <cell r="A570" t="str">
            <v>5_5_12_9</v>
          </cell>
          <cell r="B570">
            <v>11</v>
          </cell>
          <cell r="C570">
            <v>5</v>
          </cell>
          <cell r="D570">
            <v>125</v>
          </cell>
          <cell r="E570" t="str">
            <v>5</v>
          </cell>
          <cell r="F570">
            <v>12</v>
          </cell>
          <cell r="G570">
            <v>9</v>
          </cell>
          <cell r="H570">
            <v>8.6599999999999996E-2</v>
          </cell>
          <cell r="I570">
            <v>125.09</v>
          </cell>
          <cell r="J570">
            <v>40</v>
          </cell>
          <cell r="K570">
            <v>3.464</v>
          </cell>
          <cell r="L570">
            <v>0.11053496497917896</v>
          </cell>
          <cell r="M570"/>
        </row>
        <row r="571">
          <cell r="A571" t="str">
            <v>5_5_12_10</v>
          </cell>
          <cell r="B571">
            <v>11</v>
          </cell>
          <cell r="C571">
            <v>5</v>
          </cell>
          <cell r="D571">
            <v>125</v>
          </cell>
          <cell r="E571" t="str">
            <v>5</v>
          </cell>
          <cell r="F571">
            <v>12</v>
          </cell>
          <cell r="G571">
            <v>10</v>
          </cell>
          <cell r="H571">
            <v>1.9900000000000001E-2</v>
          </cell>
          <cell r="I571">
            <v>125.1</v>
          </cell>
          <cell r="J571">
            <v>45</v>
          </cell>
          <cell r="K571">
            <v>0.89550000000000007</v>
          </cell>
          <cell r="L571">
            <v>2.857507538650542E-2</v>
          </cell>
          <cell r="M571"/>
        </row>
        <row r="572">
          <cell r="A572" t="str">
            <v>5_5_12_11</v>
          </cell>
          <cell r="B572">
            <v>11</v>
          </cell>
          <cell r="C572">
            <v>5</v>
          </cell>
          <cell r="D572">
            <v>125</v>
          </cell>
          <cell r="E572" t="str">
            <v>5</v>
          </cell>
          <cell r="F572">
            <v>12</v>
          </cell>
          <cell r="G572">
            <v>11</v>
          </cell>
          <cell r="H572">
            <v>3.6700000000000003E-2</v>
          </cell>
          <cell r="I572">
            <v>125.11</v>
          </cell>
          <cell r="J572">
            <v>50</v>
          </cell>
          <cell r="K572">
            <v>1.8350000000000002</v>
          </cell>
          <cell r="L572">
            <v>5.8554174577596256E-2</v>
          </cell>
          <cell r="M572"/>
        </row>
        <row r="573">
          <cell r="A573" t="str">
            <v>5_5_12_12</v>
          </cell>
          <cell r="B573">
            <v>11</v>
          </cell>
          <cell r="C573">
            <v>5</v>
          </cell>
          <cell r="D573">
            <v>125</v>
          </cell>
          <cell r="E573" t="str">
            <v>5</v>
          </cell>
          <cell r="F573">
            <v>12</v>
          </cell>
          <cell r="G573">
            <v>12</v>
          </cell>
          <cell r="H573">
            <v>1.04E-2</v>
          </cell>
          <cell r="I573">
            <v>125.12</v>
          </cell>
          <cell r="J573">
            <v>55</v>
          </cell>
          <cell r="K573">
            <v>0.57199999999999995</v>
          </cell>
          <cell r="L573">
            <v>1.8252309459610382E-2</v>
          </cell>
          <cell r="M573"/>
        </row>
        <row r="574">
          <cell r="A574" t="str">
            <v>5_5_12_13</v>
          </cell>
          <cell r="B574">
            <v>11</v>
          </cell>
          <cell r="C574">
            <v>5</v>
          </cell>
          <cell r="D574">
            <v>125</v>
          </cell>
          <cell r="E574" t="str">
            <v>5</v>
          </cell>
          <cell r="F574">
            <v>12</v>
          </cell>
          <cell r="G574">
            <v>13</v>
          </cell>
          <cell r="H574">
            <v>0</v>
          </cell>
          <cell r="I574">
            <v>125.13</v>
          </cell>
          <cell r="J574">
            <v>60</v>
          </cell>
          <cell r="K574">
            <v>0</v>
          </cell>
          <cell r="L574">
            <v>0</v>
          </cell>
          <cell r="M574"/>
        </row>
        <row r="575">
          <cell r="A575" t="str">
            <v>5_5_12_14</v>
          </cell>
          <cell r="B575">
            <v>11</v>
          </cell>
          <cell r="C575">
            <v>5</v>
          </cell>
          <cell r="D575">
            <v>125</v>
          </cell>
          <cell r="E575" t="str">
            <v>5</v>
          </cell>
          <cell r="F575">
            <v>12</v>
          </cell>
          <cell r="G575">
            <v>14</v>
          </cell>
          <cell r="H575">
            <v>0</v>
          </cell>
          <cell r="I575">
            <v>125.14</v>
          </cell>
          <cell r="J575">
            <v>65</v>
          </cell>
          <cell r="K575">
            <v>0</v>
          </cell>
          <cell r="L575">
            <v>0</v>
          </cell>
          <cell r="M575"/>
        </row>
        <row r="576">
          <cell r="A576" t="str">
            <v>5_5_12_15</v>
          </cell>
          <cell r="B576">
            <v>11</v>
          </cell>
          <cell r="C576">
            <v>5</v>
          </cell>
          <cell r="D576">
            <v>125</v>
          </cell>
          <cell r="E576" t="str">
            <v>5</v>
          </cell>
          <cell r="F576">
            <v>12</v>
          </cell>
          <cell r="G576">
            <v>15</v>
          </cell>
          <cell r="H576">
            <v>0</v>
          </cell>
          <cell r="I576">
            <v>125.15</v>
          </cell>
          <cell r="J576">
            <v>70</v>
          </cell>
          <cell r="K576">
            <v>0</v>
          </cell>
          <cell r="L576">
            <v>0</v>
          </cell>
          <cell r="M576"/>
        </row>
        <row r="577">
          <cell r="A577" t="str">
            <v>5_5_12_16</v>
          </cell>
          <cell r="B577">
            <v>11</v>
          </cell>
          <cell r="C577">
            <v>5</v>
          </cell>
          <cell r="D577">
            <v>125</v>
          </cell>
          <cell r="E577" t="str">
            <v>5</v>
          </cell>
          <cell r="F577">
            <v>12</v>
          </cell>
          <cell r="G577">
            <v>16</v>
          </cell>
          <cell r="H577">
            <v>0</v>
          </cell>
          <cell r="I577">
            <v>125.16</v>
          </cell>
          <cell r="J577">
            <v>75</v>
          </cell>
          <cell r="K577">
            <v>0</v>
          </cell>
          <cell r="L577">
            <v>0</v>
          </cell>
          <cell r="M577">
            <v>1</v>
          </cell>
        </row>
        <row r="578">
          <cell r="A578" t="str">
            <v>5_5_13_1</v>
          </cell>
          <cell r="B578">
            <v>11</v>
          </cell>
          <cell r="C578">
            <v>5</v>
          </cell>
          <cell r="D578">
            <v>135</v>
          </cell>
          <cell r="E578" t="str">
            <v>5</v>
          </cell>
          <cell r="F578">
            <v>13</v>
          </cell>
          <cell r="G578">
            <v>1</v>
          </cell>
          <cell r="H578">
            <v>0</v>
          </cell>
          <cell r="I578">
            <v>135.01</v>
          </cell>
          <cell r="J578">
            <v>2.5</v>
          </cell>
          <cell r="K578">
            <v>0</v>
          </cell>
          <cell r="L578">
            <v>0</v>
          </cell>
        </row>
        <row r="579">
          <cell r="A579" t="str">
            <v>5_5_13_2</v>
          </cell>
          <cell r="B579">
            <v>11</v>
          </cell>
          <cell r="C579">
            <v>5</v>
          </cell>
          <cell r="D579">
            <v>135</v>
          </cell>
          <cell r="E579" t="str">
            <v>5</v>
          </cell>
          <cell r="F579">
            <v>13</v>
          </cell>
          <cell r="G579">
            <v>2</v>
          </cell>
          <cell r="H579">
            <v>0</v>
          </cell>
          <cell r="I579">
            <v>135.02000000000001</v>
          </cell>
          <cell r="J579">
            <v>5</v>
          </cell>
          <cell r="K579">
            <v>0</v>
          </cell>
          <cell r="L579">
            <v>0</v>
          </cell>
          <cell r="M579"/>
        </row>
        <row r="580">
          <cell r="A580" t="str">
            <v>5_5_13_3</v>
          </cell>
          <cell r="B580">
            <v>11</v>
          </cell>
          <cell r="C580">
            <v>5</v>
          </cell>
          <cell r="D580">
            <v>135</v>
          </cell>
          <cell r="E580" t="str">
            <v>5</v>
          </cell>
          <cell r="F580">
            <v>13</v>
          </cell>
          <cell r="G580">
            <v>3</v>
          </cell>
          <cell r="H580">
            <v>0</v>
          </cell>
          <cell r="I580">
            <v>135.03</v>
          </cell>
          <cell r="J580">
            <v>10</v>
          </cell>
          <cell r="K580">
            <v>0</v>
          </cell>
          <cell r="L580">
            <v>0</v>
          </cell>
          <cell r="M580"/>
        </row>
        <row r="581">
          <cell r="A581" t="str">
            <v>5_5_13_4</v>
          </cell>
          <cell r="B581">
            <v>11</v>
          </cell>
          <cell r="C581">
            <v>5</v>
          </cell>
          <cell r="D581">
            <v>135</v>
          </cell>
          <cell r="E581" t="str">
            <v>5</v>
          </cell>
          <cell r="F581">
            <v>13</v>
          </cell>
          <cell r="G581">
            <v>4</v>
          </cell>
          <cell r="H581">
            <v>1.0699999999999999E-2</v>
          </cell>
          <cell r="I581">
            <v>135.04</v>
          </cell>
          <cell r="J581">
            <v>15</v>
          </cell>
          <cell r="K581">
            <v>0.1605</v>
          </cell>
          <cell r="L581">
            <v>5.1214959235445223E-3</v>
          </cell>
          <cell r="M581"/>
        </row>
        <row r="582">
          <cell r="A582" t="str">
            <v>5_5_13_5</v>
          </cell>
          <cell r="B582">
            <v>11</v>
          </cell>
          <cell r="C582">
            <v>5</v>
          </cell>
          <cell r="D582">
            <v>135</v>
          </cell>
          <cell r="E582" t="str">
            <v>5</v>
          </cell>
          <cell r="F582">
            <v>13</v>
          </cell>
          <cell r="G582">
            <v>5</v>
          </cell>
          <cell r="H582">
            <v>7.4999999999999997E-2</v>
          </cell>
          <cell r="I582">
            <v>135.05000000000001</v>
          </cell>
          <cell r="J582">
            <v>20</v>
          </cell>
          <cell r="K582">
            <v>1.5</v>
          </cell>
          <cell r="L582">
            <v>4.7864447883593661E-2</v>
          </cell>
          <cell r="M582"/>
        </row>
        <row r="583">
          <cell r="A583" t="str">
            <v>5_5_13_6</v>
          </cell>
          <cell r="B583">
            <v>11</v>
          </cell>
          <cell r="C583">
            <v>5</v>
          </cell>
          <cell r="D583">
            <v>135</v>
          </cell>
          <cell r="E583" t="str">
            <v>5</v>
          </cell>
          <cell r="F583">
            <v>13</v>
          </cell>
          <cell r="G583">
            <v>6</v>
          </cell>
          <cell r="H583">
            <v>0.16839999999999999</v>
          </cell>
          <cell r="I583">
            <v>135.06</v>
          </cell>
          <cell r="J583">
            <v>25</v>
          </cell>
          <cell r="K583">
            <v>4.21</v>
          </cell>
          <cell r="L583">
            <v>0.13433955039328621</v>
          </cell>
          <cell r="M583"/>
        </row>
        <row r="584">
          <cell r="A584" t="str">
            <v>5_5_13_7</v>
          </cell>
          <cell r="B584">
            <v>11</v>
          </cell>
          <cell r="C584">
            <v>5</v>
          </cell>
          <cell r="D584">
            <v>135</v>
          </cell>
          <cell r="E584" t="str">
            <v>5</v>
          </cell>
          <cell r="F584">
            <v>13</v>
          </cell>
          <cell r="G584">
            <v>7</v>
          </cell>
          <cell r="H584">
            <v>0.40720000000000001</v>
          </cell>
          <cell r="I584">
            <v>135.07</v>
          </cell>
          <cell r="J584">
            <v>30</v>
          </cell>
          <cell r="K584">
            <v>12.216000000000001</v>
          </cell>
          <cell r="L584">
            <v>0.38980806356398684</v>
          </cell>
          <cell r="M584"/>
        </row>
        <row r="585">
          <cell r="A585" t="str">
            <v>5_5_13_8</v>
          </cell>
          <cell r="B585">
            <v>11</v>
          </cell>
          <cell r="C585">
            <v>5</v>
          </cell>
          <cell r="D585">
            <v>135</v>
          </cell>
          <cell r="E585" t="str">
            <v>5</v>
          </cell>
          <cell r="F585">
            <v>13</v>
          </cell>
          <cell r="G585">
            <v>8</v>
          </cell>
          <cell r="H585">
            <v>0.18529999999999999</v>
          </cell>
          <cell r="I585">
            <v>135.08000000000001</v>
          </cell>
          <cell r="J585">
            <v>35</v>
          </cell>
          <cell r="K585">
            <v>6.4855</v>
          </cell>
          <cell r="L585">
            <v>0.20694991783269781</v>
          </cell>
          <cell r="M585"/>
        </row>
        <row r="586">
          <cell r="A586" t="str">
            <v>5_5_13_9</v>
          </cell>
          <cell r="B586">
            <v>11</v>
          </cell>
          <cell r="C586">
            <v>5</v>
          </cell>
          <cell r="D586">
            <v>135</v>
          </cell>
          <cell r="E586" t="str">
            <v>5</v>
          </cell>
          <cell r="F586">
            <v>13</v>
          </cell>
          <cell r="G586">
            <v>9</v>
          </cell>
          <cell r="H586">
            <v>8.6599999999999996E-2</v>
          </cell>
          <cell r="I586">
            <v>135.09</v>
          </cell>
          <cell r="J586">
            <v>40</v>
          </cell>
          <cell r="K586">
            <v>3.464</v>
          </cell>
          <cell r="L586">
            <v>0.11053496497917896</v>
          </cell>
          <cell r="M586"/>
        </row>
        <row r="587">
          <cell r="A587" t="str">
            <v>5_5_13_10</v>
          </cell>
          <cell r="B587">
            <v>11</v>
          </cell>
          <cell r="C587">
            <v>5</v>
          </cell>
          <cell r="D587">
            <v>135</v>
          </cell>
          <cell r="E587" t="str">
            <v>5</v>
          </cell>
          <cell r="F587">
            <v>13</v>
          </cell>
          <cell r="G587">
            <v>10</v>
          </cell>
          <cell r="H587">
            <v>1.9900000000000001E-2</v>
          </cell>
          <cell r="I587">
            <v>135.1</v>
          </cell>
          <cell r="J587">
            <v>45</v>
          </cell>
          <cell r="K587">
            <v>0.89550000000000007</v>
          </cell>
          <cell r="L587">
            <v>2.857507538650542E-2</v>
          </cell>
          <cell r="M587"/>
        </row>
        <row r="588">
          <cell r="A588" t="str">
            <v>5_5_13_11</v>
          </cell>
          <cell r="B588">
            <v>11</v>
          </cell>
          <cell r="C588">
            <v>5</v>
          </cell>
          <cell r="D588">
            <v>135</v>
          </cell>
          <cell r="E588" t="str">
            <v>5</v>
          </cell>
          <cell r="F588">
            <v>13</v>
          </cell>
          <cell r="G588">
            <v>11</v>
          </cell>
          <cell r="H588">
            <v>3.6700000000000003E-2</v>
          </cell>
          <cell r="I588">
            <v>135.11000000000001</v>
          </cell>
          <cell r="J588">
            <v>50</v>
          </cell>
          <cell r="K588">
            <v>1.8350000000000002</v>
          </cell>
          <cell r="L588">
            <v>5.8554174577596256E-2</v>
          </cell>
          <cell r="M588"/>
        </row>
        <row r="589">
          <cell r="A589" t="str">
            <v>5_5_13_12</v>
          </cell>
          <cell r="B589">
            <v>11</v>
          </cell>
          <cell r="C589">
            <v>5</v>
          </cell>
          <cell r="D589">
            <v>135</v>
          </cell>
          <cell r="E589" t="str">
            <v>5</v>
          </cell>
          <cell r="F589">
            <v>13</v>
          </cell>
          <cell r="G589">
            <v>12</v>
          </cell>
          <cell r="H589">
            <v>1.04E-2</v>
          </cell>
          <cell r="I589">
            <v>135.12</v>
          </cell>
          <cell r="J589">
            <v>55</v>
          </cell>
          <cell r="K589">
            <v>0.57199999999999995</v>
          </cell>
          <cell r="L589">
            <v>1.8252309459610382E-2</v>
          </cell>
          <cell r="M589"/>
        </row>
        <row r="590">
          <cell r="A590" t="str">
            <v>5_5_13_13</v>
          </cell>
          <cell r="B590">
            <v>11</v>
          </cell>
          <cell r="C590">
            <v>5</v>
          </cell>
          <cell r="D590">
            <v>135</v>
          </cell>
          <cell r="E590" t="str">
            <v>5</v>
          </cell>
          <cell r="F590">
            <v>13</v>
          </cell>
          <cell r="G590">
            <v>13</v>
          </cell>
          <cell r="H590">
            <v>0</v>
          </cell>
          <cell r="I590">
            <v>135.13</v>
          </cell>
          <cell r="J590">
            <v>60</v>
          </cell>
          <cell r="K590">
            <v>0</v>
          </cell>
          <cell r="L590">
            <v>0</v>
          </cell>
          <cell r="M590"/>
        </row>
        <row r="591">
          <cell r="A591" t="str">
            <v>5_5_13_14</v>
          </cell>
          <cell r="B591">
            <v>11</v>
          </cell>
          <cell r="C591">
            <v>5</v>
          </cell>
          <cell r="D591">
            <v>135</v>
          </cell>
          <cell r="E591" t="str">
            <v>5</v>
          </cell>
          <cell r="F591">
            <v>13</v>
          </cell>
          <cell r="G591">
            <v>14</v>
          </cell>
          <cell r="H591">
            <v>0</v>
          </cell>
          <cell r="I591">
            <v>135.13999999999999</v>
          </cell>
          <cell r="J591">
            <v>65</v>
          </cell>
          <cell r="K591">
            <v>0</v>
          </cell>
          <cell r="L591">
            <v>0</v>
          </cell>
          <cell r="M591"/>
        </row>
        <row r="592">
          <cell r="A592" t="str">
            <v>5_5_13_15</v>
          </cell>
          <cell r="B592">
            <v>11</v>
          </cell>
          <cell r="C592">
            <v>5</v>
          </cell>
          <cell r="D592">
            <v>135</v>
          </cell>
          <cell r="E592" t="str">
            <v>5</v>
          </cell>
          <cell r="F592">
            <v>13</v>
          </cell>
          <cell r="G592">
            <v>15</v>
          </cell>
          <cell r="H592">
            <v>0</v>
          </cell>
          <cell r="I592">
            <v>135.15</v>
          </cell>
          <cell r="J592">
            <v>70</v>
          </cell>
          <cell r="K592">
            <v>0</v>
          </cell>
          <cell r="L592">
            <v>0</v>
          </cell>
          <cell r="M592"/>
        </row>
        <row r="593">
          <cell r="A593" t="str">
            <v>5_5_13_16</v>
          </cell>
          <cell r="B593">
            <v>11</v>
          </cell>
          <cell r="C593">
            <v>5</v>
          </cell>
          <cell r="D593">
            <v>135</v>
          </cell>
          <cell r="E593" t="str">
            <v>5</v>
          </cell>
          <cell r="F593">
            <v>13</v>
          </cell>
          <cell r="G593">
            <v>16</v>
          </cell>
          <cell r="H593">
            <v>0</v>
          </cell>
          <cell r="I593">
            <v>135.16</v>
          </cell>
          <cell r="J593">
            <v>75</v>
          </cell>
          <cell r="K593">
            <v>0</v>
          </cell>
          <cell r="L593">
            <v>0</v>
          </cell>
          <cell r="M593">
            <v>1</v>
          </cell>
        </row>
        <row r="594">
          <cell r="A594" t="str">
            <v>5_5_14_1</v>
          </cell>
          <cell r="B594">
            <v>11</v>
          </cell>
          <cell r="C594">
            <v>5</v>
          </cell>
          <cell r="D594">
            <v>145</v>
          </cell>
          <cell r="E594" t="str">
            <v>5</v>
          </cell>
          <cell r="F594">
            <v>14</v>
          </cell>
          <cell r="G594">
            <v>1</v>
          </cell>
          <cell r="H594">
            <v>0</v>
          </cell>
          <cell r="I594">
            <v>145.01</v>
          </cell>
          <cell r="J594">
            <v>2.5</v>
          </cell>
          <cell r="K594">
            <v>0</v>
          </cell>
          <cell r="L594">
            <v>0</v>
          </cell>
        </row>
        <row r="595">
          <cell r="A595" t="str">
            <v>5_5_14_2</v>
          </cell>
          <cell r="B595">
            <v>11</v>
          </cell>
          <cell r="C595">
            <v>5</v>
          </cell>
          <cell r="D595">
            <v>145</v>
          </cell>
          <cell r="E595" t="str">
            <v>5</v>
          </cell>
          <cell r="F595">
            <v>14</v>
          </cell>
          <cell r="G595">
            <v>2</v>
          </cell>
          <cell r="H595">
            <v>0</v>
          </cell>
          <cell r="I595">
            <v>145.02000000000001</v>
          </cell>
          <cell r="J595">
            <v>5</v>
          </cell>
          <cell r="K595">
            <v>0</v>
          </cell>
          <cell r="L595">
            <v>0</v>
          </cell>
          <cell r="M595"/>
        </row>
        <row r="596">
          <cell r="A596" t="str">
            <v>5_5_14_3</v>
          </cell>
          <cell r="B596">
            <v>11</v>
          </cell>
          <cell r="C596">
            <v>5</v>
          </cell>
          <cell r="D596">
            <v>145</v>
          </cell>
          <cell r="E596" t="str">
            <v>5</v>
          </cell>
          <cell r="F596">
            <v>14</v>
          </cell>
          <cell r="G596">
            <v>3</v>
          </cell>
          <cell r="H596">
            <v>0</v>
          </cell>
          <cell r="I596">
            <v>145.03</v>
          </cell>
          <cell r="J596">
            <v>10</v>
          </cell>
          <cell r="K596">
            <v>0</v>
          </cell>
          <cell r="L596">
            <v>0</v>
          </cell>
          <cell r="M596"/>
        </row>
        <row r="597">
          <cell r="A597" t="str">
            <v>5_5_14_4</v>
          </cell>
          <cell r="B597">
            <v>11</v>
          </cell>
          <cell r="C597">
            <v>5</v>
          </cell>
          <cell r="D597">
            <v>145</v>
          </cell>
          <cell r="E597" t="str">
            <v>5</v>
          </cell>
          <cell r="F597">
            <v>14</v>
          </cell>
          <cell r="G597">
            <v>4</v>
          </cell>
          <cell r="H597">
            <v>1.0699999999999999E-2</v>
          </cell>
          <cell r="I597">
            <v>145.04</v>
          </cell>
          <cell r="J597">
            <v>15</v>
          </cell>
          <cell r="K597">
            <v>0.1605</v>
          </cell>
          <cell r="L597">
            <v>5.1214959235445223E-3</v>
          </cell>
          <cell r="M597"/>
        </row>
        <row r="598">
          <cell r="A598" t="str">
            <v>5_5_14_5</v>
          </cell>
          <cell r="B598">
            <v>11</v>
          </cell>
          <cell r="C598">
            <v>5</v>
          </cell>
          <cell r="D598">
            <v>145</v>
          </cell>
          <cell r="E598" t="str">
            <v>5</v>
          </cell>
          <cell r="F598">
            <v>14</v>
          </cell>
          <cell r="G598">
            <v>5</v>
          </cell>
          <cell r="H598">
            <v>7.4999999999999997E-2</v>
          </cell>
          <cell r="I598">
            <v>145.05000000000001</v>
          </cell>
          <cell r="J598">
            <v>20</v>
          </cell>
          <cell r="K598">
            <v>1.5</v>
          </cell>
          <cell r="L598">
            <v>4.7864447883593661E-2</v>
          </cell>
          <cell r="M598"/>
        </row>
        <row r="599">
          <cell r="A599" t="str">
            <v>5_5_14_6</v>
          </cell>
          <cell r="B599">
            <v>11</v>
          </cell>
          <cell r="C599">
            <v>5</v>
          </cell>
          <cell r="D599">
            <v>145</v>
          </cell>
          <cell r="E599" t="str">
            <v>5</v>
          </cell>
          <cell r="F599">
            <v>14</v>
          </cell>
          <cell r="G599">
            <v>6</v>
          </cell>
          <cell r="H599">
            <v>0.16839999999999999</v>
          </cell>
          <cell r="I599">
            <v>145.06</v>
          </cell>
          <cell r="J599">
            <v>25</v>
          </cell>
          <cell r="K599">
            <v>4.21</v>
          </cell>
          <cell r="L599">
            <v>0.13433955039328621</v>
          </cell>
          <cell r="M599"/>
        </row>
        <row r="600">
          <cell r="A600" t="str">
            <v>5_5_14_7</v>
          </cell>
          <cell r="B600">
            <v>11</v>
          </cell>
          <cell r="C600">
            <v>5</v>
          </cell>
          <cell r="D600">
            <v>145</v>
          </cell>
          <cell r="E600" t="str">
            <v>5</v>
          </cell>
          <cell r="F600">
            <v>14</v>
          </cell>
          <cell r="G600">
            <v>7</v>
          </cell>
          <cell r="H600">
            <v>0.40720000000000001</v>
          </cell>
          <cell r="I600">
            <v>145.07</v>
          </cell>
          <cell r="J600">
            <v>30</v>
          </cell>
          <cell r="K600">
            <v>12.216000000000001</v>
          </cell>
          <cell r="L600">
            <v>0.38980806356398684</v>
          </cell>
          <cell r="M600"/>
        </row>
        <row r="601">
          <cell r="A601" t="str">
            <v>5_5_14_8</v>
          </cell>
          <cell r="B601">
            <v>11</v>
          </cell>
          <cell r="C601">
            <v>5</v>
          </cell>
          <cell r="D601">
            <v>145</v>
          </cell>
          <cell r="E601" t="str">
            <v>5</v>
          </cell>
          <cell r="F601">
            <v>14</v>
          </cell>
          <cell r="G601">
            <v>8</v>
          </cell>
          <cell r="H601">
            <v>0.18529999999999999</v>
          </cell>
          <cell r="I601">
            <v>145.08000000000001</v>
          </cell>
          <cell r="J601">
            <v>35</v>
          </cell>
          <cell r="K601">
            <v>6.4855</v>
          </cell>
          <cell r="L601">
            <v>0.20694991783269781</v>
          </cell>
          <cell r="M601"/>
        </row>
        <row r="602">
          <cell r="A602" t="str">
            <v>5_5_14_9</v>
          </cell>
          <cell r="B602">
            <v>11</v>
          </cell>
          <cell r="C602">
            <v>5</v>
          </cell>
          <cell r="D602">
            <v>145</v>
          </cell>
          <cell r="E602" t="str">
            <v>5</v>
          </cell>
          <cell r="F602">
            <v>14</v>
          </cell>
          <cell r="G602">
            <v>9</v>
          </cell>
          <cell r="H602">
            <v>8.6599999999999996E-2</v>
          </cell>
          <cell r="I602">
            <v>145.09</v>
          </cell>
          <cell r="J602">
            <v>40</v>
          </cell>
          <cell r="K602">
            <v>3.464</v>
          </cell>
          <cell r="L602">
            <v>0.11053496497917896</v>
          </cell>
          <cell r="M602"/>
        </row>
        <row r="603">
          <cell r="A603" t="str">
            <v>5_5_14_10</v>
          </cell>
          <cell r="B603">
            <v>11</v>
          </cell>
          <cell r="C603">
            <v>5</v>
          </cell>
          <cell r="D603">
            <v>145</v>
          </cell>
          <cell r="E603" t="str">
            <v>5</v>
          </cell>
          <cell r="F603">
            <v>14</v>
          </cell>
          <cell r="G603">
            <v>10</v>
          </cell>
          <cell r="H603">
            <v>1.9900000000000001E-2</v>
          </cell>
          <cell r="I603">
            <v>145.1</v>
          </cell>
          <cell r="J603">
            <v>45</v>
          </cell>
          <cell r="K603">
            <v>0.89550000000000007</v>
          </cell>
          <cell r="L603">
            <v>2.857507538650542E-2</v>
          </cell>
          <cell r="M603"/>
        </row>
        <row r="604">
          <cell r="A604" t="str">
            <v>5_5_14_11</v>
          </cell>
          <cell r="B604">
            <v>11</v>
          </cell>
          <cell r="C604">
            <v>5</v>
          </cell>
          <cell r="D604">
            <v>145</v>
          </cell>
          <cell r="E604" t="str">
            <v>5</v>
          </cell>
          <cell r="F604">
            <v>14</v>
          </cell>
          <cell r="G604">
            <v>11</v>
          </cell>
          <cell r="H604">
            <v>3.6700000000000003E-2</v>
          </cell>
          <cell r="I604">
            <v>145.11000000000001</v>
          </cell>
          <cell r="J604">
            <v>50</v>
          </cell>
          <cell r="K604">
            <v>1.8350000000000002</v>
          </cell>
          <cell r="L604">
            <v>5.8554174577596256E-2</v>
          </cell>
          <cell r="M604"/>
        </row>
        <row r="605">
          <cell r="A605" t="str">
            <v>5_5_14_12</v>
          </cell>
          <cell r="B605">
            <v>11</v>
          </cell>
          <cell r="C605">
            <v>5</v>
          </cell>
          <cell r="D605">
            <v>145</v>
          </cell>
          <cell r="E605" t="str">
            <v>5</v>
          </cell>
          <cell r="F605">
            <v>14</v>
          </cell>
          <cell r="G605">
            <v>12</v>
          </cell>
          <cell r="H605">
            <v>1.04E-2</v>
          </cell>
          <cell r="I605">
            <v>145.12</v>
          </cell>
          <cell r="J605">
            <v>55</v>
          </cell>
          <cell r="K605">
            <v>0.57199999999999995</v>
          </cell>
          <cell r="L605">
            <v>1.8252309459610382E-2</v>
          </cell>
          <cell r="M605"/>
        </row>
        <row r="606">
          <cell r="A606" t="str">
            <v>5_5_14_13</v>
          </cell>
          <cell r="B606">
            <v>11</v>
          </cell>
          <cell r="C606">
            <v>5</v>
          </cell>
          <cell r="D606">
            <v>145</v>
          </cell>
          <cell r="E606" t="str">
            <v>5</v>
          </cell>
          <cell r="F606">
            <v>14</v>
          </cell>
          <cell r="G606">
            <v>13</v>
          </cell>
          <cell r="H606">
            <v>0</v>
          </cell>
          <cell r="I606">
            <v>145.13</v>
          </cell>
          <cell r="J606">
            <v>60</v>
          </cell>
          <cell r="K606">
            <v>0</v>
          </cell>
          <cell r="L606">
            <v>0</v>
          </cell>
          <cell r="M606"/>
        </row>
        <row r="607">
          <cell r="A607" t="str">
            <v>5_5_14_14</v>
          </cell>
          <cell r="B607">
            <v>11</v>
          </cell>
          <cell r="C607">
            <v>5</v>
          </cell>
          <cell r="D607">
            <v>145</v>
          </cell>
          <cell r="E607" t="str">
            <v>5</v>
          </cell>
          <cell r="F607">
            <v>14</v>
          </cell>
          <cell r="G607">
            <v>14</v>
          </cell>
          <cell r="H607">
            <v>0</v>
          </cell>
          <cell r="I607">
            <v>145.13999999999999</v>
          </cell>
          <cell r="J607">
            <v>65</v>
          </cell>
          <cell r="K607">
            <v>0</v>
          </cell>
          <cell r="L607">
            <v>0</v>
          </cell>
          <cell r="M607"/>
        </row>
        <row r="608">
          <cell r="A608" t="str">
            <v>5_5_14_15</v>
          </cell>
          <cell r="B608">
            <v>11</v>
          </cell>
          <cell r="C608">
            <v>5</v>
          </cell>
          <cell r="D608">
            <v>145</v>
          </cell>
          <cell r="E608" t="str">
            <v>5</v>
          </cell>
          <cell r="F608">
            <v>14</v>
          </cell>
          <cell r="G608">
            <v>15</v>
          </cell>
          <cell r="H608">
            <v>0</v>
          </cell>
          <cell r="I608">
            <v>145.15</v>
          </cell>
          <cell r="J608">
            <v>70</v>
          </cell>
          <cell r="K608">
            <v>0</v>
          </cell>
          <cell r="L608">
            <v>0</v>
          </cell>
          <cell r="M608"/>
        </row>
        <row r="609">
          <cell r="A609" t="str">
            <v>5_5_14_16</v>
          </cell>
          <cell r="B609">
            <v>11</v>
          </cell>
          <cell r="C609">
            <v>5</v>
          </cell>
          <cell r="D609">
            <v>145</v>
          </cell>
          <cell r="E609" t="str">
            <v>5</v>
          </cell>
          <cell r="F609">
            <v>14</v>
          </cell>
          <cell r="G609">
            <v>16</v>
          </cell>
          <cell r="H609">
            <v>0</v>
          </cell>
          <cell r="I609">
            <v>145.16</v>
          </cell>
          <cell r="J609">
            <v>75</v>
          </cell>
          <cell r="K609">
            <v>0</v>
          </cell>
          <cell r="L609">
            <v>0</v>
          </cell>
          <cell r="M609">
            <v>1</v>
          </cell>
        </row>
        <row r="610">
          <cell r="A610" t="str">
            <v>5_5_15_1</v>
          </cell>
          <cell r="B610">
            <v>11</v>
          </cell>
          <cell r="C610">
            <v>5</v>
          </cell>
          <cell r="D610">
            <v>155</v>
          </cell>
          <cell r="E610" t="str">
            <v>5</v>
          </cell>
          <cell r="F610">
            <v>15</v>
          </cell>
          <cell r="G610">
            <v>1</v>
          </cell>
          <cell r="H610">
            <v>0</v>
          </cell>
          <cell r="I610">
            <v>155.01</v>
          </cell>
          <cell r="J610">
            <v>2.5</v>
          </cell>
          <cell r="K610">
            <v>0</v>
          </cell>
          <cell r="L610">
            <v>0</v>
          </cell>
        </row>
        <row r="611">
          <cell r="A611" t="str">
            <v>5_5_15_2</v>
          </cell>
          <cell r="B611">
            <v>11</v>
          </cell>
          <cell r="C611">
            <v>5</v>
          </cell>
          <cell r="D611">
            <v>155</v>
          </cell>
          <cell r="E611" t="str">
            <v>5</v>
          </cell>
          <cell r="F611">
            <v>15</v>
          </cell>
          <cell r="G611">
            <v>2</v>
          </cell>
          <cell r="H611">
            <v>1.9E-3</v>
          </cell>
          <cell r="I611">
            <v>155.02000000000001</v>
          </cell>
          <cell r="J611">
            <v>5</v>
          </cell>
          <cell r="K611">
            <v>9.4999999999999998E-3</v>
          </cell>
          <cell r="L611">
            <v>3.3548751633294486E-4</v>
          </cell>
          <cell r="M611"/>
        </row>
        <row r="612">
          <cell r="A612" t="str">
            <v>5_5_15_3</v>
          </cell>
          <cell r="B612">
            <v>11</v>
          </cell>
          <cell r="C612">
            <v>5</v>
          </cell>
          <cell r="D612">
            <v>155</v>
          </cell>
          <cell r="E612" t="str">
            <v>5</v>
          </cell>
          <cell r="F612">
            <v>15</v>
          </cell>
          <cell r="G612">
            <v>3</v>
          </cell>
          <cell r="H612">
            <v>1.0800000000000001E-2</v>
          </cell>
          <cell r="I612">
            <v>155.03</v>
          </cell>
          <cell r="J612">
            <v>10</v>
          </cell>
          <cell r="K612">
            <v>0.10800000000000001</v>
          </cell>
          <cell r="L612">
            <v>3.8139633435745317E-3</v>
          </cell>
          <cell r="M612"/>
        </row>
        <row r="613">
          <cell r="A613" t="str">
            <v>5_5_15_4</v>
          </cell>
          <cell r="B613">
            <v>11</v>
          </cell>
          <cell r="C613">
            <v>5</v>
          </cell>
          <cell r="D613">
            <v>155</v>
          </cell>
          <cell r="E613" t="str">
            <v>5</v>
          </cell>
          <cell r="F613">
            <v>15</v>
          </cell>
          <cell r="G613">
            <v>4</v>
          </cell>
          <cell r="H613">
            <v>3.6900000000000002E-2</v>
          </cell>
          <cell r="I613">
            <v>155.04</v>
          </cell>
          <cell r="J613">
            <v>15</v>
          </cell>
          <cell r="K613">
            <v>0.55349999999999999</v>
          </cell>
          <cell r="L613">
            <v>1.9546562135819474E-2</v>
          </cell>
          <cell r="M613"/>
        </row>
        <row r="614">
          <cell r="A614" t="str">
            <v>5_5_15_5</v>
          </cell>
          <cell r="B614">
            <v>11</v>
          </cell>
          <cell r="C614">
            <v>5</v>
          </cell>
          <cell r="D614">
            <v>155</v>
          </cell>
          <cell r="E614" t="str">
            <v>5</v>
          </cell>
          <cell r="F614">
            <v>15</v>
          </cell>
          <cell r="G614">
            <v>5</v>
          </cell>
          <cell r="H614">
            <v>0.1232</v>
          </cell>
          <cell r="I614">
            <v>155.05000000000001</v>
          </cell>
          <cell r="J614">
            <v>20</v>
          </cell>
          <cell r="K614">
            <v>2.464</v>
          </cell>
          <cell r="L614">
            <v>8.7014867394144851E-2</v>
          </cell>
          <cell r="M614"/>
        </row>
        <row r="615">
          <cell r="A615" t="str">
            <v>5_5_15_6</v>
          </cell>
          <cell r="B615">
            <v>11</v>
          </cell>
          <cell r="C615">
            <v>5</v>
          </cell>
          <cell r="D615">
            <v>155</v>
          </cell>
          <cell r="E615" t="str">
            <v>5</v>
          </cell>
          <cell r="F615">
            <v>15</v>
          </cell>
          <cell r="G615">
            <v>6</v>
          </cell>
          <cell r="H615">
            <v>0.29370000000000002</v>
          </cell>
          <cell r="I615">
            <v>155.06</v>
          </cell>
          <cell r="J615">
            <v>25</v>
          </cell>
          <cell r="K615">
            <v>7.3425000000000002</v>
          </cell>
          <cell r="L615">
            <v>0.25929653564996291</v>
          </cell>
          <cell r="M615"/>
        </row>
        <row r="616">
          <cell r="A616" t="str">
            <v>5_5_15_7</v>
          </cell>
          <cell r="B616">
            <v>11</v>
          </cell>
          <cell r="C616">
            <v>5</v>
          </cell>
          <cell r="D616">
            <v>155</v>
          </cell>
          <cell r="E616" t="str">
            <v>5</v>
          </cell>
          <cell r="F616">
            <v>15</v>
          </cell>
          <cell r="G616">
            <v>7</v>
          </cell>
          <cell r="H616">
            <v>0.31569999999999998</v>
          </cell>
          <cell r="I616">
            <v>155.07</v>
          </cell>
          <cell r="J616">
            <v>30</v>
          </cell>
          <cell r="K616">
            <v>9.4710000000000001</v>
          </cell>
          <cell r="L616">
            <v>0.3344633965462443</v>
          </cell>
          <cell r="M616"/>
        </row>
        <row r="617">
          <cell r="A617" t="str">
            <v>5_5_15_8</v>
          </cell>
          <cell r="B617">
            <v>11</v>
          </cell>
          <cell r="C617">
            <v>5</v>
          </cell>
          <cell r="D617">
            <v>155</v>
          </cell>
          <cell r="E617" t="str">
            <v>5</v>
          </cell>
          <cell r="F617">
            <v>15</v>
          </cell>
          <cell r="G617">
            <v>8</v>
          </cell>
          <cell r="H617">
            <v>0.14119999999999999</v>
          </cell>
          <cell r="I617">
            <v>155.08000000000001</v>
          </cell>
          <cell r="J617">
            <v>35</v>
          </cell>
          <cell r="K617">
            <v>4.9420000000000002</v>
          </cell>
          <cell r="L617">
            <v>0.17452413744393827</v>
          </cell>
          <cell r="M617"/>
        </row>
        <row r="618">
          <cell r="A618" t="str">
            <v>5_5_15_9</v>
          </cell>
          <cell r="B618">
            <v>11</v>
          </cell>
          <cell r="C618">
            <v>5</v>
          </cell>
          <cell r="D618">
            <v>155</v>
          </cell>
          <cell r="E618" t="str">
            <v>5</v>
          </cell>
          <cell r="F618">
            <v>15</v>
          </cell>
          <cell r="G618">
            <v>9</v>
          </cell>
          <cell r="H618">
            <v>3.9100000000000003E-2</v>
          </cell>
          <cell r="I618">
            <v>155.09</v>
          </cell>
          <cell r="J618">
            <v>40</v>
          </cell>
          <cell r="K618">
            <v>1.5640000000000001</v>
          </cell>
          <cell r="L618">
            <v>5.5231839531023771E-2</v>
          </cell>
          <cell r="M618"/>
        </row>
        <row r="619">
          <cell r="A619" t="str">
            <v>5_5_15_10</v>
          </cell>
          <cell r="B619">
            <v>11</v>
          </cell>
          <cell r="C619">
            <v>5</v>
          </cell>
          <cell r="D619">
            <v>155</v>
          </cell>
          <cell r="E619" t="str">
            <v>5</v>
          </cell>
          <cell r="F619">
            <v>15</v>
          </cell>
          <cell r="G619">
            <v>10</v>
          </cell>
          <cell r="H619">
            <v>8.6999999999999994E-3</v>
          </cell>
          <cell r="I619">
            <v>155.1</v>
          </cell>
          <cell r="J619">
            <v>45</v>
          </cell>
          <cell r="K619">
            <v>0.39149999999999996</v>
          </cell>
          <cell r="L619">
            <v>1.3825617120457673E-2</v>
          </cell>
          <cell r="M619"/>
        </row>
        <row r="620">
          <cell r="A620" t="str">
            <v>5_5_15_11</v>
          </cell>
          <cell r="B620">
            <v>11</v>
          </cell>
          <cell r="C620">
            <v>5</v>
          </cell>
          <cell r="D620">
            <v>155</v>
          </cell>
          <cell r="E620" t="str">
            <v>5</v>
          </cell>
          <cell r="F620">
            <v>15</v>
          </cell>
          <cell r="G620">
            <v>11</v>
          </cell>
          <cell r="H620">
            <v>2.1499999999999998E-2</v>
          </cell>
          <cell r="I620">
            <v>155.11000000000001</v>
          </cell>
          <cell r="J620">
            <v>50</v>
          </cell>
          <cell r="K620">
            <v>1.075</v>
          </cell>
          <cell r="L620">
            <v>3.7963061058727973E-2</v>
          </cell>
          <cell r="M620"/>
        </row>
        <row r="621">
          <cell r="A621" t="str">
            <v>5_5_15_12</v>
          </cell>
          <cell r="B621">
            <v>11</v>
          </cell>
          <cell r="C621">
            <v>5</v>
          </cell>
          <cell r="D621">
            <v>155</v>
          </cell>
          <cell r="E621" t="str">
            <v>5</v>
          </cell>
          <cell r="F621">
            <v>15</v>
          </cell>
          <cell r="G621">
            <v>12</v>
          </cell>
          <cell r="H621">
            <v>7.1999999999999998E-3</v>
          </cell>
          <cell r="I621">
            <v>155.12</v>
          </cell>
          <cell r="J621">
            <v>55</v>
          </cell>
          <cell r="K621">
            <v>0.39599999999999996</v>
          </cell>
          <cell r="L621">
            <v>1.398453225977328E-2</v>
          </cell>
          <cell r="M621"/>
        </row>
        <row r="622">
          <cell r="A622" t="str">
            <v>5_5_15_13</v>
          </cell>
          <cell r="B622">
            <v>11</v>
          </cell>
          <cell r="C622">
            <v>5</v>
          </cell>
          <cell r="D622">
            <v>155</v>
          </cell>
          <cell r="E622" t="str">
            <v>5</v>
          </cell>
          <cell r="F622">
            <v>15</v>
          </cell>
          <cell r="G622">
            <v>13</v>
          </cell>
          <cell r="H622">
            <v>0</v>
          </cell>
          <cell r="I622">
            <v>155.13</v>
          </cell>
          <cell r="J622">
            <v>60</v>
          </cell>
          <cell r="K622">
            <v>0</v>
          </cell>
          <cell r="L622">
            <v>0</v>
          </cell>
          <cell r="M622"/>
        </row>
        <row r="623">
          <cell r="A623" t="str">
            <v>5_5_15_14</v>
          </cell>
          <cell r="B623">
            <v>11</v>
          </cell>
          <cell r="C623">
            <v>5</v>
          </cell>
          <cell r="D623">
            <v>155</v>
          </cell>
          <cell r="E623" t="str">
            <v>5</v>
          </cell>
          <cell r="F623">
            <v>15</v>
          </cell>
          <cell r="G623">
            <v>14</v>
          </cell>
          <cell r="H623">
            <v>0</v>
          </cell>
          <cell r="I623">
            <v>155.13999999999999</v>
          </cell>
          <cell r="J623">
            <v>65</v>
          </cell>
          <cell r="K623">
            <v>0</v>
          </cell>
          <cell r="L623">
            <v>0</v>
          </cell>
          <cell r="M623"/>
        </row>
        <row r="624">
          <cell r="A624" t="str">
            <v>5_5_15_15</v>
          </cell>
          <cell r="B624">
            <v>11</v>
          </cell>
          <cell r="C624">
            <v>5</v>
          </cell>
          <cell r="D624">
            <v>155</v>
          </cell>
          <cell r="E624" t="str">
            <v>5</v>
          </cell>
          <cell r="F624">
            <v>15</v>
          </cell>
          <cell r="G624">
            <v>15</v>
          </cell>
          <cell r="H624">
            <v>0</v>
          </cell>
          <cell r="I624">
            <v>155.15</v>
          </cell>
          <cell r="J624">
            <v>70</v>
          </cell>
          <cell r="K624">
            <v>0</v>
          </cell>
          <cell r="L624">
            <v>0</v>
          </cell>
          <cell r="M624"/>
        </row>
        <row r="625">
          <cell r="A625" t="str">
            <v>5_5_15_16</v>
          </cell>
          <cell r="B625">
            <v>11</v>
          </cell>
          <cell r="C625">
            <v>5</v>
          </cell>
          <cell r="D625">
            <v>155</v>
          </cell>
          <cell r="E625" t="str">
            <v>5</v>
          </cell>
          <cell r="F625">
            <v>15</v>
          </cell>
          <cell r="G625">
            <v>16</v>
          </cell>
          <cell r="H625">
            <v>0</v>
          </cell>
          <cell r="I625">
            <v>155.16</v>
          </cell>
          <cell r="J625">
            <v>75</v>
          </cell>
          <cell r="K625">
            <v>0</v>
          </cell>
          <cell r="L625">
            <v>0</v>
          </cell>
          <cell r="M625">
            <v>0.99999999999999989</v>
          </cell>
        </row>
        <row r="626">
          <cell r="A626" t="str">
            <v>5_5_16_1</v>
          </cell>
          <cell r="B626">
            <v>11</v>
          </cell>
          <cell r="C626">
            <v>5</v>
          </cell>
          <cell r="D626">
            <v>165</v>
          </cell>
          <cell r="E626" t="str">
            <v>5</v>
          </cell>
          <cell r="F626">
            <v>16</v>
          </cell>
          <cell r="G626">
            <v>1</v>
          </cell>
          <cell r="H626">
            <v>0</v>
          </cell>
          <cell r="I626">
            <v>165.01</v>
          </cell>
          <cell r="J626">
            <v>2.5</v>
          </cell>
          <cell r="K626">
            <v>0</v>
          </cell>
          <cell r="L626">
            <v>0</v>
          </cell>
        </row>
        <row r="627">
          <cell r="A627" t="str">
            <v>5_5_16_2</v>
          </cell>
          <cell r="B627">
            <v>11</v>
          </cell>
          <cell r="C627">
            <v>5</v>
          </cell>
          <cell r="D627">
            <v>165</v>
          </cell>
          <cell r="E627" t="str">
            <v>5</v>
          </cell>
          <cell r="F627">
            <v>16</v>
          </cell>
          <cell r="G627">
            <v>2</v>
          </cell>
          <cell r="H627">
            <v>1.9E-3</v>
          </cell>
          <cell r="I627">
            <v>165.02</v>
          </cell>
          <cell r="J627">
            <v>5</v>
          </cell>
          <cell r="K627">
            <v>9.4999999999999998E-3</v>
          </cell>
          <cell r="L627">
            <v>3.3548751633294486E-4</v>
          </cell>
          <cell r="M627"/>
        </row>
        <row r="628">
          <cell r="A628" t="str">
            <v>5_5_16_3</v>
          </cell>
          <cell r="B628">
            <v>11</v>
          </cell>
          <cell r="C628">
            <v>5</v>
          </cell>
          <cell r="D628">
            <v>165</v>
          </cell>
          <cell r="E628" t="str">
            <v>5</v>
          </cell>
          <cell r="F628">
            <v>16</v>
          </cell>
          <cell r="G628">
            <v>3</v>
          </cell>
          <cell r="H628">
            <v>1.0800000000000001E-2</v>
          </cell>
          <cell r="I628">
            <v>165.03</v>
          </cell>
          <cell r="J628">
            <v>10</v>
          </cell>
          <cell r="K628">
            <v>0.10800000000000001</v>
          </cell>
          <cell r="L628">
            <v>3.8139633435745317E-3</v>
          </cell>
          <cell r="M628"/>
        </row>
        <row r="629">
          <cell r="A629" t="str">
            <v>5_5_16_4</v>
          </cell>
          <cell r="B629">
            <v>11</v>
          </cell>
          <cell r="C629">
            <v>5</v>
          </cell>
          <cell r="D629">
            <v>165</v>
          </cell>
          <cell r="E629" t="str">
            <v>5</v>
          </cell>
          <cell r="F629">
            <v>16</v>
          </cell>
          <cell r="G629">
            <v>4</v>
          </cell>
          <cell r="H629">
            <v>3.6900000000000002E-2</v>
          </cell>
          <cell r="I629">
            <v>165.04</v>
          </cell>
          <cell r="J629">
            <v>15</v>
          </cell>
          <cell r="K629">
            <v>0.55349999999999999</v>
          </cell>
          <cell r="L629">
            <v>1.9546562135819474E-2</v>
          </cell>
          <cell r="M629"/>
        </row>
        <row r="630">
          <cell r="A630" t="str">
            <v>5_5_16_5</v>
          </cell>
          <cell r="B630">
            <v>11</v>
          </cell>
          <cell r="C630">
            <v>5</v>
          </cell>
          <cell r="D630">
            <v>165</v>
          </cell>
          <cell r="E630" t="str">
            <v>5</v>
          </cell>
          <cell r="F630">
            <v>16</v>
          </cell>
          <cell r="G630">
            <v>5</v>
          </cell>
          <cell r="H630">
            <v>0.1232</v>
          </cell>
          <cell r="I630">
            <v>165.05</v>
          </cell>
          <cell r="J630">
            <v>20</v>
          </cell>
          <cell r="K630">
            <v>2.464</v>
          </cell>
          <cell r="L630">
            <v>8.7014867394144851E-2</v>
          </cell>
          <cell r="M630"/>
        </row>
        <row r="631">
          <cell r="A631" t="str">
            <v>5_5_16_6</v>
          </cell>
          <cell r="B631">
            <v>11</v>
          </cell>
          <cell r="C631">
            <v>5</v>
          </cell>
          <cell r="D631">
            <v>165</v>
          </cell>
          <cell r="E631" t="str">
            <v>5</v>
          </cell>
          <cell r="F631">
            <v>16</v>
          </cell>
          <cell r="G631">
            <v>6</v>
          </cell>
          <cell r="H631">
            <v>0.29370000000000002</v>
          </cell>
          <cell r="I631">
            <v>165.06</v>
          </cell>
          <cell r="J631">
            <v>25</v>
          </cell>
          <cell r="K631">
            <v>7.3425000000000002</v>
          </cell>
          <cell r="L631">
            <v>0.25929653564996291</v>
          </cell>
          <cell r="M631"/>
        </row>
        <row r="632">
          <cell r="A632" t="str">
            <v>5_5_16_7</v>
          </cell>
          <cell r="B632">
            <v>11</v>
          </cell>
          <cell r="C632">
            <v>5</v>
          </cell>
          <cell r="D632">
            <v>165</v>
          </cell>
          <cell r="E632" t="str">
            <v>5</v>
          </cell>
          <cell r="F632">
            <v>16</v>
          </cell>
          <cell r="G632">
            <v>7</v>
          </cell>
          <cell r="H632">
            <v>0.31569999999999998</v>
          </cell>
          <cell r="I632">
            <v>165.07</v>
          </cell>
          <cell r="J632">
            <v>30</v>
          </cell>
          <cell r="K632">
            <v>9.4710000000000001</v>
          </cell>
          <cell r="L632">
            <v>0.3344633965462443</v>
          </cell>
          <cell r="M632"/>
        </row>
        <row r="633">
          <cell r="A633" t="str">
            <v>5_5_16_8</v>
          </cell>
          <cell r="B633">
            <v>11</v>
          </cell>
          <cell r="C633">
            <v>5</v>
          </cell>
          <cell r="D633">
            <v>165</v>
          </cell>
          <cell r="E633" t="str">
            <v>5</v>
          </cell>
          <cell r="F633">
            <v>16</v>
          </cell>
          <cell r="G633">
            <v>8</v>
          </cell>
          <cell r="H633">
            <v>0.14119999999999999</v>
          </cell>
          <cell r="I633">
            <v>165.08</v>
          </cell>
          <cell r="J633">
            <v>35</v>
          </cell>
          <cell r="K633">
            <v>4.9420000000000002</v>
          </cell>
          <cell r="L633">
            <v>0.17452413744393827</v>
          </cell>
          <cell r="M633"/>
        </row>
        <row r="634">
          <cell r="A634" t="str">
            <v>5_5_16_9</v>
          </cell>
          <cell r="B634">
            <v>11</v>
          </cell>
          <cell r="C634">
            <v>5</v>
          </cell>
          <cell r="D634">
            <v>165</v>
          </cell>
          <cell r="E634" t="str">
            <v>5</v>
          </cell>
          <cell r="F634">
            <v>16</v>
          </cell>
          <cell r="G634">
            <v>9</v>
          </cell>
          <cell r="H634">
            <v>3.9100000000000003E-2</v>
          </cell>
          <cell r="I634">
            <v>165.09</v>
          </cell>
          <cell r="J634">
            <v>40</v>
          </cell>
          <cell r="K634">
            <v>1.5640000000000001</v>
          </cell>
          <cell r="L634">
            <v>5.5231839531023771E-2</v>
          </cell>
          <cell r="M634"/>
        </row>
        <row r="635">
          <cell r="A635" t="str">
            <v>5_5_16_10</v>
          </cell>
          <cell r="B635">
            <v>11</v>
          </cell>
          <cell r="C635">
            <v>5</v>
          </cell>
          <cell r="D635">
            <v>165</v>
          </cell>
          <cell r="E635" t="str">
            <v>5</v>
          </cell>
          <cell r="F635">
            <v>16</v>
          </cell>
          <cell r="G635">
            <v>10</v>
          </cell>
          <cell r="H635">
            <v>8.6999999999999994E-3</v>
          </cell>
          <cell r="I635">
            <v>165.1</v>
          </cell>
          <cell r="J635">
            <v>45</v>
          </cell>
          <cell r="K635">
            <v>0.39149999999999996</v>
          </cell>
          <cell r="L635">
            <v>1.3825617120457673E-2</v>
          </cell>
          <cell r="M635"/>
        </row>
        <row r="636">
          <cell r="A636" t="str">
            <v>5_5_16_11</v>
          </cell>
          <cell r="B636">
            <v>11</v>
          </cell>
          <cell r="C636">
            <v>5</v>
          </cell>
          <cell r="D636">
            <v>165</v>
          </cell>
          <cell r="E636" t="str">
            <v>5</v>
          </cell>
          <cell r="F636">
            <v>16</v>
          </cell>
          <cell r="G636">
            <v>11</v>
          </cell>
          <cell r="H636">
            <v>2.1499999999999998E-2</v>
          </cell>
          <cell r="I636">
            <v>165.11</v>
          </cell>
          <cell r="J636">
            <v>50</v>
          </cell>
          <cell r="K636">
            <v>1.075</v>
          </cell>
          <cell r="L636">
            <v>3.7963061058727973E-2</v>
          </cell>
          <cell r="M636"/>
        </row>
        <row r="637">
          <cell r="A637" t="str">
            <v>5_5_16_12</v>
          </cell>
          <cell r="B637">
            <v>11</v>
          </cell>
          <cell r="C637">
            <v>5</v>
          </cell>
          <cell r="D637">
            <v>165</v>
          </cell>
          <cell r="E637" t="str">
            <v>5</v>
          </cell>
          <cell r="F637">
            <v>16</v>
          </cell>
          <cell r="G637">
            <v>12</v>
          </cell>
          <cell r="H637">
            <v>7.1999999999999998E-3</v>
          </cell>
          <cell r="I637">
            <v>165.12</v>
          </cell>
          <cell r="J637">
            <v>55</v>
          </cell>
          <cell r="K637">
            <v>0.39599999999999996</v>
          </cell>
          <cell r="L637">
            <v>1.398453225977328E-2</v>
          </cell>
          <cell r="M637"/>
        </row>
        <row r="638">
          <cell r="A638" t="str">
            <v>5_5_16_13</v>
          </cell>
          <cell r="B638">
            <v>11</v>
          </cell>
          <cell r="C638">
            <v>5</v>
          </cell>
          <cell r="D638">
            <v>165</v>
          </cell>
          <cell r="E638" t="str">
            <v>5</v>
          </cell>
          <cell r="F638">
            <v>16</v>
          </cell>
          <cell r="G638">
            <v>13</v>
          </cell>
          <cell r="H638">
            <v>0</v>
          </cell>
          <cell r="I638">
            <v>165.13</v>
          </cell>
          <cell r="J638">
            <v>60</v>
          </cell>
          <cell r="K638">
            <v>0</v>
          </cell>
          <cell r="L638">
            <v>0</v>
          </cell>
          <cell r="M638"/>
        </row>
        <row r="639">
          <cell r="A639" t="str">
            <v>5_5_16_14</v>
          </cell>
          <cell r="B639">
            <v>11</v>
          </cell>
          <cell r="C639">
            <v>5</v>
          </cell>
          <cell r="D639">
            <v>165</v>
          </cell>
          <cell r="E639" t="str">
            <v>5</v>
          </cell>
          <cell r="F639">
            <v>16</v>
          </cell>
          <cell r="G639">
            <v>14</v>
          </cell>
          <cell r="H639">
            <v>0</v>
          </cell>
          <cell r="I639">
            <v>165.14</v>
          </cell>
          <cell r="J639">
            <v>65</v>
          </cell>
          <cell r="K639">
            <v>0</v>
          </cell>
          <cell r="L639">
            <v>0</v>
          </cell>
          <cell r="M639"/>
        </row>
        <row r="640">
          <cell r="A640" t="str">
            <v>5_5_16_15</v>
          </cell>
          <cell r="B640">
            <v>11</v>
          </cell>
          <cell r="C640">
            <v>5</v>
          </cell>
          <cell r="D640">
            <v>165</v>
          </cell>
          <cell r="E640" t="str">
            <v>5</v>
          </cell>
          <cell r="F640">
            <v>16</v>
          </cell>
          <cell r="G640">
            <v>15</v>
          </cell>
          <cell r="H640">
            <v>0</v>
          </cell>
          <cell r="I640">
            <v>165.15</v>
          </cell>
          <cell r="J640">
            <v>70</v>
          </cell>
          <cell r="K640">
            <v>0</v>
          </cell>
          <cell r="L640">
            <v>0</v>
          </cell>
          <cell r="M640"/>
        </row>
        <row r="641">
          <cell r="A641" t="str">
            <v>5_5_16_16</v>
          </cell>
          <cell r="B641">
            <v>11</v>
          </cell>
          <cell r="C641">
            <v>5</v>
          </cell>
          <cell r="D641">
            <v>165</v>
          </cell>
          <cell r="E641" t="str">
            <v>5</v>
          </cell>
          <cell r="F641">
            <v>16</v>
          </cell>
          <cell r="G641">
            <v>16</v>
          </cell>
          <cell r="H641">
            <v>0</v>
          </cell>
          <cell r="I641">
            <v>165.16</v>
          </cell>
          <cell r="J641">
            <v>75</v>
          </cell>
          <cell r="K641">
            <v>0</v>
          </cell>
          <cell r="L641">
            <v>0</v>
          </cell>
          <cell r="M641">
            <v>0.99999999999999989</v>
          </cell>
        </row>
        <row r="642">
          <cell r="A642" t="str">
            <v>5_5_17_1</v>
          </cell>
          <cell r="B642">
            <v>11</v>
          </cell>
          <cell r="C642">
            <v>5</v>
          </cell>
          <cell r="D642">
            <v>175</v>
          </cell>
          <cell r="E642" t="str">
            <v>5</v>
          </cell>
          <cell r="F642">
            <v>17</v>
          </cell>
          <cell r="G642">
            <v>1</v>
          </cell>
          <cell r="H642">
            <v>0</v>
          </cell>
          <cell r="I642">
            <v>175.01</v>
          </cell>
          <cell r="J642">
            <v>2.5</v>
          </cell>
          <cell r="K642">
            <v>0</v>
          </cell>
          <cell r="L642">
            <v>0</v>
          </cell>
        </row>
        <row r="643">
          <cell r="A643" t="str">
            <v>5_5_17_2</v>
          </cell>
          <cell r="B643">
            <v>11</v>
          </cell>
          <cell r="C643">
            <v>5</v>
          </cell>
          <cell r="D643">
            <v>175</v>
          </cell>
          <cell r="E643" t="str">
            <v>5</v>
          </cell>
          <cell r="F643">
            <v>17</v>
          </cell>
          <cell r="G643">
            <v>2</v>
          </cell>
          <cell r="H643">
            <v>1.9E-3</v>
          </cell>
          <cell r="I643">
            <v>175.02</v>
          </cell>
          <cell r="J643">
            <v>5</v>
          </cell>
          <cell r="K643">
            <v>9.4999999999999998E-3</v>
          </cell>
          <cell r="L643">
            <v>3.3548751633294486E-4</v>
          </cell>
          <cell r="M643"/>
        </row>
        <row r="644">
          <cell r="A644" t="str">
            <v>5_5_17_3</v>
          </cell>
          <cell r="B644">
            <v>11</v>
          </cell>
          <cell r="C644">
            <v>5</v>
          </cell>
          <cell r="D644">
            <v>175</v>
          </cell>
          <cell r="E644" t="str">
            <v>5</v>
          </cell>
          <cell r="F644">
            <v>17</v>
          </cell>
          <cell r="G644">
            <v>3</v>
          </cell>
          <cell r="H644">
            <v>1.0800000000000001E-2</v>
          </cell>
          <cell r="I644">
            <v>175.03</v>
          </cell>
          <cell r="J644">
            <v>10</v>
          </cell>
          <cell r="K644">
            <v>0.10800000000000001</v>
          </cell>
          <cell r="L644">
            <v>3.8139633435745317E-3</v>
          </cell>
          <cell r="M644"/>
        </row>
        <row r="645">
          <cell r="A645" t="str">
            <v>5_5_17_4</v>
          </cell>
          <cell r="B645">
            <v>11</v>
          </cell>
          <cell r="C645">
            <v>5</v>
          </cell>
          <cell r="D645">
            <v>175</v>
          </cell>
          <cell r="E645" t="str">
            <v>5</v>
          </cell>
          <cell r="F645">
            <v>17</v>
          </cell>
          <cell r="G645">
            <v>4</v>
          </cell>
          <cell r="H645">
            <v>3.6900000000000002E-2</v>
          </cell>
          <cell r="I645">
            <v>175.04</v>
          </cell>
          <cell r="J645">
            <v>15</v>
          </cell>
          <cell r="K645">
            <v>0.55349999999999999</v>
          </cell>
          <cell r="L645">
            <v>1.9546562135819474E-2</v>
          </cell>
          <cell r="M645"/>
        </row>
        <row r="646">
          <cell r="A646" t="str">
            <v>5_5_17_5</v>
          </cell>
          <cell r="B646">
            <v>11</v>
          </cell>
          <cell r="C646">
            <v>5</v>
          </cell>
          <cell r="D646">
            <v>175</v>
          </cell>
          <cell r="E646" t="str">
            <v>5</v>
          </cell>
          <cell r="F646">
            <v>17</v>
          </cell>
          <cell r="G646">
            <v>5</v>
          </cell>
          <cell r="H646">
            <v>0.1232</v>
          </cell>
          <cell r="I646">
            <v>175.05</v>
          </cell>
          <cell r="J646">
            <v>20</v>
          </cell>
          <cell r="K646">
            <v>2.464</v>
          </cell>
          <cell r="L646">
            <v>8.7014867394144851E-2</v>
          </cell>
          <cell r="M646"/>
        </row>
        <row r="647">
          <cell r="A647" t="str">
            <v>5_5_17_6</v>
          </cell>
          <cell r="B647">
            <v>11</v>
          </cell>
          <cell r="C647">
            <v>5</v>
          </cell>
          <cell r="D647">
            <v>175</v>
          </cell>
          <cell r="E647" t="str">
            <v>5</v>
          </cell>
          <cell r="F647">
            <v>17</v>
          </cell>
          <cell r="G647">
            <v>6</v>
          </cell>
          <cell r="H647">
            <v>0.29370000000000002</v>
          </cell>
          <cell r="I647">
            <v>175.06</v>
          </cell>
          <cell r="J647">
            <v>25</v>
          </cell>
          <cell r="K647">
            <v>7.3425000000000002</v>
          </cell>
          <cell r="L647">
            <v>0.25929653564996291</v>
          </cell>
          <cell r="M647"/>
        </row>
        <row r="648">
          <cell r="A648" t="str">
            <v>5_5_17_7</v>
          </cell>
          <cell r="B648">
            <v>11</v>
          </cell>
          <cell r="C648">
            <v>5</v>
          </cell>
          <cell r="D648">
            <v>175</v>
          </cell>
          <cell r="E648" t="str">
            <v>5</v>
          </cell>
          <cell r="F648">
            <v>17</v>
          </cell>
          <cell r="G648">
            <v>7</v>
          </cell>
          <cell r="H648">
            <v>0.31569999999999998</v>
          </cell>
          <cell r="I648">
            <v>175.07</v>
          </cell>
          <cell r="J648">
            <v>30</v>
          </cell>
          <cell r="K648">
            <v>9.4710000000000001</v>
          </cell>
          <cell r="L648">
            <v>0.3344633965462443</v>
          </cell>
          <cell r="M648"/>
        </row>
        <row r="649">
          <cell r="A649" t="str">
            <v>5_5_17_8</v>
          </cell>
          <cell r="B649">
            <v>11</v>
          </cell>
          <cell r="C649">
            <v>5</v>
          </cell>
          <cell r="D649">
            <v>175</v>
          </cell>
          <cell r="E649" t="str">
            <v>5</v>
          </cell>
          <cell r="F649">
            <v>17</v>
          </cell>
          <cell r="G649">
            <v>8</v>
          </cell>
          <cell r="H649">
            <v>0.14119999999999999</v>
          </cell>
          <cell r="I649">
            <v>175.08</v>
          </cell>
          <cell r="J649">
            <v>35</v>
          </cell>
          <cell r="K649">
            <v>4.9420000000000002</v>
          </cell>
          <cell r="L649">
            <v>0.17452413744393827</v>
          </cell>
          <cell r="M649"/>
        </row>
        <row r="650">
          <cell r="A650" t="str">
            <v>5_5_17_9</v>
          </cell>
          <cell r="B650">
            <v>11</v>
          </cell>
          <cell r="C650">
            <v>5</v>
          </cell>
          <cell r="D650">
            <v>175</v>
          </cell>
          <cell r="E650" t="str">
            <v>5</v>
          </cell>
          <cell r="F650">
            <v>17</v>
          </cell>
          <cell r="G650">
            <v>9</v>
          </cell>
          <cell r="H650">
            <v>3.9100000000000003E-2</v>
          </cell>
          <cell r="I650">
            <v>175.09</v>
          </cell>
          <cell r="J650">
            <v>40</v>
          </cell>
          <cell r="K650">
            <v>1.5640000000000001</v>
          </cell>
          <cell r="L650">
            <v>5.5231839531023771E-2</v>
          </cell>
          <cell r="M650"/>
        </row>
        <row r="651">
          <cell r="A651" t="str">
            <v>5_5_17_10</v>
          </cell>
          <cell r="B651">
            <v>11</v>
          </cell>
          <cell r="C651">
            <v>5</v>
          </cell>
          <cell r="D651">
            <v>175</v>
          </cell>
          <cell r="E651" t="str">
            <v>5</v>
          </cell>
          <cell r="F651">
            <v>17</v>
          </cell>
          <cell r="G651">
            <v>10</v>
          </cell>
          <cell r="H651">
            <v>8.6999999999999994E-3</v>
          </cell>
          <cell r="I651">
            <v>175.1</v>
          </cell>
          <cell r="J651">
            <v>45</v>
          </cell>
          <cell r="K651">
            <v>0.39149999999999996</v>
          </cell>
          <cell r="L651">
            <v>1.3825617120457673E-2</v>
          </cell>
          <cell r="M651"/>
        </row>
        <row r="652">
          <cell r="A652" t="str">
            <v>5_5_17_11</v>
          </cell>
          <cell r="B652">
            <v>11</v>
          </cell>
          <cell r="C652">
            <v>5</v>
          </cell>
          <cell r="D652">
            <v>175</v>
          </cell>
          <cell r="E652" t="str">
            <v>5</v>
          </cell>
          <cell r="F652">
            <v>17</v>
          </cell>
          <cell r="G652">
            <v>11</v>
          </cell>
          <cell r="H652">
            <v>2.1499999999999998E-2</v>
          </cell>
          <cell r="I652">
            <v>175.11</v>
          </cell>
          <cell r="J652">
            <v>50</v>
          </cell>
          <cell r="K652">
            <v>1.075</v>
          </cell>
          <cell r="L652">
            <v>3.7963061058727973E-2</v>
          </cell>
          <cell r="M652"/>
        </row>
        <row r="653">
          <cell r="A653" t="str">
            <v>5_5_17_12</v>
          </cell>
          <cell r="B653">
            <v>11</v>
          </cell>
          <cell r="C653">
            <v>5</v>
          </cell>
          <cell r="D653">
            <v>175</v>
          </cell>
          <cell r="E653" t="str">
            <v>5</v>
          </cell>
          <cell r="F653">
            <v>17</v>
          </cell>
          <cell r="G653">
            <v>12</v>
          </cell>
          <cell r="H653">
            <v>7.1999999999999998E-3</v>
          </cell>
          <cell r="I653">
            <v>175.12</v>
          </cell>
          <cell r="J653">
            <v>55</v>
          </cell>
          <cell r="K653">
            <v>0.39599999999999996</v>
          </cell>
          <cell r="L653">
            <v>1.398453225977328E-2</v>
          </cell>
          <cell r="M653"/>
        </row>
        <row r="654">
          <cell r="A654" t="str">
            <v>5_5_17_13</v>
          </cell>
          <cell r="B654">
            <v>11</v>
          </cell>
          <cell r="C654">
            <v>5</v>
          </cell>
          <cell r="D654">
            <v>175</v>
          </cell>
          <cell r="E654" t="str">
            <v>5</v>
          </cell>
          <cell r="F654">
            <v>17</v>
          </cell>
          <cell r="G654">
            <v>13</v>
          </cell>
          <cell r="H654">
            <v>0</v>
          </cell>
          <cell r="I654">
            <v>175.13</v>
          </cell>
          <cell r="J654">
            <v>60</v>
          </cell>
          <cell r="K654">
            <v>0</v>
          </cell>
          <cell r="L654">
            <v>0</v>
          </cell>
          <cell r="M654"/>
        </row>
        <row r="655">
          <cell r="A655" t="str">
            <v>5_5_17_14</v>
          </cell>
          <cell r="B655">
            <v>11</v>
          </cell>
          <cell r="C655">
            <v>5</v>
          </cell>
          <cell r="D655">
            <v>175</v>
          </cell>
          <cell r="E655" t="str">
            <v>5</v>
          </cell>
          <cell r="F655">
            <v>17</v>
          </cell>
          <cell r="G655">
            <v>14</v>
          </cell>
          <cell r="H655">
            <v>0</v>
          </cell>
          <cell r="I655">
            <v>175.14</v>
          </cell>
          <cell r="J655">
            <v>65</v>
          </cell>
          <cell r="K655">
            <v>0</v>
          </cell>
          <cell r="L655">
            <v>0</v>
          </cell>
          <cell r="M655"/>
        </row>
        <row r="656">
          <cell r="A656" t="str">
            <v>5_5_17_15</v>
          </cell>
          <cell r="B656">
            <v>11</v>
          </cell>
          <cell r="C656">
            <v>5</v>
          </cell>
          <cell r="D656">
            <v>175</v>
          </cell>
          <cell r="E656" t="str">
            <v>5</v>
          </cell>
          <cell r="F656">
            <v>17</v>
          </cell>
          <cell r="G656">
            <v>15</v>
          </cell>
          <cell r="H656">
            <v>0</v>
          </cell>
          <cell r="I656">
            <v>175.15</v>
          </cell>
          <cell r="J656">
            <v>70</v>
          </cell>
          <cell r="K656">
            <v>0</v>
          </cell>
          <cell r="L656">
            <v>0</v>
          </cell>
          <cell r="M656"/>
        </row>
        <row r="657">
          <cell r="A657" t="str">
            <v>5_5_17_16</v>
          </cell>
          <cell r="B657">
            <v>11</v>
          </cell>
          <cell r="C657">
            <v>5</v>
          </cell>
          <cell r="D657">
            <v>175</v>
          </cell>
          <cell r="E657" t="str">
            <v>5</v>
          </cell>
          <cell r="F657">
            <v>17</v>
          </cell>
          <cell r="G657">
            <v>16</v>
          </cell>
          <cell r="H657">
            <v>0</v>
          </cell>
          <cell r="I657">
            <v>175.16</v>
          </cell>
          <cell r="J657">
            <v>75</v>
          </cell>
          <cell r="K657">
            <v>0</v>
          </cell>
          <cell r="L657">
            <v>0</v>
          </cell>
          <cell r="M657">
            <v>0.99999999999999989</v>
          </cell>
        </row>
        <row r="658">
          <cell r="A658" t="str">
            <v>5_5_18_1</v>
          </cell>
          <cell r="B658">
            <v>11</v>
          </cell>
          <cell r="C658">
            <v>5</v>
          </cell>
          <cell r="D658">
            <v>185</v>
          </cell>
          <cell r="E658" t="str">
            <v>5</v>
          </cell>
          <cell r="F658">
            <v>18</v>
          </cell>
          <cell r="G658">
            <v>1</v>
          </cell>
          <cell r="H658">
            <v>0</v>
          </cell>
          <cell r="I658">
            <v>185.01</v>
          </cell>
          <cell r="J658">
            <v>2.5</v>
          </cell>
          <cell r="K658">
            <v>0</v>
          </cell>
          <cell r="L658">
            <v>0</v>
          </cell>
        </row>
        <row r="659">
          <cell r="A659" t="str">
            <v>5_5_18_2</v>
          </cell>
          <cell r="B659">
            <v>11</v>
          </cell>
          <cell r="C659">
            <v>5</v>
          </cell>
          <cell r="D659">
            <v>185</v>
          </cell>
          <cell r="E659" t="str">
            <v>5</v>
          </cell>
          <cell r="F659">
            <v>18</v>
          </cell>
          <cell r="G659">
            <v>2</v>
          </cell>
          <cell r="H659">
            <v>0</v>
          </cell>
          <cell r="I659">
            <v>185.02</v>
          </cell>
          <cell r="J659">
            <v>5</v>
          </cell>
          <cell r="K659">
            <v>0</v>
          </cell>
          <cell r="L659">
            <v>0</v>
          </cell>
          <cell r="M659"/>
        </row>
        <row r="660">
          <cell r="A660" t="str">
            <v>5_5_18_3</v>
          </cell>
          <cell r="B660">
            <v>11</v>
          </cell>
          <cell r="C660">
            <v>5</v>
          </cell>
          <cell r="D660">
            <v>185</v>
          </cell>
          <cell r="E660" t="str">
            <v>5</v>
          </cell>
          <cell r="F660">
            <v>18</v>
          </cell>
          <cell r="G660">
            <v>3</v>
          </cell>
          <cell r="H660">
            <v>0</v>
          </cell>
          <cell r="I660">
            <v>185.03</v>
          </cell>
          <cell r="J660">
            <v>10</v>
          </cell>
          <cell r="K660">
            <v>0</v>
          </cell>
          <cell r="L660">
            <v>0</v>
          </cell>
          <cell r="M660"/>
        </row>
        <row r="661">
          <cell r="A661" t="str">
            <v>5_5_18_4</v>
          </cell>
          <cell r="B661">
            <v>11</v>
          </cell>
          <cell r="C661">
            <v>5</v>
          </cell>
          <cell r="D661">
            <v>185</v>
          </cell>
          <cell r="E661" t="str">
            <v>5</v>
          </cell>
          <cell r="F661">
            <v>18</v>
          </cell>
          <cell r="G661">
            <v>4</v>
          </cell>
          <cell r="H661">
            <v>4.7999999999999996E-3</v>
          </cell>
          <cell r="I661">
            <v>185.04</v>
          </cell>
          <cell r="J661">
            <v>15</v>
          </cell>
          <cell r="K661">
            <v>7.1999999999999995E-2</v>
          </cell>
          <cell r="L661">
            <v>2.1765088193951114E-3</v>
          </cell>
          <cell r="M661"/>
        </row>
        <row r="662">
          <cell r="A662" t="str">
            <v>5_5_18_5</v>
          </cell>
          <cell r="B662">
            <v>11</v>
          </cell>
          <cell r="C662">
            <v>5</v>
          </cell>
          <cell r="D662">
            <v>185</v>
          </cell>
          <cell r="E662" t="str">
            <v>5</v>
          </cell>
          <cell r="F662">
            <v>18</v>
          </cell>
          <cell r="G662">
            <v>5</v>
          </cell>
          <cell r="H662">
            <v>6.4699999999999994E-2</v>
          </cell>
          <cell r="I662">
            <v>185.05</v>
          </cell>
          <cell r="J662">
            <v>20</v>
          </cell>
          <cell r="K662">
            <v>1.2939999999999998</v>
          </cell>
          <cell r="L662">
            <v>3.9116700170795472E-2</v>
          </cell>
          <cell r="M662"/>
        </row>
        <row r="663">
          <cell r="A663" t="str">
            <v>5_5_18_6</v>
          </cell>
          <cell r="B663">
            <v>11</v>
          </cell>
          <cell r="C663">
            <v>5</v>
          </cell>
          <cell r="D663">
            <v>185</v>
          </cell>
          <cell r="E663" t="str">
            <v>5</v>
          </cell>
          <cell r="F663">
            <v>18</v>
          </cell>
          <cell r="G663">
            <v>6</v>
          </cell>
          <cell r="H663">
            <v>0.1142</v>
          </cell>
          <cell r="I663">
            <v>185.06</v>
          </cell>
          <cell r="J663">
            <v>25</v>
          </cell>
          <cell r="K663">
            <v>2.855</v>
          </cell>
          <cell r="L663">
            <v>8.6304620546847816E-2</v>
          </cell>
          <cell r="M663"/>
        </row>
        <row r="664">
          <cell r="A664" t="str">
            <v>5_5_18_7</v>
          </cell>
          <cell r="B664">
            <v>11</v>
          </cell>
          <cell r="C664">
            <v>5</v>
          </cell>
          <cell r="D664">
            <v>185</v>
          </cell>
          <cell r="E664" t="str">
            <v>5</v>
          </cell>
          <cell r="F664">
            <v>18</v>
          </cell>
          <cell r="G664">
            <v>7</v>
          </cell>
          <cell r="H664">
            <v>0.33660000000000001</v>
          </cell>
          <cell r="I664">
            <v>185.07</v>
          </cell>
          <cell r="J664">
            <v>30</v>
          </cell>
          <cell r="K664">
            <v>10.098000000000001</v>
          </cell>
          <cell r="L664">
            <v>0.30525536192016439</v>
          </cell>
          <cell r="M664"/>
        </row>
        <row r="665">
          <cell r="A665" t="str">
            <v>5_5_18_8</v>
          </cell>
          <cell r="B665">
            <v>11</v>
          </cell>
          <cell r="C665">
            <v>5</v>
          </cell>
          <cell r="D665">
            <v>185</v>
          </cell>
          <cell r="E665" t="str">
            <v>5</v>
          </cell>
          <cell r="F665">
            <v>18</v>
          </cell>
          <cell r="G665">
            <v>8</v>
          </cell>
          <cell r="H665">
            <v>0.26390000000000002</v>
          </cell>
          <cell r="I665">
            <v>185.08</v>
          </cell>
          <cell r="J665">
            <v>35</v>
          </cell>
          <cell r="K665">
            <v>9.2365000000000013</v>
          </cell>
          <cell r="L665">
            <v>0.27921282931031877</v>
          </cell>
          <cell r="M665"/>
        </row>
        <row r="666">
          <cell r="A666" t="str">
            <v>5_5_18_9</v>
          </cell>
          <cell r="B666">
            <v>11</v>
          </cell>
          <cell r="C666">
            <v>5</v>
          </cell>
          <cell r="D666">
            <v>185</v>
          </cell>
          <cell r="E666" t="str">
            <v>5</v>
          </cell>
          <cell r="F666">
            <v>18</v>
          </cell>
          <cell r="G666">
            <v>9</v>
          </cell>
          <cell r="H666">
            <v>0.1116</v>
          </cell>
          <cell r="I666">
            <v>185.09</v>
          </cell>
          <cell r="J666">
            <v>40</v>
          </cell>
          <cell r="K666">
            <v>4.4640000000000004</v>
          </cell>
          <cell r="L666">
            <v>0.13494354680249693</v>
          </cell>
          <cell r="M666"/>
        </row>
        <row r="667">
          <cell r="A667" t="str">
            <v>5_5_18_10</v>
          </cell>
          <cell r="B667">
            <v>11</v>
          </cell>
          <cell r="C667">
            <v>5</v>
          </cell>
          <cell r="D667">
            <v>185</v>
          </cell>
          <cell r="E667" t="str">
            <v>5</v>
          </cell>
          <cell r="F667">
            <v>18</v>
          </cell>
          <cell r="G667">
            <v>10</v>
          </cell>
          <cell r="H667">
            <v>4.4499999999999998E-2</v>
          </cell>
          <cell r="I667">
            <v>185.1</v>
          </cell>
          <cell r="J667">
            <v>45</v>
          </cell>
          <cell r="K667">
            <v>2.0024999999999999</v>
          </cell>
          <cell r="L667">
            <v>6.0534151539426533E-2</v>
          </cell>
          <cell r="M667"/>
        </row>
        <row r="668">
          <cell r="A668" t="str">
            <v>5_5_18_11</v>
          </cell>
          <cell r="B668">
            <v>11</v>
          </cell>
          <cell r="C668">
            <v>5</v>
          </cell>
          <cell r="D668">
            <v>185</v>
          </cell>
          <cell r="E668" t="str">
            <v>5</v>
          </cell>
          <cell r="F668">
            <v>18</v>
          </cell>
          <cell r="G668">
            <v>11</v>
          </cell>
          <cell r="H668">
            <v>4.6100000000000002E-2</v>
          </cell>
          <cell r="I668">
            <v>185.11</v>
          </cell>
          <cell r="J668">
            <v>50</v>
          </cell>
          <cell r="K668">
            <v>2.3050000000000002</v>
          </cell>
          <cell r="L668">
            <v>6.9678511509801838E-2</v>
          </cell>
          <cell r="M668"/>
        </row>
        <row r="669">
          <cell r="A669" t="str">
            <v>5_5_18_12</v>
          </cell>
          <cell r="B669">
            <v>11</v>
          </cell>
          <cell r="C669">
            <v>5</v>
          </cell>
          <cell r="D669">
            <v>185</v>
          </cell>
          <cell r="E669" t="str">
            <v>5</v>
          </cell>
          <cell r="F669">
            <v>18</v>
          </cell>
          <cell r="G669">
            <v>12</v>
          </cell>
          <cell r="H669">
            <v>1.37E-2</v>
          </cell>
          <cell r="I669">
            <v>185.12</v>
          </cell>
          <cell r="J669">
            <v>55</v>
          </cell>
          <cell r="K669">
            <v>0.75350000000000006</v>
          </cell>
          <cell r="L669">
            <v>2.2777769380753009E-2</v>
          </cell>
          <cell r="M669"/>
        </row>
        <row r="670">
          <cell r="A670" t="str">
            <v>5_5_18_13</v>
          </cell>
          <cell r="B670">
            <v>11</v>
          </cell>
          <cell r="C670">
            <v>5</v>
          </cell>
          <cell r="D670">
            <v>185</v>
          </cell>
          <cell r="E670" t="str">
            <v>5</v>
          </cell>
          <cell r="F670">
            <v>18</v>
          </cell>
          <cell r="G670">
            <v>13</v>
          </cell>
          <cell r="H670">
            <v>0</v>
          </cell>
          <cell r="I670">
            <v>185.13</v>
          </cell>
          <cell r="J670">
            <v>60</v>
          </cell>
          <cell r="K670">
            <v>0</v>
          </cell>
          <cell r="L670">
            <v>0</v>
          </cell>
          <cell r="M670"/>
        </row>
        <row r="671">
          <cell r="A671" t="str">
            <v>5_5_18_14</v>
          </cell>
          <cell r="B671">
            <v>11</v>
          </cell>
          <cell r="C671">
            <v>5</v>
          </cell>
          <cell r="D671">
            <v>185</v>
          </cell>
          <cell r="E671" t="str">
            <v>5</v>
          </cell>
          <cell r="F671">
            <v>18</v>
          </cell>
          <cell r="G671">
            <v>14</v>
          </cell>
          <cell r="H671">
            <v>0</v>
          </cell>
          <cell r="I671">
            <v>185.14</v>
          </cell>
          <cell r="J671">
            <v>65</v>
          </cell>
          <cell r="K671">
            <v>0</v>
          </cell>
          <cell r="L671">
            <v>0</v>
          </cell>
          <cell r="M671"/>
        </row>
        <row r="672">
          <cell r="A672" t="str">
            <v>5_5_18_15</v>
          </cell>
          <cell r="B672">
            <v>11</v>
          </cell>
          <cell r="C672">
            <v>5</v>
          </cell>
          <cell r="D672">
            <v>185</v>
          </cell>
          <cell r="E672" t="str">
            <v>5</v>
          </cell>
          <cell r="F672">
            <v>18</v>
          </cell>
          <cell r="G672">
            <v>15</v>
          </cell>
          <cell r="H672">
            <v>0</v>
          </cell>
          <cell r="I672">
            <v>185.15</v>
          </cell>
          <cell r="J672">
            <v>70</v>
          </cell>
          <cell r="K672">
            <v>0</v>
          </cell>
          <cell r="L672">
            <v>0</v>
          </cell>
          <cell r="M672"/>
        </row>
        <row r="673">
          <cell r="A673" t="str">
            <v>5_5_18_16</v>
          </cell>
          <cell r="B673">
            <v>11</v>
          </cell>
          <cell r="C673">
            <v>5</v>
          </cell>
          <cell r="D673">
            <v>185</v>
          </cell>
          <cell r="E673" t="str">
            <v>5</v>
          </cell>
          <cell r="F673">
            <v>18</v>
          </cell>
          <cell r="G673">
            <v>16</v>
          </cell>
          <cell r="H673">
            <v>0</v>
          </cell>
          <cell r="I673">
            <v>185.16</v>
          </cell>
          <cell r="J673">
            <v>75</v>
          </cell>
          <cell r="K673">
            <v>0</v>
          </cell>
          <cell r="L673">
            <v>0</v>
          </cell>
          <cell r="M673">
            <v>0.99999999999999989</v>
          </cell>
        </row>
        <row r="674">
          <cell r="A674" t="str">
            <v>5_5_19_1</v>
          </cell>
          <cell r="B674">
            <v>11</v>
          </cell>
          <cell r="C674">
            <v>5</v>
          </cell>
          <cell r="D674">
            <v>195</v>
          </cell>
          <cell r="E674" t="str">
            <v>5</v>
          </cell>
          <cell r="F674">
            <v>19</v>
          </cell>
          <cell r="G674">
            <v>1</v>
          </cell>
          <cell r="H674">
            <v>0</v>
          </cell>
          <cell r="I674">
            <v>195.01</v>
          </cell>
          <cell r="J674">
            <v>2.5</v>
          </cell>
          <cell r="K674">
            <v>0</v>
          </cell>
          <cell r="L674">
            <v>0</v>
          </cell>
        </row>
        <row r="675">
          <cell r="A675" t="str">
            <v>5_5_19_2</v>
          </cell>
          <cell r="B675">
            <v>11</v>
          </cell>
          <cell r="C675">
            <v>5</v>
          </cell>
          <cell r="D675">
            <v>195</v>
          </cell>
          <cell r="E675" t="str">
            <v>5</v>
          </cell>
          <cell r="F675">
            <v>19</v>
          </cell>
          <cell r="G675">
            <v>2</v>
          </cell>
          <cell r="H675">
            <v>0</v>
          </cell>
          <cell r="I675">
            <v>195.02</v>
          </cell>
          <cell r="J675">
            <v>5</v>
          </cell>
          <cell r="K675">
            <v>0</v>
          </cell>
          <cell r="L675">
            <v>0</v>
          </cell>
          <cell r="M675"/>
        </row>
        <row r="676">
          <cell r="A676" t="str">
            <v>5_5_19_3</v>
          </cell>
          <cell r="B676">
            <v>11</v>
          </cell>
          <cell r="C676">
            <v>5</v>
          </cell>
          <cell r="D676">
            <v>195</v>
          </cell>
          <cell r="E676" t="str">
            <v>5</v>
          </cell>
          <cell r="F676">
            <v>19</v>
          </cell>
          <cell r="G676">
            <v>3</v>
          </cell>
          <cell r="H676">
            <v>0</v>
          </cell>
          <cell r="I676">
            <v>195.03</v>
          </cell>
          <cell r="J676">
            <v>10</v>
          </cell>
          <cell r="K676">
            <v>0</v>
          </cell>
          <cell r="L676">
            <v>0</v>
          </cell>
          <cell r="M676"/>
        </row>
        <row r="677">
          <cell r="A677" t="str">
            <v>5_5_19_4</v>
          </cell>
          <cell r="B677">
            <v>11</v>
          </cell>
          <cell r="C677">
            <v>5</v>
          </cell>
          <cell r="D677">
            <v>195</v>
          </cell>
          <cell r="E677" t="str">
            <v>5</v>
          </cell>
          <cell r="F677">
            <v>19</v>
          </cell>
          <cell r="G677">
            <v>4</v>
          </cell>
          <cell r="H677">
            <v>4.7999999999999996E-3</v>
          </cell>
          <cell r="I677">
            <v>195.04</v>
          </cell>
          <cell r="J677">
            <v>15</v>
          </cell>
          <cell r="K677">
            <v>7.1999999999999995E-2</v>
          </cell>
          <cell r="L677">
            <v>2.1765088193951114E-3</v>
          </cell>
          <cell r="M677"/>
        </row>
        <row r="678">
          <cell r="A678" t="str">
            <v>5_5_19_5</v>
          </cell>
          <cell r="B678">
            <v>11</v>
          </cell>
          <cell r="C678">
            <v>5</v>
          </cell>
          <cell r="D678">
            <v>195</v>
          </cell>
          <cell r="E678" t="str">
            <v>5</v>
          </cell>
          <cell r="F678">
            <v>19</v>
          </cell>
          <cell r="G678">
            <v>5</v>
          </cell>
          <cell r="H678">
            <v>6.4699999999999994E-2</v>
          </cell>
          <cell r="I678">
            <v>195.05</v>
          </cell>
          <cell r="J678">
            <v>20</v>
          </cell>
          <cell r="K678">
            <v>1.2939999999999998</v>
          </cell>
          <cell r="L678">
            <v>3.9116700170795472E-2</v>
          </cell>
          <cell r="M678"/>
        </row>
        <row r="679">
          <cell r="A679" t="str">
            <v>5_5_19_6</v>
          </cell>
          <cell r="B679">
            <v>11</v>
          </cell>
          <cell r="C679">
            <v>5</v>
          </cell>
          <cell r="D679">
            <v>195</v>
          </cell>
          <cell r="E679" t="str">
            <v>5</v>
          </cell>
          <cell r="F679">
            <v>19</v>
          </cell>
          <cell r="G679">
            <v>6</v>
          </cell>
          <cell r="H679">
            <v>0.1142</v>
          </cell>
          <cell r="I679">
            <v>195.06</v>
          </cell>
          <cell r="J679">
            <v>25</v>
          </cell>
          <cell r="K679">
            <v>2.855</v>
          </cell>
          <cell r="L679">
            <v>8.6304620546847816E-2</v>
          </cell>
          <cell r="M679"/>
        </row>
        <row r="680">
          <cell r="A680" t="str">
            <v>5_5_19_7</v>
          </cell>
          <cell r="B680">
            <v>11</v>
          </cell>
          <cell r="C680">
            <v>5</v>
          </cell>
          <cell r="D680">
            <v>195</v>
          </cell>
          <cell r="E680" t="str">
            <v>5</v>
          </cell>
          <cell r="F680">
            <v>19</v>
          </cell>
          <cell r="G680">
            <v>7</v>
          </cell>
          <cell r="H680">
            <v>0.33660000000000001</v>
          </cell>
          <cell r="I680">
            <v>195.07</v>
          </cell>
          <cell r="J680">
            <v>30</v>
          </cell>
          <cell r="K680">
            <v>10.098000000000001</v>
          </cell>
          <cell r="L680">
            <v>0.30525536192016439</v>
          </cell>
          <cell r="M680"/>
        </row>
        <row r="681">
          <cell r="A681" t="str">
            <v>5_5_19_8</v>
          </cell>
          <cell r="B681">
            <v>11</v>
          </cell>
          <cell r="C681">
            <v>5</v>
          </cell>
          <cell r="D681">
            <v>195</v>
          </cell>
          <cell r="E681" t="str">
            <v>5</v>
          </cell>
          <cell r="F681">
            <v>19</v>
          </cell>
          <cell r="G681">
            <v>8</v>
          </cell>
          <cell r="H681">
            <v>0.26390000000000002</v>
          </cell>
          <cell r="I681">
            <v>195.08</v>
          </cell>
          <cell r="J681">
            <v>35</v>
          </cell>
          <cell r="K681">
            <v>9.2365000000000013</v>
          </cell>
          <cell r="L681">
            <v>0.27921282931031877</v>
          </cell>
          <cell r="M681"/>
        </row>
        <row r="682">
          <cell r="A682" t="str">
            <v>5_5_19_9</v>
          </cell>
          <cell r="B682">
            <v>11</v>
          </cell>
          <cell r="C682">
            <v>5</v>
          </cell>
          <cell r="D682">
            <v>195</v>
          </cell>
          <cell r="E682" t="str">
            <v>5</v>
          </cell>
          <cell r="F682">
            <v>19</v>
          </cell>
          <cell r="G682">
            <v>9</v>
          </cell>
          <cell r="H682">
            <v>0.1116</v>
          </cell>
          <cell r="I682">
            <v>195.09</v>
          </cell>
          <cell r="J682">
            <v>40</v>
          </cell>
          <cell r="K682">
            <v>4.4640000000000004</v>
          </cell>
          <cell r="L682">
            <v>0.13494354680249693</v>
          </cell>
          <cell r="M682"/>
        </row>
        <row r="683">
          <cell r="A683" t="str">
            <v>5_5_19_10</v>
          </cell>
          <cell r="B683">
            <v>11</v>
          </cell>
          <cell r="C683">
            <v>5</v>
          </cell>
          <cell r="D683">
            <v>195</v>
          </cell>
          <cell r="E683" t="str">
            <v>5</v>
          </cell>
          <cell r="F683">
            <v>19</v>
          </cell>
          <cell r="G683">
            <v>10</v>
          </cell>
          <cell r="H683">
            <v>4.4499999999999998E-2</v>
          </cell>
          <cell r="I683">
            <v>195.1</v>
          </cell>
          <cell r="J683">
            <v>45</v>
          </cell>
          <cell r="K683">
            <v>2.0024999999999999</v>
          </cell>
          <cell r="L683">
            <v>6.0534151539426533E-2</v>
          </cell>
          <cell r="M683"/>
        </row>
        <row r="684">
          <cell r="A684" t="str">
            <v>5_5_19_11</v>
          </cell>
          <cell r="B684">
            <v>11</v>
          </cell>
          <cell r="C684">
            <v>5</v>
          </cell>
          <cell r="D684">
            <v>195</v>
          </cell>
          <cell r="E684" t="str">
            <v>5</v>
          </cell>
          <cell r="F684">
            <v>19</v>
          </cell>
          <cell r="G684">
            <v>11</v>
          </cell>
          <cell r="H684">
            <v>4.6100000000000002E-2</v>
          </cell>
          <cell r="I684">
            <v>195.11</v>
          </cell>
          <cell r="J684">
            <v>50</v>
          </cell>
          <cell r="K684">
            <v>2.3050000000000002</v>
          </cell>
          <cell r="L684">
            <v>6.9678511509801838E-2</v>
          </cell>
          <cell r="M684"/>
        </row>
        <row r="685">
          <cell r="A685" t="str">
            <v>5_5_19_12</v>
          </cell>
          <cell r="B685">
            <v>11</v>
          </cell>
          <cell r="C685">
            <v>5</v>
          </cell>
          <cell r="D685">
            <v>195</v>
          </cell>
          <cell r="E685" t="str">
            <v>5</v>
          </cell>
          <cell r="F685">
            <v>19</v>
          </cell>
          <cell r="G685">
            <v>12</v>
          </cell>
          <cell r="H685">
            <v>1.37E-2</v>
          </cell>
          <cell r="I685">
            <v>195.12</v>
          </cell>
          <cell r="J685">
            <v>55</v>
          </cell>
          <cell r="K685">
            <v>0.75350000000000006</v>
          </cell>
          <cell r="L685">
            <v>2.2777769380753009E-2</v>
          </cell>
          <cell r="M685"/>
        </row>
        <row r="686">
          <cell r="A686" t="str">
            <v>5_5_19_13</v>
          </cell>
          <cell r="B686">
            <v>11</v>
          </cell>
          <cell r="C686">
            <v>5</v>
          </cell>
          <cell r="D686">
            <v>195</v>
          </cell>
          <cell r="E686" t="str">
            <v>5</v>
          </cell>
          <cell r="F686">
            <v>19</v>
          </cell>
          <cell r="G686">
            <v>13</v>
          </cell>
          <cell r="H686">
            <v>0</v>
          </cell>
          <cell r="I686">
            <v>195.13</v>
          </cell>
          <cell r="J686">
            <v>60</v>
          </cell>
          <cell r="K686">
            <v>0</v>
          </cell>
          <cell r="L686">
            <v>0</v>
          </cell>
          <cell r="M686"/>
        </row>
        <row r="687">
          <cell r="A687" t="str">
            <v>5_5_19_14</v>
          </cell>
          <cell r="B687">
            <v>11</v>
          </cell>
          <cell r="C687">
            <v>5</v>
          </cell>
          <cell r="D687">
            <v>195</v>
          </cell>
          <cell r="E687" t="str">
            <v>5</v>
          </cell>
          <cell r="F687">
            <v>19</v>
          </cell>
          <cell r="G687">
            <v>14</v>
          </cell>
          <cell r="H687">
            <v>0</v>
          </cell>
          <cell r="I687">
            <v>195.14</v>
          </cell>
          <cell r="J687">
            <v>65</v>
          </cell>
          <cell r="K687">
            <v>0</v>
          </cell>
          <cell r="L687">
            <v>0</v>
          </cell>
          <cell r="M687"/>
        </row>
        <row r="688">
          <cell r="A688" t="str">
            <v>5_5_19_15</v>
          </cell>
          <cell r="B688">
            <v>11</v>
          </cell>
          <cell r="C688">
            <v>5</v>
          </cell>
          <cell r="D688">
            <v>195</v>
          </cell>
          <cell r="E688" t="str">
            <v>5</v>
          </cell>
          <cell r="F688">
            <v>19</v>
          </cell>
          <cell r="G688">
            <v>15</v>
          </cell>
          <cell r="H688">
            <v>0</v>
          </cell>
          <cell r="I688">
            <v>195.15</v>
          </cell>
          <cell r="J688">
            <v>70</v>
          </cell>
          <cell r="K688">
            <v>0</v>
          </cell>
          <cell r="L688">
            <v>0</v>
          </cell>
          <cell r="M688"/>
        </row>
        <row r="689">
          <cell r="A689" t="str">
            <v>5_5_19_16</v>
          </cell>
          <cell r="B689">
            <v>11</v>
          </cell>
          <cell r="C689">
            <v>5</v>
          </cell>
          <cell r="D689">
            <v>195</v>
          </cell>
          <cell r="E689" t="str">
            <v>5</v>
          </cell>
          <cell r="F689">
            <v>19</v>
          </cell>
          <cell r="G689">
            <v>16</v>
          </cell>
          <cell r="H689">
            <v>0</v>
          </cell>
          <cell r="I689">
            <v>195.16</v>
          </cell>
          <cell r="J689">
            <v>75</v>
          </cell>
          <cell r="K689">
            <v>0</v>
          </cell>
          <cell r="L689">
            <v>0</v>
          </cell>
          <cell r="M689">
            <v>0.99999999999999989</v>
          </cell>
        </row>
        <row r="690">
          <cell r="A690" t="str">
            <v>5_5_20_1</v>
          </cell>
          <cell r="B690">
            <v>11</v>
          </cell>
          <cell r="C690">
            <v>5</v>
          </cell>
          <cell r="D690">
            <v>205</v>
          </cell>
          <cell r="E690" t="str">
            <v>5</v>
          </cell>
          <cell r="F690">
            <v>20</v>
          </cell>
          <cell r="G690">
            <v>1</v>
          </cell>
          <cell r="H690">
            <v>0</v>
          </cell>
          <cell r="I690">
            <v>205.01</v>
          </cell>
          <cell r="J690">
            <v>2.5</v>
          </cell>
          <cell r="K690">
            <v>0</v>
          </cell>
          <cell r="L690">
            <v>0</v>
          </cell>
        </row>
        <row r="691">
          <cell r="A691" t="str">
            <v>5_5_20_2</v>
          </cell>
          <cell r="B691">
            <v>11</v>
          </cell>
          <cell r="C691">
            <v>5</v>
          </cell>
          <cell r="D691">
            <v>205</v>
          </cell>
          <cell r="E691" t="str">
            <v>5</v>
          </cell>
          <cell r="F691">
            <v>20</v>
          </cell>
          <cell r="G691">
            <v>2</v>
          </cell>
          <cell r="H691">
            <v>0</v>
          </cell>
          <cell r="I691">
            <v>205.02</v>
          </cell>
          <cell r="J691">
            <v>5</v>
          </cell>
          <cell r="K691">
            <v>0</v>
          </cell>
          <cell r="L691">
            <v>0</v>
          </cell>
          <cell r="M691"/>
        </row>
        <row r="692">
          <cell r="A692" t="str">
            <v>5_5_20_3</v>
          </cell>
          <cell r="B692">
            <v>11</v>
          </cell>
          <cell r="C692">
            <v>5</v>
          </cell>
          <cell r="D692">
            <v>205</v>
          </cell>
          <cell r="E692" t="str">
            <v>5</v>
          </cell>
          <cell r="F692">
            <v>20</v>
          </cell>
          <cell r="G692">
            <v>3</v>
          </cell>
          <cell r="H692">
            <v>0</v>
          </cell>
          <cell r="I692">
            <v>205.03</v>
          </cell>
          <cell r="J692">
            <v>10</v>
          </cell>
          <cell r="K692">
            <v>0</v>
          </cell>
          <cell r="L692">
            <v>0</v>
          </cell>
          <cell r="M692"/>
        </row>
        <row r="693">
          <cell r="A693" t="str">
            <v>5_5_20_4</v>
          </cell>
          <cell r="B693">
            <v>11</v>
          </cell>
          <cell r="C693">
            <v>5</v>
          </cell>
          <cell r="D693">
            <v>205</v>
          </cell>
          <cell r="E693" t="str">
            <v>5</v>
          </cell>
          <cell r="F693">
            <v>20</v>
          </cell>
          <cell r="G693">
            <v>4</v>
          </cell>
          <cell r="H693">
            <v>4.7999999999999996E-3</v>
          </cell>
          <cell r="I693">
            <v>205.04</v>
          </cell>
          <cell r="J693">
            <v>15</v>
          </cell>
          <cell r="K693">
            <v>7.1999999999999995E-2</v>
          </cell>
          <cell r="L693">
            <v>2.1765088193951114E-3</v>
          </cell>
          <cell r="M693"/>
        </row>
        <row r="694">
          <cell r="A694" t="str">
            <v>5_5_20_5</v>
          </cell>
          <cell r="B694">
            <v>11</v>
          </cell>
          <cell r="C694">
            <v>5</v>
          </cell>
          <cell r="D694">
            <v>205</v>
          </cell>
          <cell r="E694" t="str">
            <v>5</v>
          </cell>
          <cell r="F694">
            <v>20</v>
          </cell>
          <cell r="G694">
            <v>5</v>
          </cell>
          <cell r="H694">
            <v>6.4699999999999994E-2</v>
          </cell>
          <cell r="I694">
            <v>205.05</v>
          </cell>
          <cell r="J694">
            <v>20</v>
          </cell>
          <cell r="K694">
            <v>1.2939999999999998</v>
          </cell>
          <cell r="L694">
            <v>3.9116700170795472E-2</v>
          </cell>
          <cell r="M694"/>
        </row>
        <row r="695">
          <cell r="A695" t="str">
            <v>5_5_20_6</v>
          </cell>
          <cell r="B695">
            <v>11</v>
          </cell>
          <cell r="C695">
            <v>5</v>
          </cell>
          <cell r="D695">
            <v>205</v>
          </cell>
          <cell r="E695" t="str">
            <v>5</v>
          </cell>
          <cell r="F695">
            <v>20</v>
          </cell>
          <cell r="G695">
            <v>6</v>
          </cell>
          <cell r="H695">
            <v>0.1142</v>
          </cell>
          <cell r="I695">
            <v>205.06</v>
          </cell>
          <cell r="J695">
            <v>25</v>
          </cell>
          <cell r="K695">
            <v>2.855</v>
          </cell>
          <cell r="L695">
            <v>8.6304620546847816E-2</v>
          </cell>
          <cell r="M695"/>
        </row>
        <row r="696">
          <cell r="A696" t="str">
            <v>5_5_20_7</v>
          </cell>
          <cell r="B696">
            <v>11</v>
          </cell>
          <cell r="C696">
            <v>5</v>
          </cell>
          <cell r="D696">
            <v>205</v>
          </cell>
          <cell r="E696" t="str">
            <v>5</v>
          </cell>
          <cell r="F696">
            <v>20</v>
          </cell>
          <cell r="G696">
            <v>7</v>
          </cell>
          <cell r="H696">
            <v>0.33660000000000001</v>
          </cell>
          <cell r="I696">
            <v>205.07</v>
          </cell>
          <cell r="J696">
            <v>30</v>
          </cell>
          <cell r="K696">
            <v>10.098000000000001</v>
          </cell>
          <cell r="L696">
            <v>0.30525536192016439</v>
          </cell>
          <cell r="M696"/>
        </row>
        <row r="697">
          <cell r="A697" t="str">
            <v>5_5_20_8</v>
          </cell>
          <cell r="B697">
            <v>11</v>
          </cell>
          <cell r="C697">
            <v>5</v>
          </cell>
          <cell r="D697">
            <v>205</v>
          </cell>
          <cell r="E697" t="str">
            <v>5</v>
          </cell>
          <cell r="F697">
            <v>20</v>
          </cell>
          <cell r="G697">
            <v>8</v>
          </cell>
          <cell r="H697">
            <v>0.26390000000000002</v>
          </cell>
          <cell r="I697">
            <v>205.08</v>
          </cell>
          <cell r="J697">
            <v>35</v>
          </cell>
          <cell r="K697">
            <v>9.2365000000000013</v>
          </cell>
          <cell r="L697">
            <v>0.27921282931031877</v>
          </cell>
          <cell r="M697"/>
        </row>
        <row r="698">
          <cell r="A698" t="str">
            <v>5_5_20_9</v>
          </cell>
          <cell r="B698">
            <v>11</v>
          </cell>
          <cell r="C698">
            <v>5</v>
          </cell>
          <cell r="D698">
            <v>205</v>
          </cell>
          <cell r="E698" t="str">
            <v>5</v>
          </cell>
          <cell r="F698">
            <v>20</v>
          </cell>
          <cell r="G698">
            <v>9</v>
          </cell>
          <cell r="H698">
            <v>0.1116</v>
          </cell>
          <cell r="I698">
            <v>205.09</v>
          </cell>
          <cell r="J698">
            <v>40</v>
          </cell>
          <cell r="K698">
            <v>4.4640000000000004</v>
          </cell>
          <cell r="L698">
            <v>0.13494354680249693</v>
          </cell>
          <cell r="M698"/>
        </row>
        <row r="699">
          <cell r="A699" t="str">
            <v>5_5_20_10</v>
          </cell>
          <cell r="B699">
            <v>11</v>
          </cell>
          <cell r="C699">
            <v>5</v>
          </cell>
          <cell r="D699">
            <v>205</v>
          </cell>
          <cell r="E699" t="str">
            <v>5</v>
          </cell>
          <cell r="F699">
            <v>20</v>
          </cell>
          <cell r="G699">
            <v>10</v>
          </cell>
          <cell r="H699">
            <v>4.4499999999999998E-2</v>
          </cell>
          <cell r="I699">
            <v>205.1</v>
          </cell>
          <cell r="J699">
            <v>45</v>
          </cell>
          <cell r="K699">
            <v>2.0024999999999999</v>
          </cell>
          <cell r="L699">
            <v>6.0534151539426533E-2</v>
          </cell>
          <cell r="M699"/>
        </row>
        <row r="700">
          <cell r="A700" t="str">
            <v>5_5_20_11</v>
          </cell>
          <cell r="B700">
            <v>11</v>
          </cell>
          <cell r="C700">
            <v>5</v>
          </cell>
          <cell r="D700">
            <v>205</v>
          </cell>
          <cell r="E700" t="str">
            <v>5</v>
          </cell>
          <cell r="F700">
            <v>20</v>
          </cell>
          <cell r="G700">
            <v>11</v>
          </cell>
          <cell r="H700">
            <v>4.6100000000000002E-2</v>
          </cell>
          <cell r="I700">
            <v>205.11</v>
          </cell>
          <cell r="J700">
            <v>50</v>
          </cell>
          <cell r="K700">
            <v>2.3050000000000002</v>
          </cell>
          <cell r="L700">
            <v>6.9678511509801838E-2</v>
          </cell>
          <cell r="M700"/>
        </row>
        <row r="701">
          <cell r="A701" t="str">
            <v>5_5_20_12</v>
          </cell>
          <cell r="B701">
            <v>11</v>
          </cell>
          <cell r="C701">
            <v>5</v>
          </cell>
          <cell r="D701">
            <v>205</v>
          </cell>
          <cell r="E701" t="str">
            <v>5</v>
          </cell>
          <cell r="F701">
            <v>20</v>
          </cell>
          <cell r="G701">
            <v>12</v>
          </cell>
          <cell r="H701">
            <v>1.37E-2</v>
          </cell>
          <cell r="I701">
            <v>205.12</v>
          </cell>
          <cell r="J701">
            <v>55</v>
          </cell>
          <cell r="K701">
            <v>0.75350000000000006</v>
          </cell>
          <cell r="L701">
            <v>2.2777769380753009E-2</v>
          </cell>
          <cell r="M701"/>
        </row>
        <row r="702">
          <cell r="A702" t="str">
            <v>5_5_20_13</v>
          </cell>
          <cell r="B702">
            <v>11</v>
          </cell>
          <cell r="C702">
            <v>5</v>
          </cell>
          <cell r="D702">
            <v>205</v>
          </cell>
          <cell r="E702" t="str">
            <v>5</v>
          </cell>
          <cell r="F702">
            <v>20</v>
          </cell>
          <cell r="G702">
            <v>13</v>
          </cell>
          <cell r="H702">
            <v>0</v>
          </cell>
          <cell r="I702">
            <v>205.13</v>
          </cell>
          <cell r="J702">
            <v>60</v>
          </cell>
          <cell r="K702">
            <v>0</v>
          </cell>
          <cell r="L702">
            <v>0</v>
          </cell>
          <cell r="M702"/>
        </row>
        <row r="703">
          <cell r="A703" t="str">
            <v>5_5_20_14</v>
          </cell>
          <cell r="B703">
            <v>11</v>
          </cell>
          <cell r="C703">
            <v>5</v>
          </cell>
          <cell r="D703">
            <v>205</v>
          </cell>
          <cell r="E703" t="str">
            <v>5</v>
          </cell>
          <cell r="F703">
            <v>20</v>
          </cell>
          <cell r="G703">
            <v>14</v>
          </cell>
          <cell r="H703">
            <v>0</v>
          </cell>
          <cell r="I703">
            <v>205.14</v>
          </cell>
          <cell r="J703">
            <v>65</v>
          </cell>
          <cell r="K703">
            <v>0</v>
          </cell>
          <cell r="L703">
            <v>0</v>
          </cell>
          <cell r="M703"/>
        </row>
        <row r="704">
          <cell r="A704" t="str">
            <v>5_5_20_15</v>
          </cell>
          <cell r="B704">
            <v>11</v>
          </cell>
          <cell r="C704">
            <v>5</v>
          </cell>
          <cell r="D704">
            <v>205</v>
          </cell>
          <cell r="E704" t="str">
            <v>5</v>
          </cell>
          <cell r="F704">
            <v>20</v>
          </cell>
          <cell r="G704">
            <v>15</v>
          </cell>
          <cell r="H704">
            <v>0</v>
          </cell>
          <cell r="I704">
            <v>205.15</v>
          </cell>
          <cell r="J704">
            <v>70</v>
          </cell>
          <cell r="K704">
            <v>0</v>
          </cell>
          <cell r="L704">
            <v>0</v>
          </cell>
          <cell r="M704"/>
        </row>
        <row r="705">
          <cell r="A705" t="str">
            <v>5_5_20_16</v>
          </cell>
          <cell r="B705">
            <v>11</v>
          </cell>
          <cell r="C705">
            <v>5</v>
          </cell>
          <cell r="D705">
            <v>205</v>
          </cell>
          <cell r="E705" t="str">
            <v>5</v>
          </cell>
          <cell r="F705">
            <v>20</v>
          </cell>
          <cell r="G705">
            <v>16</v>
          </cell>
          <cell r="H705">
            <v>0</v>
          </cell>
          <cell r="I705">
            <v>205.16</v>
          </cell>
          <cell r="J705">
            <v>75</v>
          </cell>
          <cell r="K705">
            <v>0</v>
          </cell>
          <cell r="L705">
            <v>0</v>
          </cell>
          <cell r="M705">
            <v>0.99999999999999989</v>
          </cell>
        </row>
        <row r="706">
          <cell r="A706" t="str">
            <v>5_5_21_1</v>
          </cell>
          <cell r="B706">
            <v>11</v>
          </cell>
          <cell r="C706">
            <v>5</v>
          </cell>
          <cell r="D706">
            <v>215</v>
          </cell>
          <cell r="E706" t="str">
            <v>5</v>
          </cell>
          <cell r="F706">
            <v>21</v>
          </cell>
          <cell r="G706">
            <v>1</v>
          </cell>
          <cell r="H706">
            <v>0</v>
          </cell>
          <cell r="I706">
            <v>215.01</v>
          </cell>
          <cell r="J706">
            <v>2.5</v>
          </cell>
          <cell r="K706">
            <v>0</v>
          </cell>
          <cell r="L706">
            <v>0</v>
          </cell>
        </row>
        <row r="707">
          <cell r="A707" t="str">
            <v>5_5_21_2</v>
          </cell>
          <cell r="B707">
            <v>11</v>
          </cell>
          <cell r="C707">
            <v>5</v>
          </cell>
          <cell r="D707">
            <v>215</v>
          </cell>
          <cell r="E707" t="str">
            <v>5</v>
          </cell>
          <cell r="F707">
            <v>21</v>
          </cell>
          <cell r="G707">
            <v>2</v>
          </cell>
          <cell r="H707">
            <v>0</v>
          </cell>
          <cell r="I707">
            <v>215.02</v>
          </cell>
          <cell r="J707">
            <v>5</v>
          </cell>
          <cell r="K707">
            <v>0</v>
          </cell>
          <cell r="L707">
            <v>0</v>
          </cell>
          <cell r="M707"/>
        </row>
        <row r="708">
          <cell r="A708" t="str">
            <v>5_5_21_3</v>
          </cell>
          <cell r="B708">
            <v>11</v>
          </cell>
          <cell r="C708">
            <v>5</v>
          </cell>
          <cell r="D708">
            <v>215</v>
          </cell>
          <cell r="E708" t="str">
            <v>5</v>
          </cell>
          <cell r="F708">
            <v>21</v>
          </cell>
          <cell r="G708">
            <v>3</v>
          </cell>
          <cell r="H708">
            <v>0</v>
          </cell>
          <cell r="I708">
            <v>215.03</v>
          </cell>
          <cell r="J708">
            <v>10</v>
          </cell>
          <cell r="K708">
            <v>0</v>
          </cell>
          <cell r="L708">
            <v>0</v>
          </cell>
          <cell r="M708"/>
        </row>
        <row r="709">
          <cell r="A709" t="str">
            <v>5_5_21_4</v>
          </cell>
          <cell r="B709">
            <v>11</v>
          </cell>
          <cell r="C709">
            <v>5</v>
          </cell>
          <cell r="D709">
            <v>215</v>
          </cell>
          <cell r="E709" t="str">
            <v>5</v>
          </cell>
          <cell r="F709">
            <v>21</v>
          </cell>
          <cell r="G709">
            <v>4</v>
          </cell>
          <cell r="H709">
            <v>4.7999999999999996E-3</v>
          </cell>
          <cell r="I709">
            <v>215.04</v>
          </cell>
          <cell r="J709">
            <v>15</v>
          </cell>
          <cell r="K709">
            <v>7.1999999999999995E-2</v>
          </cell>
          <cell r="L709">
            <v>2.1765088193951114E-3</v>
          </cell>
          <cell r="M709"/>
        </row>
        <row r="710">
          <cell r="A710" t="str">
            <v>5_5_21_5</v>
          </cell>
          <cell r="B710">
            <v>11</v>
          </cell>
          <cell r="C710">
            <v>5</v>
          </cell>
          <cell r="D710">
            <v>215</v>
          </cell>
          <cell r="E710" t="str">
            <v>5</v>
          </cell>
          <cell r="F710">
            <v>21</v>
          </cell>
          <cell r="G710">
            <v>5</v>
          </cell>
          <cell r="H710">
            <v>6.4699999999999994E-2</v>
          </cell>
          <cell r="I710">
            <v>215.05</v>
          </cell>
          <cell r="J710">
            <v>20</v>
          </cell>
          <cell r="K710">
            <v>1.2939999999999998</v>
          </cell>
          <cell r="L710">
            <v>3.9116700170795472E-2</v>
          </cell>
          <cell r="M710"/>
        </row>
        <row r="711">
          <cell r="A711" t="str">
            <v>5_5_21_6</v>
          </cell>
          <cell r="B711">
            <v>11</v>
          </cell>
          <cell r="C711">
            <v>5</v>
          </cell>
          <cell r="D711">
            <v>215</v>
          </cell>
          <cell r="E711" t="str">
            <v>5</v>
          </cell>
          <cell r="F711">
            <v>21</v>
          </cell>
          <cell r="G711">
            <v>6</v>
          </cell>
          <cell r="H711">
            <v>0.1142</v>
          </cell>
          <cell r="I711">
            <v>215.06</v>
          </cell>
          <cell r="J711">
            <v>25</v>
          </cell>
          <cell r="K711">
            <v>2.855</v>
          </cell>
          <cell r="L711">
            <v>8.6304620546847816E-2</v>
          </cell>
          <cell r="M711"/>
        </row>
        <row r="712">
          <cell r="A712" t="str">
            <v>5_5_21_7</v>
          </cell>
          <cell r="B712">
            <v>11</v>
          </cell>
          <cell r="C712">
            <v>5</v>
          </cell>
          <cell r="D712">
            <v>215</v>
          </cell>
          <cell r="E712" t="str">
            <v>5</v>
          </cell>
          <cell r="F712">
            <v>21</v>
          </cell>
          <cell r="G712">
            <v>7</v>
          </cell>
          <cell r="H712">
            <v>0.33660000000000001</v>
          </cell>
          <cell r="I712">
            <v>215.07</v>
          </cell>
          <cell r="J712">
            <v>30</v>
          </cell>
          <cell r="K712">
            <v>10.098000000000001</v>
          </cell>
          <cell r="L712">
            <v>0.30525536192016439</v>
          </cell>
          <cell r="M712"/>
        </row>
        <row r="713">
          <cell r="A713" t="str">
            <v>5_5_21_8</v>
          </cell>
          <cell r="B713">
            <v>11</v>
          </cell>
          <cell r="C713">
            <v>5</v>
          </cell>
          <cell r="D713">
            <v>215</v>
          </cell>
          <cell r="E713" t="str">
            <v>5</v>
          </cell>
          <cell r="F713">
            <v>21</v>
          </cell>
          <cell r="G713">
            <v>8</v>
          </cell>
          <cell r="H713">
            <v>0.26390000000000002</v>
          </cell>
          <cell r="I713">
            <v>215.08</v>
          </cell>
          <cell r="J713">
            <v>35</v>
          </cell>
          <cell r="K713">
            <v>9.2365000000000013</v>
          </cell>
          <cell r="L713">
            <v>0.27921282931031877</v>
          </cell>
          <cell r="M713"/>
        </row>
        <row r="714">
          <cell r="A714" t="str">
            <v>5_5_21_9</v>
          </cell>
          <cell r="B714">
            <v>11</v>
          </cell>
          <cell r="C714">
            <v>5</v>
          </cell>
          <cell r="D714">
            <v>215</v>
          </cell>
          <cell r="E714" t="str">
            <v>5</v>
          </cell>
          <cell r="F714">
            <v>21</v>
          </cell>
          <cell r="G714">
            <v>9</v>
          </cell>
          <cell r="H714">
            <v>0.1116</v>
          </cell>
          <cell r="I714">
            <v>215.09</v>
          </cell>
          <cell r="J714">
            <v>40</v>
          </cell>
          <cell r="K714">
            <v>4.4640000000000004</v>
          </cell>
          <cell r="L714">
            <v>0.13494354680249693</v>
          </cell>
          <cell r="M714"/>
        </row>
        <row r="715">
          <cell r="A715" t="str">
            <v>5_5_21_10</v>
          </cell>
          <cell r="B715">
            <v>11</v>
          </cell>
          <cell r="C715">
            <v>5</v>
          </cell>
          <cell r="D715">
            <v>215</v>
          </cell>
          <cell r="E715" t="str">
            <v>5</v>
          </cell>
          <cell r="F715">
            <v>21</v>
          </cell>
          <cell r="G715">
            <v>10</v>
          </cell>
          <cell r="H715">
            <v>4.4499999999999998E-2</v>
          </cell>
          <cell r="I715">
            <v>215.1</v>
          </cell>
          <cell r="J715">
            <v>45</v>
          </cell>
          <cell r="K715">
            <v>2.0024999999999999</v>
          </cell>
          <cell r="L715">
            <v>6.0534151539426533E-2</v>
          </cell>
          <cell r="M715"/>
        </row>
        <row r="716">
          <cell r="A716" t="str">
            <v>5_5_21_11</v>
          </cell>
          <cell r="B716">
            <v>11</v>
          </cell>
          <cell r="C716">
            <v>5</v>
          </cell>
          <cell r="D716">
            <v>215</v>
          </cell>
          <cell r="E716" t="str">
            <v>5</v>
          </cell>
          <cell r="F716">
            <v>21</v>
          </cell>
          <cell r="G716">
            <v>11</v>
          </cell>
          <cell r="H716">
            <v>4.6100000000000002E-2</v>
          </cell>
          <cell r="I716">
            <v>215.11</v>
          </cell>
          <cell r="J716">
            <v>50</v>
          </cell>
          <cell r="K716">
            <v>2.3050000000000002</v>
          </cell>
          <cell r="L716">
            <v>6.9678511509801838E-2</v>
          </cell>
          <cell r="M716"/>
        </row>
        <row r="717">
          <cell r="A717" t="str">
            <v>5_5_21_12</v>
          </cell>
          <cell r="B717">
            <v>11</v>
          </cell>
          <cell r="C717">
            <v>5</v>
          </cell>
          <cell r="D717">
            <v>215</v>
          </cell>
          <cell r="E717" t="str">
            <v>5</v>
          </cell>
          <cell r="F717">
            <v>21</v>
          </cell>
          <cell r="G717">
            <v>12</v>
          </cell>
          <cell r="H717">
            <v>1.37E-2</v>
          </cell>
          <cell r="I717">
            <v>215.12</v>
          </cell>
          <cell r="J717">
            <v>55</v>
          </cell>
          <cell r="K717">
            <v>0.75350000000000006</v>
          </cell>
          <cell r="L717">
            <v>2.2777769380753009E-2</v>
          </cell>
          <cell r="M717"/>
        </row>
        <row r="718">
          <cell r="A718" t="str">
            <v>5_5_21_13</v>
          </cell>
          <cell r="B718">
            <v>11</v>
          </cell>
          <cell r="C718">
            <v>5</v>
          </cell>
          <cell r="D718">
            <v>215</v>
          </cell>
          <cell r="E718" t="str">
            <v>5</v>
          </cell>
          <cell r="F718">
            <v>21</v>
          </cell>
          <cell r="G718">
            <v>13</v>
          </cell>
          <cell r="H718">
            <v>0</v>
          </cell>
          <cell r="I718">
            <v>215.13</v>
          </cell>
          <cell r="J718">
            <v>60</v>
          </cell>
          <cell r="K718">
            <v>0</v>
          </cell>
          <cell r="L718">
            <v>0</v>
          </cell>
          <cell r="M718"/>
        </row>
        <row r="719">
          <cell r="A719" t="str">
            <v>5_5_21_14</v>
          </cell>
          <cell r="B719">
            <v>11</v>
          </cell>
          <cell r="C719">
            <v>5</v>
          </cell>
          <cell r="D719">
            <v>215</v>
          </cell>
          <cell r="E719" t="str">
            <v>5</v>
          </cell>
          <cell r="F719">
            <v>21</v>
          </cell>
          <cell r="G719">
            <v>14</v>
          </cell>
          <cell r="H719">
            <v>0</v>
          </cell>
          <cell r="I719">
            <v>215.14</v>
          </cell>
          <cell r="J719">
            <v>65</v>
          </cell>
          <cell r="K719">
            <v>0</v>
          </cell>
          <cell r="L719">
            <v>0</v>
          </cell>
          <cell r="M719"/>
        </row>
        <row r="720">
          <cell r="A720" t="str">
            <v>5_5_21_15</v>
          </cell>
          <cell r="B720">
            <v>11</v>
          </cell>
          <cell r="C720">
            <v>5</v>
          </cell>
          <cell r="D720">
            <v>215</v>
          </cell>
          <cell r="E720" t="str">
            <v>5</v>
          </cell>
          <cell r="F720">
            <v>21</v>
          </cell>
          <cell r="G720">
            <v>15</v>
          </cell>
          <cell r="H720">
            <v>0</v>
          </cell>
          <cell r="I720">
            <v>215.15</v>
          </cell>
          <cell r="J720">
            <v>70</v>
          </cell>
          <cell r="K720">
            <v>0</v>
          </cell>
          <cell r="L720">
            <v>0</v>
          </cell>
          <cell r="M720"/>
        </row>
        <row r="721">
          <cell r="A721" t="str">
            <v>5_5_21_16</v>
          </cell>
          <cell r="B721">
            <v>11</v>
          </cell>
          <cell r="C721">
            <v>5</v>
          </cell>
          <cell r="D721">
            <v>215</v>
          </cell>
          <cell r="E721" t="str">
            <v>5</v>
          </cell>
          <cell r="F721">
            <v>21</v>
          </cell>
          <cell r="G721">
            <v>16</v>
          </cell>
          <cell r="H721">
            <v>0</v>
          </cell>
          <cell r="I721">
            <v>215.16</v>
          </cell>
          <cell r="J721">
            <v>75</v>
          </cell>
          <cell r="K721">
            <v>0</v>
          </cell>
          <cell r="L721">
            <v>0</v>
          </cell>
          <cell r="M721">
            <v>0.99999999999999989</v>
          </cell>
        </row>
        <row r="722">
          <cell r="A722" t="str">
            <v>5_5_22_1</v>
          </cell>
          <cell r="B722">
            <v>11</v>
          </cell>
          <cell r="C722">
            <v>5</v>
          </cell>
          <cell r="D722">
            <v>225</v>
          </cell>
          <cell r="E722" t="str">
            <v>5</v>
          </cell>
          <cell r="F722">
            <v>22</v>
          </cell>
          <cell r="G722">
            <v>1</v>
          </cell>
          <cell r="H722">
            <v>0</v>
          </cell>
          <cell r="I722">
            <v>225.01</v>
          </cell>
          <cell r="J722">
            <v>2.5</v>
          </cell>
          <cell r="K722">
            <v>0</v>
          </cell>
          <cell r="L722">
            <v>0</v>
          </cell>
        </row>
        <row r="723">
          <cell r="A723" t="str">
            <v>5_5_22_2</v>
          </cell>
          <cell r="B723">
            <v>11</v>
          </cell>
          <cell r="C723">
            <v>5</v>
          </cell>
          <cell r="D723">
            <v>225</v>
          </cell>
          <cell r="E723" t="str">
            <v>5</v>
          </cell>
          <cell r="F723">
            <v>22</v>
          </cell>
          <cell r="G723">
            <v>2</v>
          </cell>
          <cell r="H723">
            <v>0</v>
          </cell>
          <cell r="I723">
            <v>225.02</v>
          </cell>
          <cell r="J723">
            <v>5</v>
          </cell>
          <cell r="K723">
            <v>0</v>
          </cell>
          <cell r="L723">
            <v>0</v>
          </cell>
          <cell r="M723"/>
        </row>
        <row r="724">
          <cell r="A724" t="str">
            <v>5_5_22_3</v>
          </cell>
          <cell r="B724">
            <v>11</v>
          </cell>
          <cell r="C724">
            <v>5</v>
          </cell>
          <cell r="D724">
            <v>225</v>
          </cell>
          <cell r="E724" t="str">
            <v>5</v>
          </cell>
          <cell r="F724">
            <v>22</v>
          </cell>
          <cell r="G724">
            <v>3</v>
          </cell>
          <cell r="H724">
            <v>0</v>
          </cell>
          <cell r="I724">
            <v>225.03</v>
          </cell>
          <cell r="J724">
            <v>10</v>
          </cell>
          <cell r="K724">
            <v>0</v>
          </cell>
          <cell r="L724">
            <v>0</v>
          </cell>
          <cell r="M724"/>
        </row>
        <row r="725">
          <cell r="A725" t="str">
            <v>5_5_22_4</v>
          </cell>
          <cell r="B725">
            <v>11</v>
          </cell>
          <cell r="C725">
            <v>5</v>
          </cell>
          <cell r="D725">
            <v>225</v>
          </cell>
          <cell r="E725" t="str">
            <v>5</v>
          </cell>
          <cell r="F725">
            <v>22</v>
          </cell>
          <cell r="G725">
            <v>4</v>
          </cell>
          <cell r="H725">
            <v>4.7999999999999996E-3</v>
          </cell>
          <cell r="I725">
            <v>225.04</v>
          </cell>
          <cell r="J725">
            <v>15</v>
          </cell>
          <cell r="K725">
            <v>7.1999999999999995E-2</v>
          </cell>
          <cell r="L725">
            <v>2.1765088193951114E-3</v>
          </cell>
          <cell r="M725"/>
        </row>
        <row r="726">
          <cell r="A726" t="str">
            <v>5_5_22_5</v>
          </cell>
          <cell r="B726">
            <v>11</v>
          </cell>
          <cell r="C726">
            <v>5</v>
          </cell>
          <cell r="D726">
            <v>225</v>
          </cell>
          <cell r="E726" t="str">
            <v>5</v>
          </cell>
          <cell r="F726">
            <v>22</v>
          </cell>
          <cell r="G726">
            <v>5</v>
          </cell>
          <cell r="H726">
            <v>6.4699999999999994E-2</v>
          </cell>
          <cell r="I726">
            <v>225.05</v>
          </cell>
          <cell r="J726">
            <v>20</v>
          </cell>
          <cell r="K726">
            <v>1.2939999999999998</v>
          </cell>
          <cell r="L726">
            <v>3.9116700170795472E-2</v>
          </cell>
          <cell r="M726"/>
        </row>
        <row r="727">
          <cell r="A727" t="str">
            <v>5_5_22_6</v>
          </cell>
          <cell r="B727">
            <v>11</v>
          </cell>
          <cell r="C727">
            <v>5</v>
          </cell>
          <cell r="D727">
            <v>225</v>
          </cell>
          <cell r="E727" t="str">
            <v>5</v>
          </cell>
          <cell r="F727">
            <v>22</v>
          </cell>
          <cell r="G727">
            <v>6</v>
          </cell>
          <cell r="H727">
            <v>0.1142</v>
          </cell>
          <cell r="I727">
            <v>225.06</v>
          </cell>
          <cell r="J727">
            <v>25</v>
          </cell>
          <cell r="K727">
            <v>2.855</v>
          </cell>
          <cell r="L727">
            <v>8.6304620546847816E-2</v>
          </cell>
          <cell r="M727"/>
        </row>
        <row r="728">
          <cell r="A728" t="str">
            <v>5_5_22_7</v>
          </cell>
          <cell r="B728">
            <v>11</v>
          </cell>
          <cell r="C728">
            <v>5</v>
          </cell>
          <cell r="D728">
            <v>225</v>
          </cell>
          <cell r="E728" t="str">
            <v>5</v>
          </cell>
          <cell r="F728">
            <v>22</v>
          </cell>
          <cell r="G728">
            <v>7</v>
          </cell>
          <cell r="H728">
            <v>0.33660000000000001</v>
          </cell>
          <cell r="I728">
            <v>225.07</v>
          </cell>
          <cell r="J728">
            <v>30</v>
          </cell>
          <cell r="K728">
            <v>10.098000000000001</v>
          </cell>
          <cell r="L728">
            <v>0.30525536192016439</v>
          </cell>
          <cell r="M728"/>
        </row>
        <row r="729">
          <cell r="A729" t="str">
            <v>5_5_22_8</v>
          </cell>
          <cell r="B729">
            <v>11</v>
          </cell>
          <cell r="C729">
            <v>5</v>
          </cell>
          <cell r="D729">
            <v>225</v>
          </cell>
          <cell r="E729" t="str">
            <v>5</v>
          </cell>
          <cell r="F729">
            <v>22</v>
          </cell>
          <cell r="G729">
            <v>8</v>
          </cell>
          <cell r="H729">
            <v>0.26390000000000002</v>
          </cell>
          <cell r="I729">
            <v>225.08</v>
          </cell>
          <cell r="J729">
            <v>35</v>
          </cell>
          <cell r="K729">
            <v>9.2365000000000013</v>
          </cell>
          <cell r="L729">
            <v>0.27921282931031877</v>
          </cell>
          <cell r="M729"/>
        </row>
        <row r="730">
          <cell r="A730" t="str">
            <v>5_5_22_9</v>
          </cell>
          <cell r="B730">
            <v>11</v>
          </cell>
          <cell r="C730">
            <v>5</v>
          </cell>
          <cell r="D730">
            <v>225</v>
          </cell>
          <cell r="E730" t="str">
            <v>5</v>
          </cell>
          <cell r="F730">
            <v>22</v>
          </cell>
          <cell r="G730">
            <v>9</v>
          </cell>
          <cell r="H730">
            <v>0.1116</v>
          </cell>
          <cell r="I730">
            <v>225.09</v>
          </cell>
          <cell r="J730">
            <v>40</v>
          </cell>
          <cell r="K730">
            <v>4.4640000000000004</v>
          </cell>
          <cell r="L730">
            <v>0.13494354680249693</v>
          </cell>
          <cell r="M730"/>
        </row>
        <row r="731">
          <cell r="A731" t="str">
            <v>5_5_22_10</v>
          </cell>
          <cell r="B731">
            <v>11</v>
          </cell>
          <cell r="C731">
            <v>5</v>
          </cell>
          <cell r="D731">
            <v>225</v>
          </cell>
          <cell r="E731" t="str">
            <v>5</v>
          </cell>
          <cell r="F731">
            <v>22</v>
          </cell>
          <cell r="G731">
            <v>10</v>
          </cell>
          <cell r="H731">
            <v>4.4499999999999998E-2</v>
          </cell>
          <cell r="I731">
            <v>225.1</v>
          </cell>
          <cell r="J731">
            <v>45</v>
          </cell>
          <cell r="K731">
            <v>2.0024999999999999</v>
          </cell>
          <cell r="L731">
            <v>6.0534151539426533E-2</v>
          </cell>
          <cell r="M731"/>
        </row>
        <row r="732">
          <cell r="A732" t="str">
            <v>5_5_22_11</v>
          </cell>
          <cell r="B732">
            <v>11</v>
          </cell>
          <cell r="C732">
            <v>5</v>
          </cell>
          <cell r="D732">
            <v>225</v>
          </cell>
          <cell r="E732" t="str">
            <v>5</v>
          </cell>
          <cell r="F732">
            <v>22</v>
          </cell>
          <cell r="G732">
            <v>11</v>
          </cell>
          <cell r="H732">
            <v>4.6100000000000002E-2</v>
          </cell>
          <cell r="I732">
            <v>225.11</v>
          </cell>
          <cell r="J732">
            <v>50</v>
          </cell>
          <cell r="K732">
            <v>2.3050000000000002</v>
          </cell>
          <cell r="L732">
            <v>6.9678511509801838E-2</v>
          </cell>
          <cell r="M732"/>
        </row>
        <row r="733">
          <cell r="A733" t="str">
            <v>5_5_22_12</v>
          </cell>
          <cell r="B733">
            <v>11</v>
          </cell>
          <cell r="C733">
            <v>5</v>
          </cell>
          <cell r="D733">
            <v>225</v>
          </cell>
          <cell r="E733" t="str">
            <v>5</v>
          </cell>
          <cell r="F733">
            <v>22</v>
          </cell>
          <cell r="G733">
            <v>12</v>
          </cell>
          <cell r="H733">
            <v>1.37E-2</v>
          </cell>
          <cell r="I733">
            <v>225.12</v>
          </cell>
          <cell r="J733">
            <v>55</v>
          </cell>
          <cell r="K733">
            <v>0.75350000000000006</v>
          </cell>
          <cell r="L733">
            <v>2.2777769380753009E-2</v>
          </cell>
          <cell r="M733"/>
        </row>
        <row r="734">
          <cell r="A734" t="str">
            <v>5_5_22_13</v>
          </cell>
          <cell r="B734">
            <v>11</v>
          </cell>
          <cell r="C734">
            <v>5</v>
          </cell>
          <cell r="D734">
            <v>225</v>
          </cell>
          <cell r="E734" t="str">
            <v>5</v>
          </cell>
          <cell r="F734">
            <v>22</v>
          </cell>
          <cell r="G734">
            <v>13</v>
          </cell>
          <cell r="H734">
            <v>0</v>
          </cell>
          <cell r="I734">
            <v>225.13</v>
          </cell>
          <cell r="J734">
            <v>60</v>
          </cell>
          <cell r="K734">
            <v>0</v>
          </cell>
          <cell r="L734">
            <v>0</v>
          </cell>
          <cell r="M734"/>
        </row>
        <row r="735">
          <cell r="A735" t="str">
            <v>5_5_22_14</v>
          </cell>
          <cell r="B735">
            <v>11</v>
          </cell>
          <cell r="C735">
            <v>5</v>
          </cell>
          <cell r="D735">
            <v>225</v>
          </cell>
          <cell r="E735" t="str">
            <v>5</v>
          </cell>
          <cell r="F735">
            <v>22</v>
          </cell>
          <cell r="G735">
            <v>14</v>
          </cell>
          <cell r="H735">
            <v>0</v>
          </cell>
          <cell r="I735">
            <v>225.14</v>
          </cell>
          <cell r="J735">
            <v>65</v>
          </cell>
          <cell r="K735">
            <v>0</v>
          </cell>
          <cell r="L735">
            <v>0</v>
          </cell>
          <cell r="M735"/>
        </row>
        <row r="736">
          <cell r="A736" t="str">
            <v>5_5_22_15</v>
          </cell>
          <cell r="B736">
            <v>11</v>
          </cell>
          <cell r="C736">
            <v>5</v>
          </cell>
          <cell r="D736">
            <v>225</v>
          </cell>
          <cell r="E736" t="str">
            <v>5</v>
          </cell>
          <cell r="F736">
            <v>22</v>
          </cell>
          <cell r="G736">
            <v>15</v>
          </cell>
          <cell r="H736">
            <v>0</v>
          </cell>
          <cell r="I736">
            <v>225.15</v>
          </cell>
          <cell r="J736">
            <v>70</v>
          </cell>
          <cell r="K736">
            <v>0</v>
          </cell>
          <cell r="L736">
            <v>0</v>
          </cell>
          <cell r="M736"/>
        </row>
        <row r="737">
          <cell r="A737" t="str">
            <v>5_5_22_16</v>
          </cell>
          <cell r="B737">
            <v>11</v>
          </cell>
          <cell r="C737">
            <v>5</v>
          </cell>
          <cell r="D737">
            <v>225</v>
          </cell>
          <cell r="E737" t="str">
            <v>5</v>
          </cell>
          <cell r="F737">
            <v>22</v>
          </cell>
          <cell r="G737">
            <v>16</v>
          </cell>
          <cell r="H737">
            <v>0</v>
          </cell>
          <cell r="I737">
            <v>225.16</v>
          </cell>
          <cell r="J737">
            <v>75</v>
          </cell>
          <cell r="K737">
            <v>0</v>
          </cell>
          <cell r="L737">
            <v>0</v>
          </cell>
          <cell r="M737">
            <v>0.99999999999999989</v>
          </cell>
        </row>
        <row r="738">
          <cell r="A738" t="str">
            <v>5_5_23_1</v>
          </cell>
          <cell r="B738">
            <v>11</v>
          </cell>
          <cell r="C738">
            <v>5</v>
          </cell>
          <cell r="D738">
            <v>235</v>
          </cell>
          <cell r="E738" t="str">
            <v>5</v>
          </cell>
          <cell r="F738">
            <v>23</v>
          </cell>
          <cell r="G738">
            <v>1</v>
          </cell>
          <cell r="H738">
            <v>0</v>
          </cell>
          <cell r="I738">
            <v>235.01</v>
          </cell>
          <cell r="J738">
            <v>2.5</v>
          </cell>
          <cell r="K738">
            <v>0</v>
          </cell>
          <cell r="L738">
            <v>0</v>
          </cell>
        </row>
        <row r="739">
          <cell r="A739" t="str">
            <v>5_5_23_2</v>
          </cell>
          <cell r="B739">
            <v>11</v>
          </cell>
          <cell r="C739">
            <v>5</v>
          </cell>
          <cell r="D739">
            <v>235</v>
          </cell>
          <cell r="E739" t="str">
            <v>5</v>
          </cell>
          <cell r="F739">
            <v>23</v>
          </cell>
          <cell r="G739">
            <v>2</v>
          </cell>
          <cell r="H739">
            <v>0</v>
          </cell>
          <cell r="I739">
            <v>235.02</v>
          </cell>
          <cell r="J739">
            <v>5</v>
          </cell>
          <cell r="K739">
            <v>0</v>
          </cell>
          <cell r="L739">
            <v>0</v>
          </cell>
          <cell r="M739"/>
        </row>
        <row r="740">
          <cell r="A740" t="str">
            <v>5_5_23_3</v>
          </cell>
          <cell r="B740">
            <v>11</v>
          </cell>
          <cell r="C740">
            <v>5</v>
          </cell>
          <cell r="D740">
            <v>235</v>
          </cell>
          <cell r="E740" t="str">
            <v>5</v>
          </cell>
          <cell r="F740">
            <v>23</v>
          </cell>
          <cell r="G740">
            <v>3</v>
          </cell>
          <cell r="H740">
            <v>0</v>
          </cell>
          <cell r="I740">
            <v>235.03</v>
          </cell>
          <cell r="J740">
            <v>10</v>
          </cell>
          <cell r="K740">
            <v>0</v>
          </cell>
          <cell r="L740">
            <v>0</v>
          </cell>
          <cell r="M740"/>
        </row>
        <row r="741">
          <cell r="A741" t="str">
            <v>5_5_23_4</v>
          </cell>
          <cell r="B741">
            <v>11</v>
          </cell>
          <cell r="C741">
            <v>5</v>
          </cell>
          <cell r="D741">
            <v>235</v>
          </cell>
          <cell r="E741" t="str">
            <v>5</v>
          </cell>
          <cell r="F741">
            <v>23</v>
          </cell>
          <cell r="G741">
            <v>4</v>
          </cell>
          <cell r="H741">
            <v>4.7999999999999996E-3</v>
          </cell>
          <cell r="I741">
            <v>235.04</v>
          </cell>
          <cell r="J741">
            <v>15</v>
          </cell>
          <cell r="K741">
            <v>7.1999999999999995E-2</v>
          </cell>
          <cell r="L741">
            <v>2.1765088193951114E-3</v>
          </cell>
          <cell r="M741"/>
        </row>
        <row r="742">
          <cell r="A742" t="str">
            <v>5_5_23_5</v>
          </cell>
          <cell r="B742">
            <v>11</v>
          </cell>
          <cell r="C742">
            <v>5</v>
          </cell>
          <cell r="D742">
            <v>235</v>
          </cell>
          <cell r="E742" t="str">
            <v>5</v>
          </cell>
          <cell r="F742">
            <v>23</v>
          </cell>
          <cell r="G742">
            <v>5</v>
          </cell>
          <cell r="H742">
            <v>6.4699999999999994E-2</v>
          </cell>
          <cell r="I742">
            <v>235.05</v>
          </cell>
          <cell r="J742">
            <v>20</v>
          </cell>
          <cell r="K742">
            <v>1.2939999999999998</v>
          </cell>
          <cell r="L742">
            <v>3.9116700170795472E-2</v>
          </cell>
          <cell r="M742"/>
        </row>
        <row r="743">
          <cell r="A743" t="str">
            <v>5_5_23_6</v>
          </cell>
          <cell r="B743">
            <v>11</v>
          </cell>
          <cell r="C743">
            <v>5</v>
          </cell>
          <cell r="D743">
            <v>235</v>
          </cell>
          <cell r="E743" t="str">
            <v>5</v>
          </cell>
          <cell r="F743">
            <v>23</v>
          </cell>
          <cell r="G743">
            <v>6</v>
          </cell>
          <cell r="H743">
            <v>0.1142</v>
          </cell>
          <cell r="I743">
            <v>235.06</v>
          </cell>
          <cell r="J743">
            <v>25</v>
          </cell>
          <cell r="K743">
            <v>2.855</v>
          </cell>
          <cell r="L743">
            <v>8.6304620546847816E-2</v>
          </cell>
          <cell r="M743"/>
        </row>
        <row r="744">
          <cell r="A744" t="str">
            <v>5_5_23_7</v>
          </cell>
          <cell r="B744">
            <v>11</v>
          </cell>
          <cell r="C744">
            <v>5</v>
          </cell>
          <cell r="D744">
            <v>235</v>
          </cell>
          <cell r="E744" t="str">
            <v>5</v>
          </cell>
          <cell r="F744">
            <v>23</v>
          </cell>
          <cell r="G744">
            <v>7</v>
          </cell>
          <cell r="H744">
            <v>0.33660000000000001</v>
          </cell>
          <cell r="I744">
            <v>235.07</v>
          </cell>
          <cell r="J744">
            <v>30</v>
          </cell>
          <cell r="K744">
            <v>10.098000000000001</v>
          </cell>
          <cell r="L744">
            <v>0.30525536192016439</v>
          </cell>
          <cell r="M744"/>
        </row>
        <row r="745">
          <cell r="A745" t="str">
            <v>5_5_23_8</v>
          </cell>
          <cell r="B745">
            <v>11</v>
          </cell>
          <cell r="C745">
            <v>5</v>
          </cell>
          <cell r="D745">
            <v>235</v>
          </cell>
          <cell r="E745" t="str">
            <v>5</v>
          </cell>
          <cell r="F745">
            <v>23</v>
          </cell>
          <cell r="G745">
            <v>8</v>
          </cell>
          <cell r="H745">
            <v>0.26390000000000002</v>
          </cell>
          <cell r="I745">
            <v>235.08</v>
          </cell>
          <cell r="J745">
            <v>35</v>
          </cell>
          <cell r="K745">
            <v>9.2365000000000013</v>
          </cell>
          <cell r="L745">
            <v>0.27921282931031877</v>
          </cell>
          <cell r="M745"/>
        </row>
        <row r="746">
          <cell r="A746" t="str">
            <v>5_5_23_9</v>
          </cell>
          <cell r="B746">
            <v>11</v>
          </cell>
          <cell r="C746">
            <v>5</v>
          </cell>
          <cell r="D746">
            <v>235</v>
          </cell>
          <cell r="E746" t="str">
            <v>5</v>
          </cell>
          <cell r="F746">
            <v>23</v>
          </cell>
          <cell r="G746">
            <v>9</v>
          </cell>
          <cell r="H746">
            <v>0.1116</v>
          </cell>
          <cell r="I746">
            <v>235.09</v>
          </cell>
          <cell r="J746">
            <v>40</v>
          </cell>
          <cell r="K746">
            <v>4.4640000000000004</v>
          </cell>
          <cell r="L746">
            <v>0.13494354680249693</v>
          </cell>
          <cell r="M746"/>
        </row>
        <row r="747">
          <cell r="A747" t="str">
            <v>5_5_23_10</v>
          </cell>
          <cell r="B747">
            <v>11</v>
          </cell>
          <cell r="C747">
            <v>5</v>
          </cell>
          <cell r="D747">
            <v>235</v>
          </cell>
          <cell r="E747" t="str">
            <v>5</v>
          </cell>
          <cell r="F747">
            <v>23</v>
          </cell>
          <cell r="G747">
            <v>10</v>
          </cell>
          <cell r="H747">
            <v>4.4499999999999998E-2</v>
          </cell>
          <cell r="I747">
            <v>235.1</v>
          </cell>
          <cell r="J747">
            <v>45</v>
          </cell>
          <cell r="K747">
            <v>2.0024999999999999</v>
          </cell>
          <cell r="L747">
            <v>6.0534151539426533E-2</v>
          </cell>
          <cell r="M747"/>
        </row>
        <row r="748">
          <cell r="A748" t="str">
            <v>5_5_23_11</v>
          </cell>
          <cell r="B748">
            <v>11</v>
          </cell>
          <cell r="C748">
            <v>5</v>
          </cell>
          <cell r="D748">
            <v>235</v>
          </cell>
          <cell r="E748" t="str">
            <v>5</v>
          </cell>
          <cell r="F748">
            <v>23</v>
          </cell>
          <cell r="G748">
            <v>11</v>
          </cell>
          <cell r="H748">
            <v>4.6100000000000002E-2</v>
          </cell>
          <cell r="I748">
            <v>235.11</v>
          </cell>
          <cell r="J748">
            <v>50</v>
          </cell>
          <cell r="K748">
            <v>2.3050000000000002</v>
          </cell>
          <cell r="L748">
            <v>6.9678511509801838E-2</v>
          </cell>
          <cell r="M748"/>
        </row>
        <row r="749">
          <cell r="A749" t="str">
            <v>5_5_23_12</v>
          </cell>
          <cell r="B749">
            <v>11</v>
          </cell>
          <cell r="C749">
            <v>5</v>
          </cell>
          <cell r="D749">
            <v>235</v>
          </cell>
          <cell r="E749" t="str">
            <v>5</v>
          </cell>
          <cell r="F749">
            <v>23</v>
          </cell>
          <cell r="G749">
            <v>12</v>
          </cell>
          <cell r="H749">
            <v>1.37E-2</v>
          </cell>
          <cell r="I749">
            <v>235.12</v>
          </cell>
          <cell r="J749">
            <v>55</v>
          </cell>
          <cell r="K749">
            <v>0.75350000000000006</v>
          </cell>
          <cell r="L749">
            <v>2.2777769380753009E-2</v>
          </cell>
          <cell r="M749"/>
        </row>
        <row r="750">
          <cell r="A750" t="str">
            <v>5_5_23_13</v>
          </cell>
          <cell r="B750">
            <v>11</v>
          </cell>
          <cell r="C750">
            <v>5</v>
          </cell>
          <cell r="D750">
            <v>235</v>
          </cell>
          <cell r="E750" t="str">
            <v>5</v>
          </cell>
          <cell r="F750">
            <v>23</v>
          </cell>
          <cell r="G750">
            <v>13</v>
          </cell>
          <cell r="H750">
            <v>0</v>
          </cell>
          <cell r="I750">
            <v>235.13</v>
          </cell>
          <cell r="J750">
            <v>60</v>
          </cell>
          <cell r="K750">
            <v>0</v>
          </cell>
          <cell r="L750">
            <v>0</v>
          </cell>
          <cell r="M750"/>
        </row>
        <row r="751">
          <cell r="A751" t="str">
            <v>5_5_23_14</v>
          </cell>
          <cell r="B751">
            <v>11</v>
          </cell>
          <cell r="C751">
            <v>5</v>
          </cell>
          <cell r="D751">
            <v>235</v>
          </cell>
          <cell r="E751" t="str">
            <v>5</v>
          </cell>
          <cell r="F751">
            <v>23</v>
          </cell>
          <cell r="G751">
            <v>14</v>
          </cell>
          <cell r="H751">
            <v>0</v>
          </cell>
          <cell r="I751">
            <v>235.14</v>
          </cell>
          <cell r="J751">
            <v>65</v>
          </cell>
          <cell r="K751">
            <v>0</v>
          </cell>
          <cell r="L751">
            <v>0</v>
          </cell>
          <cell r="M751"/>
        </row>
        <row r="752">
          <cell r="A752" t="str">
            <v>5_5_23_15</v>
          </cell>
          <cell r="B752">
            <v>11</v>
          </cell>
          <cell r="C752">
            <v>5</v>
          </cell>
          <cell r="D752">
            <v>235</v>
          </cell>
          <cell r="E752" t="str">
            <v>5</v>
          </cell>
          <cell r="F752">
            <v>23</v>
          </cell>
          <cell r="G752">
            <v>15</v>
          </cell>
          <cell r="H752">
            <v>0</v>
          </cell>
          <cell r="I752">
            <v>235.15</v>
          </cell>
          <cell r="J752">
            <v>70</v>
          </cell>
          <cell r="K752">
            <v>0</v>
          </cell>
          <cell r="L752">
            <v>0</v>
          </cell>
          <cell r="M752"/>
        </row>
        <row r="753">
          <cell r="A753" t="str">
            <v>5_5_23_16</v>
          </cell>
          <cell r="B753">
            <v>11</v>
          </cell>
          <cell r="C753">
            <v>5</v>
          </cell>
          <cell r="D753">
            <v>235</v>
          </cell>
          <cell r="E753" t="str">
            <v>5</v>
          </cell>
          <cell r="F753">
            <v>23</v>
          </cell>
          <cell r="G753">
            <v>16</v>
          </cell>
          <cell r="H753">
            <v>0</v>
          </cell>
          <cell r="I753">
            <v>235.16</v>
          </cell>
          <cell r="J753">
            <v>75</v>
          </cell>
          <cell r="K753">
            <v>0</v>
          </cell>
          <cell r="L753">
            <v>0</v>
          </cell>
          <cell r="M753">
            <v>0.99999999999999989</v>
          </cell>
        </row>
        <row r="754">
          <cell r="A754" t="str">
            <v>5_5_24_1</v>
          </cell>
          <cell r="B754">
            <v>11</v>
          </cell>
          <cell r="C754">
            <v>5</v>
          </cell>
          <cell r="D754">
            <v>245</v>
          </cell>
          <cell r="E754" t="str">
            <v>5</v>
          </cell>
          <cell r="F754">
            <v>24</v>
          </cell>
          <cell r="G754">
            <v>1</v>
          </cell>
          <cell r="H754">
            <v>0</v>
          </cell>
          <cell r="I754">
            <v>245.01</v>
          </cell>
          <cell r="J754">
            <v>2.5</v>
          </cell>
          <cell r="K754">
            <v>0</v>
          </cell>
          <cell r="L754">
            <v>0</v>
          </cell>
        </row>
        <row r="755">
          <cell r="A755" t="str">
            <v>5_5_24_2</v>
          </cell>
          <cell r="B755">
            <v>11</v>
          </cell>
          <cell r="C755">
            <v>5</v>
          </cell>
          <cell r="D755">
            <v>245</v>
          </cell>
          <cell r="E755" t="str">
            <v>5</v>
          </cell>
          <cell r="F755">
            <v>24</v>
          </cell>
          <cell r="G755">
            <v>2</v>
          </cell>
          <cell r="H755">
            <v>0</v>
          </cell>
          <cell r="I755">
            <v>245.02</v>
          </cell>
          <cell r="J755">
            <v>5</v>
          </cell>
          <cell r="K755">
            <v>0</v>
          </cell>
          <cell r="L755">
            <v>0</v>
          </cell>
          <cell r="M755"/>
        </row>
        <row r="756">
          <cell r="A756" t="str">
            <v>5_5_24_3</v>
          </cell>
          <cell r="B756">
            <v>11</v>
          </cell>
          <cell r="C756">
            <v>5</v>
          </cell>
          <cell r="D756">
            <v>245</v>
          </cell>
          <cell r="E756" t="str">
            <v>5</v>
          </cell>
          <cell r="F756">
            <v>24</v>
          </cell>
          <cell r="G756">
            <v>3</v>
          </cell>
          <cell r="H756">
            <v>0</v>
          </cell>
          <cell r="I756">
            <v>245.03</v>
          </cell>
          <cell r="J756">
            <v>10</v>
          </cell>
          <cell r="K756">
            <v>0</v>
          </cell>
          <cell r="L756">
            <v>0</v>
          </cell>
          <cell r="M756"/>
        </row>
        <row r="757">
          <cell r="A757" t="str">
            <v>5_5_24_4</v>
          </cell>
          <cell r="B757">
            <v>11</v>
          </cell>
          <cell r="C757">
            <v>5</v>
          </cell>
          <cell r="D757">
            <v>245</v>
          </cell>
          <cell r="E757" t="str">
            <v>5</v>
          </cell>
          <cell r="F757">
            <v>24</v>
          </cell>
          <cell r="G757">
            <v>4</v>
          </cell>
          <cell r="H757">
            <v>4.7999999999999996E-3</v>
          </cell>
          <cell r="I757">
            <v>245.04</v>
          </cell>
          <cell r="J757">
            <v>15</v>
          </cell>
          <cell r="K757">
            <v>7.1999999999999995E-2</v>
          </cell>
          <cell r="L757">
            <v>2.1765088193951114E-3</v>
          </cell>
          <cell r="M757"/>
        </row>
        <row r="758">
          <cell r="A758" t="str">
            <v>5_5_24_5</v>
          </cell>
          <cell r="B758">
            <v>11</v>
          </cell>
          <cell r="C758">
            <v>5</v>
          </cell>
          <cell r="D758">
            <v>245</v>
          </cell>
          <cell r="E758" t="str">
            <v>5</v>
          </cell>
          <cell r="F758">
            <v>24</v>
          </cell>
          <cell r="G758">
            <v>5</v>
          </cell>
          <cell r="H758">
            <v>6.4699999999999994E-2</v>
          </cell>
          <cell r="I758">
            <v>245.05</v>
          </cell>
          <cell r="J758">
            <v>20</v>
          </cell>
          <cell r="K758">
            <v>1.2939999999999998</v>
          </cell>
          <cell r="L758">
            <v>3.9116700170795472E-2</v>
          </cell>
          <cell r="M758"/>
        </row>
        <row r="759">
          <cell r="A759" t="str">
            <v>5_5_24_6</v>
          </cell>
          <cell r="B759">
            <v>11</v>
          </cell>
          <cell r="C759">
            <v>5</v>
          </cell>
          <cell r="D759">
            <v>245</v>
          </cell>
          <cell r="E759" t="str">
            <v>5</v>
          </cell>
          <cell r="F759">
            <v>24</v>
          </cell>
          <cell r="G759">
            <v>6</v>
          </cell>
          <cell r="H759">
            <v>0.1142</v>
          </cell>
          <cell r="I759">
            <v>245.06</v>
          </cell>
          <cell r="J759">
            <v>25</v>
          </cell>
          <cell r="K759">
            <v>2.855</v>
          </cell>
          <cell r="L759">
            <v>8.6304620546847816E-2</v>
          </cell>
          <cell r="M759"/>
        </row>
        <row r="760">
          <cell r="A760" t="str">
            <v>5_5_24_7</v>
          </cell>
          <cell r="B760">
            <v>11</v>
          </cell>
          <cell r="C760">
            <v>5</v>
          </cell>
          <cell r="D760">
            <v>245</v>
          </cell>
          <cell r="E760" t="str">
            <v>5</v>
          </cell>
          <cell r="F760">
            <v>24</v>
          </cell>
          <cell r="G760">
            <v>7</v>
          </cell>
          <cell r="H760">
            <v>0.33660000000000001</v>
          </cell>
          <cell r="I760">
            <v>245.07</v>
          </cell>
          <cell r="J760">
            <v>30</v>
          </cell>
          <cell r="K760">
            <v>10.098000000000001</v>
          </cell>
          <cell r="L760">
            <v>0.30525536192016439</v>
          </cell>
          <cell r="M760"/>
        </row>
        <row r="761">
          <cell r="A761" t="str">
            <v>5_5_24_8</v>
          </cell>
          <cell r="B761">
            <v>11</v>
          </cell>
          <cell r="C761">
            <v>5</v>
          </cell>
          <cell r="D761">
            <v>245</v>
          </cell>
          <cell r="E761" t="str">
            <v>5</v>
          </cell>
          <cell r="F761">
            <v>24</v>
          </cell>
          <cell r="G761">
            <v>8</v>
          </cell>
          <cell r="H761">
            <v>0.26390000000000002</v>
          </cell>
          <cell r="I761">
            <v>245.08</v>
          </cell>
          <cell r="J761">
            <v>35</v>
          </cell>
          <cell r="K761">
            <v>9.2365000000000013</v>
          </cell>
          <cell r="L761">
            <v>0.27921282931031877</v>
          </cell>
          <cell r="M761"/>
        </row>
        <row r="762">
          <cell r="A762" t="str">
            <v>5_5_24_9</v>
          </cell>
          <cell r="B762">
            <v>11</v>
          </cell>
          <cell r="C762">
            <v>5</v>
          </cell>
          <cell r="D762">
            <v>245</v>
          </cell>
          <cell r="E762" t="str">
            <v>5</v>
          </cell>
          <cell r="F762">
            <v>24</v>
          </cell>
          <cell r="G762">
            <v>9</v>
          </cell>
          <cell r="H762">
            <v>0.1116</v>
          </cell>
          <cell r="I762">
            <v>245.09</v>
          </cell>
          <cell r="J762">
            <v>40</v>
          </cell>
          <cell r="K762">
            <v>4.4640000000000004</v>
          </cell>
          <cell r="L762">
            <v>0.13494354680249693</v>
          </cell>
          <cell r="M762"/>
        </row>
        <row r="763">
          <cell r="A763" t="str">
            <v>5_5_24_10</v>
          </cell>
          <cell r="B763">
            <v>11</v>
          </cell>
          <cell r="C763">
            <v>5</v>
          </cell>
          <cell r="D763">
            <v>245</v>
          </cell>
          <cell r="E763" t="str">
            <v>5</v>
          </cell>
          <cell r="F763">
            <v>24</v>
          </cell>
          <cell r="G763">
            <v>10</v>
          </cell>
          <cell r="H763">
            <v>4.4499999999999998E-2</v>
          </cell>
          <cell r="I763">
            <v>245.1</v>
          </cell>
          <cell r="J763">
            <v>45</v>
          </cell>
          <cell r="K763">
            <v>2.0024999999999999</v>
          </cell>
          <cell r="L763">
            <v>6.0534151539426533E-2</v>
          </cell>
          <cell r="M763"/>
        </row>
        <row r="764">
          <cell r="A764" t="str">
            <v>5_5_24_11</v>
          </cell>
          <cell r="B764">
            <v>11</v>
          </cell>
          <cell r="C764">
            <v>5</v>
          </cell>
          <cell r="D764">
            <v>245</v>
          </cell>
          <cell r="E764" t="str">
            <v>5</v>
          </cell>
          <cell r="F764">
            <v>24</v>
          </cell>
          <cell r="G764">
            <v>11</v>
          </cell>
          <cell r="H764">
            <v>4.6100000000000002E-2</v>
          </cell>
          <cell r="I764">
            <v>245.11</v>
          </cell>
          <cell r="J764">
            <v>50</v>
          </cell>
          <cell r="K764">
            <v>2.3050000000000002</v>
          </cell>
          <cell r="L764">
            <v>6.9678511509801838E-2</v>
          </cell>
          <cell r="M764"/>
        </row>
        <row r="765">
          <cell r="A765" t="str">
            <v>5_5_24_12</v>
          </cell>
          <cell r="B765">
            <v>11</v>
          </cell>
          <cell r="C765">
            <v>5</v>
          </cell>
          <cell r="D765">
            <v>245</v>
          </cell>
          <cell r="E765" t="str">
            <v>5</v>
          </cell>
          <cell r="F765">
            <v>24</v>
          </cell>
          <cell r="G765">
            <v>12</v>
          </cell>
          <cell r="H765">
            <v>1.37E-2</v>
          </cell>
          <cell r="I765">
            <v>245.12</v>
          </cell>
          <cell r="J765">
            <v>55</v>
          </cell>
          <cell r="K765">
            <v>0.75350000000000006</v>
          </cell>
          <cell r="L765">
            <v>2.2777769380753009E-2</v>
          </cell>
          <cell r="M765"/>
        </row>
        <row r="766">
          <cell r="A766" t="str">
            <v>5_5_24_13</v>
          </cell>
          <cell r="B766">
            <v>11</v>
          </cell>
          <cell r="C766">
            <v>5</v>
          </cell>
          <cell r="D766">
            <v>245</v>
          </cell>
          <cell r="E766" t="str">
            <v>5</v>
          </cell>
          <cell r="F766">
            <v>24</v>
          </cell>
          <cell r="G766">
            <v>13</v>
          </cell>
          <cell r="H766">
            <v>0</v>
          </cell>
          <cell r="I766">
            <v>245.13</v>
          </cell>
          <cell r="J766">
            <v>60</v>
          </cell>
          <cell r="K766">
            <v>0</v>
          </cell>
          <cell r="L766">
            <v>0</v>
          </cell>
          <cell r="M766"/>
        </row>
        <row r="767">
          <cell r="A767" t="str">
            <v>5_5_24_14</v>
          </cell>
          <cell r="B767">
            <v>11</v>
          </cell>
          <cell r="C767">
            <v>5</v>
          </cell>
          <cell r="D767">
            <v>245</v>
          </cell>
          <cell r="E767" t="str">
            <v>5</v>
          </cell>
          <cell r="F767">
            <v>24</v>
          </cell>
          <cell r="G767">
            <v>14</v>
          </cell>
          <cell r="H767">
            <v>0</v>
          </cell>
          <cell r="I767">
            <v>245.14</v>
          </cell>
          <cell r="J767">
            <v>65</v>
          </cell>
          <cell r="K767">
            <v>0</v>
          </cell>
          <cell r="L767">
            <v>0</v>
          </cell>
          <cell r="M767"/>
        </row>
        <row r="768">
          <cell r="A768" t="str">
            <v>5_5_24_15</v>
          </cell>
          <cell r="B768">
            <v>11</v>
          </cell>
          <cell r="C768">
            <v>5</v>
          </cell>
          <cell r="D768">
            <v>245</v>
          </cell>
          <cell r="E768" t="str">
            <v>5</v>
          </cell>
          <cell r="F768">
            <v>24</v>
          </cell>
          <cell r="G768">
            <v>15</v>
          </cell>
          <cell r="H768">
            <v>0</v>
          </cell>
          <cell r="I768">
            <v>245.15</v>
          </cell>
          <cell r="J768">
            <v>70</v>
          </cell>
          <cell r="K768">
            <v>0</v>
          </cell>
          <cell r="L768">
            <v>0</v>
          </cell>
          <cell r="M768"/>
        </row>
        <row r="769">
          <cell r="A769" t="str">
            <v>5_5_24_16</v>
          </cell>
          <cell r="B769">
            <v>11</v>
          </cell>
          <cell r="C769">
            <v>5</v>
          </cell>
          <cell r="D769">
            <v>245</v>
          </cell>
          <cell r="E769" t="str">
            <v>5</v>
          </cell>
          <cell r="F769">
            <v>24</v>
          </cell>
          <cell r="G769">
            <v>16</v>
          </cell>
          <cell r="H769">
            <v>0</v>
          </cell>
          <cell r="I769">
            <v>245.16</v>
          </cell>
          <cell r="J769">
            <v>75</v>
          </cell>
          <cell r="K769">
            <v>0</v>
          </cell>
          <cell r="L769">
            <v>0</v>
          </cell>
          <cell r="M769">
            <v>0.99999999999999989</v>
          </cell>
        </row>
        <row r="770">
          <cell r="A770" t="str">
            <v>52_5_1_1</v>
          </cell>
          <cell r="B770">
            <v>11</v>
          </cell>
          <cell r="C770">
            <v>52</v>
          </cell>
          <cell r="D770">
            <v>15</v>
          </cell>
          <cell r="E770" t="str">
            <v>5</v>
          </cell>
          <cell r="F770">
            <v>1</v>
          </cell>
          <cell r="G770">
            <v>1</v>
          </cell>
          <cell r="H770">
            <v>0</v>
          </cell>
          <cell r="I770">
            <v>15.01</v>
          </cell>
          <cell r="J770">
            <v>2.5</v>
          </cell>
          <cell r="K770">
            <v>0</v>
          </cell>
          <cell r="L770">
            <v>0</v>
          </cell>
        </row>
        <row r="771">
          <cell r="A771" t="str">
            <v>52_5_1_2</v>
          </cell>
          <cell r="B771">
            <v>11</v>
          </cell>
          <cell r="C771">
            <v>52</v>
          </cell>
          <cell r="D771">
            <v>15</v>
          </cell>
          <cell r="E771" t="str">
            <v>5</v>
          </cell>
          <cell r="F771">
            <v>1</v>
          </cell>
          <cell r="G771">
            <v>2</v>
          </cell>
          <cell r="H771">
            <v>0</v>
          </cell>
          <cell r="I771">
            <v>15.02</v>
          </cell>
          <cell r="J771">
            <v>5</v>
          </cell>
          <cell r="K771">
            <v>0</v>
          </cell>
          <cell r="L771">
            <v>0</v>
          </cell>
          <cell r="M771"/>
        </row>
        <row r="772">
          <cell r="A772" t="str">
            <v>52_5_1_3</v>
          </cell>
          <cell r="B772">
            <v>11</v>
          </cell>
          <cell r="C772">
            <v>52</v>
          </cell>
          <cell r="D772">
            <v>15</v>
          </cell>
          <cell r="E772" t="str">
            <v>5</v>
          </cell>
          <cell r="F772">
            <v>1</v>
          </cell>
          <cell r="G772">
            <v>3</v>
          </cell>
          <cell r="H772">
            <v>0.42</v>
          </cell>
          <cell r="I772">
            <v>15.03</v>
          </cell>
          <cell r="J772">
            <v>10</v>
          </cell>
          <cell r="K772">
            <v>4.2</v>
          </cell>
          <cell r="L772">
            <v>0.32558139534883723</v>
          </cell>
          <cell r="M772"/>
        </row>
        <row r="773">
          <cell r="A773" t="str">
            <v>52_5_1_4</v>
          </cell>
          <cell r="B773">
            <v>11</v>
          </cell>
          <cell r="C773">
            <v>52</v>
          </cell>
          <cell r="D773">
            <v>15</v>
          </cell>
          <cell r="E773" t="str">
            <v>5</v>
          </cell>
          <cell r="F773">
            <v>1</v>
          </cell>
          <cell r="G773">
            <v>4</v>
          </cell>
          <cell r="H773">
            <v>0.57999999999999996</v>
          </cell>
          <cell r="I773">
            <v>15.04</v>
          </cell>
          <cell r="J773">
            <v>15</v>
          </cell>
          <cell r="K773">
            <v>8.6999999999999993</v>
          </cell>
          <cell r="L773">
            <v>0.67441860465116277</v>
          </cell>
          <cell r="M773"/>
        </row>
        <row r="774">
          <cell r="A774" t="str">
            <v>52_5_1_5</v>
          </cell>
          <cell r="B774">
            <v>11</v>
          </cell>
          <cell r="C774">
            <v>52</v>
          </cell>
          <cell r="D774">
            <v>15</v>
          </cell>
          <cell r="E774" t="str">
            <v>5</v>
          </cell>
          <cell r="F774">
            <v>1</v>
          </cell>
          <cell r="G774">
            <v>5</v>
          </cell>
          <cell r="H774">
            <v>0</v>
          </cell>
          <cell r="I774">
            <v>15.05</v>
          </cell>
          <cell r="J774">
            <v>20</v>
          </cell>
          <cell r="K774">
            <v>0</v>
          </cell>
          <cell r="L774">
            <v>0</v>
          </cell>
          <cell r="M774"/>
        </row>
        <row r="775">
          <cell r="A775" t="str">
            <v>52_5_1_6</v>
          </cell>
          <cell r="B775">
            <v>11</v>
          </cell>
          <cell r="C775">
            <v>52</v>
          </cell>
          <cell r="D775">
            <v>15</v>
          </cell>
          <cell r="E775" t="str">
            <v>5</v>
          </cell>
          <cell r="F775">
            <v>1</v>
          </cell>
          <cell r="G775">
            <v>6</v>
          </cell>
          <cell r="H775">
            <v>0</v>
          </cell>
          <cell r="I775">
            <v>15.06</v>
          </cell>
          <cell r="J775">
            <v>25</v>
          </cell>
          <cell r="K775">
            <v>0</v>
          </cell>
          <cell r="L775">
            <v>0</v>
          </cell>
          <cell r="M775"/>
        </row>
        <row r="776">
          <cell r="A776" t="str">
            <v>52_5_1_7</v>
          </cell>
          <cell r="B776">
            <v>11</v>
          </cell>
          <cell r="C776">
            <v>52</v>
          </cell>
          <cell r="D776">
            <v>15</v>
          </cell>
          <cell r="E776" t="str">
            <v>5</v>
          </cell>
          <cell r="F776">
            <v>1</v>
          </cell>
          <cell r="G776">
            <v>7</v>
          </cell>
          <cell r="H776">
            <v>0</v>
          </cell>
          <cell r="I776">
            <v>15.07</v>
          </cell>
          <cell r="J776">
            <v>30</v>
          </cell>
          <cell r="K776">
            <v>0</v>
          </cell>
          <cell r="L776">
            <v>0</v>
          </cell>
          <cell r="M776"/>
        </row>
        <row r="777">
          <cell r="A777" t="str">
            <v>52_5_1_8</v>
          </cell>
          <cell r="B777">
            <v>11</v>
          </cell>
          <cell r="C777">
            <v>52</v>
          </cell>
          <cell r="D777">
            <v>15</v>
          </cell>
          <cell r="E777" t="str">
            <v>5</v>
          </cell>
          <cell r="F777">
            <v>1</v>
          </cell>
          <cell r="G777">
            <v>8</v>
          </cell>
          <cell r="H777">
            <v>0</v>
          </cell>
          <cell r="I777">
            <v>15.08</v>
          </cell>
          <cell r="J777">
            <v>35</v>
          </cell>
          <cell r="K777">
            <v>0</v>
          </cell>
          <cell r="L777">
            <v>0</v>
          </cell>
          <cell r="M777"/>
        </row>
        <row r="778">
          <cell r="A778" t="str">
            <v>52_5_1_9</v>
          </cell>
          <cell r="B778">
            <v>11</v>
          </cell>
          <cell r="C778">
            <v>52</v>
          </cell>
          <cell r="D778">
            <v>15</v>
          </cell>
          <cell r="E778" t="str">
            <v>5</v>
          </cell>
          <cell r="F778">
            <v>1</v>
          </cell>
          <cell r="G778">
            <v>9</v>
          </cell>
          <cell r="H778">
            <v>0</v>
          </cell>
          <cell r="I778">
            <v>15.09</v>
          </cell>
          <cell r="J778">
            <v>40</v>
          </cell>
          <cell r="K778">
            <v>0</v>
          </cell>
          <cell r="L778">
            <v>0</v>
          </cell>
          <cell r="M778"/>
        </row>
        <row r="779">
          <cell r="A779" t="str">
            <v>52_5_1_10</v>
          </cell>
          <cell r="B779">
            <v>11</v>
          </cell>
          <cell r="C779">
            <v>52</v>
          </cell>
          <cell r="D779">
            <v>15</v>
          </cell>
          <cell r="E779" t="str">
            <v>5</v>
          </cell>
          <cell r="F779">
            <v>1</v>
          </cell>
          <cell r="G779">
            <v>10</v>
          </cell>
          <cell r="H779">
            <v>0</v>
          </cell>
          <cell r="I779">
            <v>15.1</v>
          </cell>
          <cell r="J779">
            <v>45</v>
          </cell>
          <cell r="K779">
            <v>0</v>
          </cell>
          <cell r="L779">
            <v>0</v>
          </cell>
          <cell r="M779"/>
        </row>
        <row r="780">
          <cell r="A780" t="str">
            <v>52_5_1_11</v>
          </cell>
          <cell r="B780">
            <v>11</v>
          </cell>
          <cell r="C780">
            <v>52</v>
          </cell>
          <cell r="D780">
            <v>15</v>
          </cell>
          <cell r="E780" t="str">
            <v>5</v>
          </cell>
          <cell r="F780">
            <v>1</v>
          </cell>
          <cell r="G780">
            <v>11</v>
          </cell>
          <cell r="H780">
            <v>0</v>
          </cell>
          <cell r="I780">
            <v>15.11</v>
          </cell>
          <cell r="J780">
            <v>50</v>
          </cell>
          <cell r="K780">
            <v>0</v>
          </cell>
          <cell r="L780">
            <v>0</v>
          </cell>
          <cell r="M780"/>
        </row>
        <row r="781">
          <cell r="A781" t="str">
            <v>52_5_1_12</v>
          </cell>
          <cell r="B781">
            <v>11</v>
          </cell>
          <cell r="C781">
            <v>52</v>
          </cell>
          <cell r="D781">
            <v>15</v>
          </cell>
          <cell r="E781" t="str">
            <v>5</v>
          </cell>
          <cell r="F781">
            <v>1</v>
          </cell>
          <cell r="G781">
            <v>12</v>
          </cell>
          <cell r="H781">
            <v>0</v>
          </cell>
          <cell r="I781">
            <v>15.12</v>
          </cell>
          <cell r="J781">
            <v>55</v>
          </cell>
          <cell r="K781">
            <v>0</v>
          </cell>
          <cell r="L781">
            <v>0</v>
          </cell>
          <cell r="M781"/>
        </row>
        <row r="782">
          <cell r="A782" t="str">
            <v>52_5_1_13</v>
          </cell>
          <cell r="B782">
            <v>11</v>
          </cell>
          <cell r="C782">
            <v>52</v>
          </cell>
          <cell r="D782">
            <v>15</v>
          </cell>
          <cell r="E782" t="str">
            <v>5</v>
          </cell>
          <cell r="F782">
            <v>1</v>
          </cell>
          <cell r="G782">
            <v>13</v>
          </cell>
          <cell r="H782">
            <v>0</v>
          </cell>
          <cell r="I782">
            <v>15.13</v>
          </cell>
          <cell r="J782">
            <v>60</v>
          </cell>
          <cell r="K782">
            <v>0</v>
          </cell>
          <cell r="L782">
            <v>0</v>
          </cell>
          <cell r="M782"/>
        </row>
        <row r="783">
          <cell r="A783" t="str">
            <v>52_5_1_14</v>
          </cell>
          <cell r="B783">
            <v>11</v>
          </cell>
          <cell r="C783">
            <v>52</v>
          </cell>
          <cell r="D783">
            <v>15</v>
          </cell>
          <cell r="E783" t="str">
            <v>5</v>
          </cell>
          <cell r="F783">
            <v>1</v>
          </cell>
          <cell r="G783">
            <v>14</v>
          </cell>
          <cell r="H783">
            <v>0</v>
          </cell>
          <cell r="I783">
            <v>15.14</v>
          </cell>
          <cell r="J783">
            <v>65</v>
          </cell>
          <cell r="K783">
            <v>0</v>
          </cell>
          <cell r="L783">
            <v>0</v>
          </cell>
          <cell r="M783"/>
        </row>
        <row r="784">
          <cell r="A784" t="str">
            <v>52_5_1_15</v>
          </cell>
          <cell r="B784">
            <v>11</v>
          </cell>
          <cell r="C784">
            <v>52</v>
          </cell>
          <cell r="D784">
            <v>15</v>
          </cell>
          <cell r="E784" t="str">
            <v>5</v>
          </cell>
          <cell r="F784">
            <v>1</v>
          </cell>
          <cell r="G784">
            <v>15</v>
          </cell>
          <cell r="H784">
            <v>0</v>
          </cell>
          <cell r="I784">
            <v>15.15</v>
          </cell>
          <cell r="J784">
            <v>70</v>
          </cell>
          <cell r="K784">
            <v>0</v>
          </cell>
          <cell r="L784">
            <v>0</v>
          </cell>
          <cell r="M784"/>
        </row>
        <row r="785">
          <cell r="A785" t="str">
            <v>52_5_1_16</v>
          </cell>
          <cell r="B785">
            <v>11</v>
          </cell>
          <cell r="C785">
            <v>52</v>
          </cell>
          <cell r="D785">
            <v>15</v>
          </cell>
          <cell r="E785" t="str">
            <v>5</v>
          </cell>
          <cell r="F785">
            <v>1</v>
          </cell>
          <cell r="G785">
            <v>16</v>
          </cell>
          <cell r="H785">
            <v>0</v>
          </cell>
          <cell r="I785">
            <v>15.16</v>
          </cell>
          <cell r="J785">
            <v>75</v>
          </cell>
          <cell r="K785">
            <v>0</v>
          </cell>
          <cell r="L785">
            <v>0</v>
          </cell>
          <cell r="M785">
            <v>1</v>
          </cell>
        </row>
        <row r="786">
          <cell r="A786" t="str">
            <v>52_5_2_1</v>
          </cell>
          <cell r="B786">
            <v>11</v>
          </cell>
          <cell r="C786">
            <v>52</v>
          </cell>
          <cell r="D786">
            <v>25</v>
          </cell>
          <cell r="E786" t="str">
            <v>5</v>
          </cell>
          <cell r="F786">
            <v>2</v>
          </cell>
          <cell r="G786">
            <v>1</v>
          </cell>
          <cell r="H786">
            <v>0</v>
          </cell>
          <cell r="I786">
            <v>25.01</v>
          </cell>
          <cell r="J786">
            <v>2.5</v>
          </cell>
          <cell r="K786">
            <v>0</v>
          </cell>
          <cell r="L786">
            <v>0</v>
          </cell>
        </row>
        <row r="787">
          <cell r="A787" t="str">
            <v>52_5_2_2</v>
          </cell>
          <cell r="B787">
            <v>11</v>
          </cell>
          <cell r="C787">
            <v>52</v>
          </cell>
          <cell r="D787">
            <v>25</v>
          </cell>
          <cell r="E787" t="str">
            <v>5</v>
          </cell>
          <cell r="F787">
            <v>2</v>
          </cell>
          <cell r="G787">
            <v>2</v>
          </cell>
          <cell r="H787">
            <v>0</v>
          </cell>
          <cell r="I787">
            <v>25.02</v>
          </cell>
          <cell r="J787">
            <v>5</v>
          </cell>
          <cell r="K787">
            <v>0</v>
          </cell>
          <cell r="L787">
            <v>0</v>
          </cell>
          <cell r="M787"/>
        </row>
        <row r="788">
          <cell r="A788" t="str">
            <v>52_5_2_3</v>
          </cell>
          <cell r="B788">
            <v>11</v>
          </cell>
          <cell r="C788">
            <v>52</v>
          </cell>
          <cell r="D788">
            <v>25</v>
          </cell>
          <cell r="E788" t="str">
            <v>5</v>
          </cell>
          <cell r="F788">
            <v>2</v>
          </cell>
          <cell r="G788">
            <v>3</v>
          </cell>
          <cell r="H788">
            <v>0.42</v>
          </cell>
          <cell r="I788">
            <v>25.03</v>
          </cell>
          <cell r="J788">
            <v>10</v>
          </cell>
          <cell r="K788">
            <v>4.2</v>
          </cell>
          <cell r="L788">
            <v>0.32558139534883723</v>
          </cell>
          <cell r="M788"/>
        </row>
        <row r="789">
          <cell r="A789" t="str">
            <v>52_5_2_4</v>
          </cell>
          <cell r="B789">
            <v>11</v>
          </cell>
          <cell r="C789">
            <v>52</v>
          </cell>
          <cell r="D789">
            <v>25</v>
          </cell>
          <cell r="E789" t="str">
            <v>5</v>
          </cell>
          <cell r="F789">
            <v>2</v>
          </cell>
          <cell r="G789">
            <v>4</v>
          </cell>
          <cell r="H789">
            <v>0.57999999999999996</v>
          </cell>
          <cell r="I789">
            <v>25.04</v>
          </cell>
          <cell r="J789">
            <v>15</v>
          </cell>
          <cell r="K789">
            <v>8.6999999999999993</v>
          </cell>
          <cell r="L789">
            <v>0.67441860465116277</v>
          </cell>
          <cell r="M789"/>
        </row>
        <row r="790">
          <cell r="A790" t="str">
            <v>52_5_2_5</v>
          </cell>
          <cell r="B790">
            <v>11</v>
          </cell>
          <cell r="C790">
            <v>52</v>
          </cell>
          <cell r="D790">
            <v>25</v>
          </cell>
          <cell r="E790" t="str">
            <v>5</v>
          </cell>
          <cell r="F790">
            <v>2</v>
          </cell>
          <cell r="G790">
            <v>5</v>
          </cell>
          <cell r="H790">
            <v>0</v>
          </cell>
          <cell r="I790">
            <v>25.05</v>
          </cell>
          <cell r="J790">
            <v>20</v>
          </cell>
          <cell r="K790">
            <v>0</v>
          </cell>
          <cell r="L790">
            <v>0</v>
          </cell>
          <cell r="M790"/>
        </row>
        <row r="791">
          <cell r="A791" t="str">
            <v>52_5_2_6</v>
          </cell>
          <cell r="B791">
            <v>11</v>
          </cell>
          <cell r="C791">
            <v>52</v>
          </cell>
          <cell r="D791">
            <v>25</v>
          </cell>
          <cell r="E791" t="str">
            <v>5</v>
          </cell>
          <cell r="F791">
            <v>2</v>
          </cell>
          <cell r="G791">
            <v>6</v>
          </cell>
          <cell r="H791">
            <v>0</v>
          </cell>
          <cell r="I791">
            <v>25.06</v>
          </cell>
          <cell r="J791">
            <v>25</v>
          </cell>
          <cell r="K791">
            <v>0</v>
          </cell>
          <cell r="L791">
            <v>0</v>
          </cell>
          <cell r="M791"/>
        </row>
        <row r="792">
          <cell r="A792" t="str">
            <v>52_5_2_7</v>
          </cell>
          <cell r="B792">
            <v>11</v>
          </cell>
          <cell r="C792">
            <v>52</v>
          </cell>
          <cell r="D792">
            <v>25</v>
          </cell>
          <cell r="E792" t="str">
            <v>5</v>
          </cell>
          <cell r="F792">
            <v>2</v>
          </cell>
          <cell r="G792">
            <v>7</v>
          </cell>
          <cell r="H792">
            <v>0</v>
          </cell>
          <cell r="I792">
            <v>25.07</v>
          </cell>
          <cell r="J792">
            <v>30</v>
          </cell>
          <cell r="K792">
            <v>0</v>
          </cell>
          <cell r="L792">
            <v>0</v>
          </cell>
          <cell r="M792"/>
        </row>
        <row r="793">
          <cell r="A793" t="str">
            <v>52_5_2_8</v>
          </cell>
          <cell r="B793">
            <v>11</v>
          </cell>
          <cell r="C793">
            <v>52</v>
          </cell>
          <cell r="D793">
            <v>25</v>
          </cell>
          <cell r="E793" t="str">
            <v>5</v>
          </cell>
          <cell r="F793">
            <v>2</v>
          </cell>
          <cell r="G793">
            <v>8</v>
          </cell>
          <cell r="H793">
            <v>0</v>
          </cell>
          <cell r="I793">
            <v>25.08</v>
          </cell>
          <cell r="J793">
            <v>35</v>
          </cell>
          <cell r="K793">
            <v>0</v>
          </cell>
          <cell r="L793">
            <v>0</v>
          </cell>
          <cell r="M793"/>
        </row>
        <row r="794">
          <cell r="A794" t="str">
            <v>52_5_2_9</v>
          </cell>
          <cell r="B794">
            <v>11</v>
          </cell>
          <cell r="C794">
            <v>52</v>
          </cell>
          <cell r="D794">
            <v>25</v>
          </cell>
          <cell r="E794" t="str">
            <v>5</v>
          </cell>
          <cell r="F794">
            <v>2</v>
          </cell>
          <cell r="G794">
            <v>9</v>
          </cell>
          <cell r="H794">
            <v>0</v>
          </cell>
          <cell r="I794">
            <v>25.09</v>
          </cell>
          <cell r="J794">
            <v>40</v>
          </cell>
          <cell r="K794">
            <v>0</v>
          </cell>
          <cell r="L794">
            <v>0</v>
          </cell>
          <cell r="M794"/>
        </row>
        <row r="795">
          <cell r="A795" t="str">
            <v>52_5_2_10</v>
          </cell>
          <cell r="B795">
            <v>11</v>
          </cell>
          <cell r="C795">
            <v>52</v>
          </cell>
          <cell r="D795">
            <v>25</v>
          </cell>
          <cell r="E795" t="str">
            <v>5</v>
          </cell>
          <cell r="F795">
            <v>2</v>
          </cell>
          <cell r="G795">
            <v>10</v>
          </cell>
          <cell r="H795">
            <v>0</v>
          </cell>
          <cell r="I795">
            <v>25.1</v>
          </cell>
          <cell r="J795">
            <v>45</v>
          </cell>
          <cell r="K795">
            <v>0</v>
          </cell>
          <cell r="L795">
            <v>0</v>
          </cell>
          <cell r="M795"/>
        </row>
        <row r="796">
          <cell r="A796" t="str">
            <v>52_5_2_11</v>
          </cell>
          <cell r="B796">
            <v>11</v>
          </cell>
          <cell r="C796">
            <v>52</v>
          </cell>
          <cell r="D796">
            <v>25</v>
          </cell>
          <cell r="E796" t="str">
            <v>5</v>
          </cell>
          <cell r="F796">
            <v>2</v>
          </cell>
          <cell r="G796">
            <v>11</v>
          </cell>
          <cell r="H796">
            <v>0</v>
          </cell>
          <cell r="I796">
            <v>25.11</v>
          </cell>
          <cell r="J796">
            <v>50</v>
          </cell>
          <cell r="K796">
            <v>0</v>
          </cell>
          <cell r="L796">
            <v>0</v>
          </cell>
          <cell r="M796"/>
        </row>
        <row r="797">
          <cell r="A797" t="str">
            <v>52_5_2_12</v>
          </cell>
          <cell r="B797">
            <v>11</v>
          </cell>
          <cell r="C797">
            <v>52</v>
          </cell>
          <cell r="D797">
            <v>25</v>
          </cell>
          <cell r="E797" t="str">
            <v>5</v>
          </cell>
          <cell r="F797">
            <v>2</v>
          </cell>
          <cell r="G797">
            <v>12</v>
          </cell>
          <cell r="H797">
            <v>0</v>
          </cell>
          <cell r="I797">
            <v>25.12</v>
          </cell>
          <cell r="J797">
            <v>55</v>
          </cell>
          <cell r="K797">
            <v>0</v>
          </cell>
          <cell r="L797">
            <v>0</v>
          </cell>
          <cell r="M797"/>
        </row>
        <row r="798">
          <cell r="A798" t="str">
            <v>52_5_2_13</v>
          </cell>
          <cell r="B798">
            <v>11</v>
          </cell>
          <cell r="C798">
            <v>52</v>
          </cell>
          <cell r="D798">
            <v>25</v>
          </cell>
          <cell r="E798" t="str">
            <v>5</v>
          </cell>
          <cell r="F798">
            <v>2</v>
          </cell>
          <cell r="G798">
            <v>13</v>
          </cell>
          <cell r="H798">
            <v>0</v>
          </cell>
          <cell r="I798">
            <v>25.13</v>
          </cell>
          <cell r="J798">
            <v>60</v>
          </cell>
          <cell r="K798">
            <v>0</v>
          </cell>
          <cell r="L798">
            <v>0</v>
          </cell>
          <cell r="M798"/>
        </row>
        <row r="799">
          <cell r="A799" t="str">
            <v>52_5_2_14</v>
          </cell>
          <cell r="B799">
            <v>11</v>
          </cell>
          <cell r="C799">
            <v>52</v>
          </cell>
          <cell r="D799">
            <v>25</v>
          </cell>
          <cell r="E799" t="str">
            <v>5</v>
          </cell>
          <cell r="F799">
            <v>2</v>
          </cell>
          <cell r="G799">
            <v>14</v>
          </cell>
          <cell r="H799">
            <v>0</v>
          </cell>
          <cell r="I799">
            <v>25.14</v>
          </cell>
          <cell r="J799">
            <v>65</v>
          </cell>
          <cell r="K799">
            <v>0</v>
          </cell>
          <cell r="L799">
            <v>0</v>
          </cell>
          <cell r="M799"/>
        </row>
        <row r="800">
          <cell r="A800" t="str">
            <v>52_5_2_15</v>
          </cell>
          <cell r="B800">
            <v>11</v>
          </cell>
          <cell r="C800">
            <v>52</v>
          </cell>
          <cell r="D800">
            <v>25</v>
          </cell>
          <cell r="E800" t="str">
            <v>5</v>
          </cell>
          <cell r="F800">
            <v>2</v>
          </cell>
          <cell r="G800">
            <v>15</v>
          </cell>
          <cell r="H800">
            <v>0</v>
          </cell>
          <cell r="I800">
            <v>25.15</v>
          </cell>
          <cell r="J800">
            <v>70</v>
          </cell>
          <cell r="K800">
            <v>0</v>
          </cell>
          <cell r="L800">
            <v>0</v>
          </cell>
          <cell r="M800"/>
        </row>
        <row r="801">
          <cell r="A801" t="str">
            <v>52_5_2_16</v>
          </cell>
          <cell r="B801">
            <v>11</v>
          </cell>
          <cell r="C801">
            <v>52</v>
          </cell>
          <cell r="D801">
            <v>25</v>
          </cell>
          <cell r="E801" t="str">
            <v>5</v>
          </cell>
          <cell r="F801">
            <v>2</v>
          </cell>
          <cell r="G801">
            <v>16</v>
          </cell>
          <cell r="H801">
            <v>0</v>
          </cell>
          <cell r="I801">
            <v>25.16</v>
          </cell>
          <cell r="J801">
            <v>75</v>
          </cell>
          <cell r="K801">
            <v>0</v>
          </cell>
          <cell r="L801">
            <v>0</v>
          </cell>
          <cell r="M801">
            <v>1</v>
          </cell>
        </row>
        <row r="802">
          <cell r="A802" t="str">
            <v>52_5_3_1</v>
          </cell>
          <cell r="B802">
            <v>11</v>
          </cell>
          <cell r="C802">
            <v>52</v>
          </cell>
          <cell r="D802">
            <v>35</v>
          </cell>
          <cell r="E802" t="str">
            <v>5</v>
          </cell>
          <cell r="F802">
            <v>3</v>
          </cell>
          <cell r="G802">
            <v>1</v>
          </cell>
          <cell r="H802">
            <v>0</v>
          </cell>
          <cell r="I802">
            <v>35.01</v>
          </cell>
          <cell r="J802">
            <v>2.5</v>
          </cell>
          <cell r="K802">
            <v>0</v>
          </cell>
          <cell r="L802">
            <v>0</v>
          </cell>
        </row>
        <row r="803">
          <cell r="A803" t="str">
            <v>52_5_3_2</v>
          </cell>
          <cell r="B803">
            <v>11</v>
          </cell>
          <cell r="C803">
            <v>52</v>
          </cell>
          <cell r="D803">
            <v>35</v>
          </cell>
          <cell r="E803" t="str">
            <v>5</v>
          </cell>
          <cell r="F803">
            <v>3</v>
          </cell>
          <cell r="G803">
            <v>2</v>
          </cell>
          <cell r="H803">
            <v>0</v>
          </cell>
          <cell r="I803">
            <v>35.020000000000003</v>
          </cell>
          <cell r="J803">
            <v>5</v>
          </cell>
          <cell r="K803">
            <v>0</v>
          </cell>
          <cell r="L803">
            <v>0</v>
          </cell>
          <cell r="M803"/>
        </row>
        <row r="804">
          <cell r="A804" t="str">
            <v>52_5_3_3</v>
          </cell>
          <cell r="B804">
            <v>11</v>
          </cell>
          <cell r="C804">
            <v>52</v>
          </cell>
          <cell r="D804">
            <v>35</v>
          </cell>
          <cell r="E804" t="str">
            <v>5</v>
          </cell>
          <cell r="F804">
            <v>3</v>
          </cell>
          <cell r="G804">
            <v>3</v>
          </cell>
          <cell r="H804">
            <v>0.42</v>
          </cell>
          <cell r="I804">
            <v>35.03</v>
          </cell>
          <cell r="J804">
            <v>10</v>
          </cell>
          <cell r="K804">
            <v>4.2</v>
          </cell>
          <cell r="L804">
            <v>0.32558139534883723</v>
          </cell>
          <cell r="M804"/>
        </row>
        <row r="805">
          <cell r="A805" t="str">
            <v>52_5_3_4</v>
          </cell>
          <cell r="B805">
            <v>11</v>
          </cell>
          <cell r="C805">
            <v>52</v>
          </cell>
          <cell r="D805">
            <v>35</v>
          </cell>
          <cell r="E805" t="str">
            <v>5</v>
          </cell>
          <cell r="F805">
            <v>3</v>
          </cell>
          <cell r="G805">
            <v>4</v>
          </cell>
          <cell r="H805">
            <v>0.57999999999999996</v>
          </cell>
          <cell r="I805">
            <v>35.04</v>
          </cell>
          <cell r="J805">
            <v>15</v>
          </cell>
          <cell r="K805">
            <v>8.6999999999999993</v>
          </cell>
          <cell r="L805">
            <v>0.67441860465116277</v>
          </cell>
          <cell r="M805"/>
        </row>
        <row r="806">
          <cell r="A806" t="str">
            <v>52_5_3_5</v>
          </cell>
          <cell r="B806">
            <v>11</v>
          </cell>
          <cell r="C806">
            <v>52</v>
          </cell>
          <cell r="D806">
            <v>35</v>
          </cell>
          <cell r="E806" t="str">
            <v>5</v>
          </cell>
          <cell r="F806">
            <v>3</v>
          </cell>
          <cell r="G806">
            <v>5</v>
          </cell>
          <cell r="H806">
            <v>0</v>
          </cell>
          <cell r="I806">
            <v>35.049999999999997</v>
          </cell>
          <cell r="J806">
            <v>20</v>
          </cell>
          <cell r="K806">
            <v>0</v>
          </cell>
          <cell r="L806">
            <v>0</v>
          </cell>
          <cell r="M806"/>
        </row>
        <row r="807">
          <cell r="A807" t="str">
            <v>52_5_3_6</v>
          </cell>
          <cell r="B807">
            <v>11</v>
          </cell>
          <cell r="C807">
            <v>52</v>
          </cell>
          <cell r="D807">
            <v>35</v>
          </cell>
          <cell r="E807" t="str">
            <v>5</v>
          </cell>
          <cell r="F807">
            <v>3</v>
          </cell>
          <cell r="G807">
            <v>6</v>
          </cell>
          <cell r="H807">
            <v>0</v>
          </cell>
          <cell r="I807">
            <v>35.06</v>
          </cell>
          <cell r="J807">
            <v>25</v>
          </cell>
          <cell r="K807">
            <v>0</v>
          </cell>
          <cell r="L807">
            <v>0</v>
          </cell>
          <cell r="M807"/>
        </row>
        <row r="808">
          <cell r="A808" t="str">
            <v>52_5_3_7</v>
          </cell>
          <cell r="B808">
            <v>11</v>
          </cell>
          <cell r="C808">
            <v>52</v>
          </cell>
          <cell r="D808">
            <v>35</v>
          </cell>
          <cell r="E808" t="str">
            <v>5</v>
          </cell>
          <cell r="F808">
            <v>3</v>
          </cell>
          <cell r="G808">
            <v>7</v>
          </cell>
          <cell r="H808">
            <v>0</v>
          </cell>
          <cell r="I808">
            <v>35.07</v>
          </cell>
          <cell r="J808">
            <v>30</v>
          </cell>
          <cell r="K808">
            <v>0</v>
          </cell>
          <cell r="L808">
            <v>0</v>
          </cell>
          <cell r="M808"/>
        </row>
        <row r="809">
          <cell r="A809" t="str">
            <v>52_5_3_8</v>
          </cell>
          <cell r="B809">
            <v>11</v>
          </cell>
          <cell r="C809">
            <v>52</v>
          </cell>
          <cell r="D809">
            <v>35</v>
          </cell>
          <cell r="E809" t="str">
            <v>5</v>
          </cell>
          <cell r="F809">
            <v>3</v>
          </cell>
          <cell r="G809">
            <v>8</v>
          </cell>
          <cell r="H809">
            <v>0</v>
          </cell>
          <cell r="I809">
            <v>35.08</v>
          </cell>
          <cell r="J809">
            <v>35</v>
          </cell>
          <cell r="K809">
            <v>0</v>
          </cell>
          <cell r="L809">
            <v>0</v>
          </cell>
          <cell r="M809"/>
        </row>
        <row r="810">
          <cell r="A810" t="str">
            <v>52_5_3_9</v>
          </cell>
          <cell r="B810">
            <v>11</v>
          </cell>
          <cell r="C810">
            <v>52</v>
          </cell>
          <cell r="D810">
            <v>35</v>
          </cell>
          <cell r="E810" t="str">
            <v>5</v>
          </cell>
          <cell r="F810">
            <v>3</v>
          </cell>
          <cell r="G810">
            <v>9</v>
          </cell>
          <cell r="H810">
            <v>0</v>
          </cell>
          <cell r="I810">
            <v>35.090000000000003</v>
          </cell>
          <cell r="J810">
            <v>40</v>
          </cell>
          <cell r="K810">
            <v>0</v>
          </cell>
          <cell r="L810">
            <v>0</v>
          </cell>
          <cell r="M810"/>
        </row>
        <row r="811">
          <cell r="A811" t="str">
            <v>52_5_3_10</v>
          </cell>
          <cell r="B811">
            <v>11</v>
          </cell>
          <cell r="C811">
            <v>52</v>
          </cell>
          <cell r="D811">
            <v>35</v>
          </cell>
          <cell r="E811" t="str">
            <v>5</v>
          </cell>
          <cell r="F811">
            <v>3</v>
          </cell>
          <cell r="G811">
            <v>10</v>
          </cell>
          <cell r="H811">
            <v>0</v>
          </cell>
          <cell r="I811">
            <v>35.1</v>
          </cell>
          <cell r="J811">
            <v>45</v>
          </cell>
          <cell r="K811">
            <v>0</v>
          </cell>
          <cell r="L811">
            <v>0</v>
          </cell>
          <cell r="M811"/>
        </row>
        <row r="812">
          <cell r="A812" t="str">
            <v>52_5_3_11</v>
          </cell>
          <cell r="B812">
            <v>11</v>
          </cell>
          <cell r="C812">
            <v>52</v>
          </cell>
          <cell r="D812">
            <v>35</v>
          </cell>
          <cell r="E812" t="str">
            <v>5</v>
          </cell>
          <cell r="F812">
            <v>3</v>
          </cell>
          <cell r="G812">
            <v>11</v>
          </cell>
          <cell r="H812">
            <v>0</v>
          </cell>
          <cell r="I812">
            <v>35.11</v>
          </cell>
          <cell r="J812">
            <v>50</v>
          </cell>
          <cell r="K812">
            <v>0</v>
          </cell>
          <cell r="L812">
            <v>0</v>
          </cell>
          <cell r="M812"/>
        </row>
        <row r="813">
          <cell r="A813" t="str">
            <v>52_5_3_12</v>
          </cell>
          <cell r="B813">
            <v>11</v>
          </cell>
          <cell r="C813">
            <v>52</v>
          </cell>
          <cell r="D813">
            <v>35</v>
          </cell>
          <cell r="E813" t="str">
            <v>5</v>
          </cell>
          <cell r="F813">
            <v>3</v>
          </cell>
          <cell r="G813">
            <v>12</v>
          </cell>
          <cell r="H813">
            <v>0</v>
          </cell>
          <cell r="I813">
            <v>35.119999999999997</v>
          </cell>
          <cell r="J813">
            <v>55</v>
          </cell>
          <cell r="K813">
            <v>0</v>
          </cell>
          <cell r="L813">
            <v>0</v>
          </cell>
          <cell r="M813"/>
        </row>
        <row r="814">
          <cell r="A814" t="str">
            <v>52_5_3_13</v>
          </cell>
          <cell r="B814">
            <v>11</v>
          </cell>
          <cell r="C814">
            <v>52</v>
          </cell>
          <cell r="D814">
            <v>35</v>
          </cell>
          <cell r="E814" t="str">
            <v>5</v>
          </cell>
          <cell r="F814">
            <v>3</v>
          </cell>
          <cell r="G814">
            <v>13</v>
          </cell>
          <cell r="H814">
            <v>0</v>
          </cell>
          <cell r="I814">
            <v>35.130000000000003</v>
          </cell>
          <cell r="J814">
            <v>60</v>
          </cell>
          <cell r="K814">
            <v>0</v>
          </cell>
          <cell r="L814">
            <v>0</v>
          </cell>
          <cell r="M814"/>
        </row>
        <row r="815">
          <cell r="A815" t="str">
            <v>52_5_3_14</v>
          </cell>
          <cell r="B815">
            <v>11</v>
          </cell>
          <cell r="C815">
            <v>52</v>
          </cell>
          <cell r="D815">
            <v>35</v>
          </cell>
          <cell r="E815" t="str">
            <v>5</v>
          </cell>
          <cell r="F815">
            <v>3</v>
          </cell>
          <cell r="G815">
            <v>14</v>
          </cell>
          <cell r="H815">
            <v>0</v>
          </cell>
          <cell r="I815">
            <v>35.14</v>
          </cell>
          <cell r="J815">
            <v>65</v>
          </cell>
          <cell r="K815">
            <v>0</v>
          </cell>
          <cell r="L815">
            <v>0</v>
          </cell>
          <cell r="M815"/>
        </row>
        <row r="816">
          <cell r="A816" t="str">
            <v>52_5_3_15</v>
          </cell>
          <cell r="B816">
            <v>11</v>
          </cell>
          <cell r="C816">
            <v>52</v>
          </cell>
          <cell r="D816">
            <v>35</v>
          </cell>
          <cell r="E816" t="str">
            <v>5</v>
          </cell>
          <cell r="F816">
            <v>3</v>
          </cell>
          <cell r="G816">
            <v>15</v>
          </cell>
          <cell r="H816">
            <v>0</v>
          </cell>
          <cell r="I816">
            <v>35.15</v>
          </cell>
          <cell r="J816">
            <v>70</v>
          </cell>
          <cell r="K816">
            <v>0</v>
          </cell>
          <cell r="L816">
            <v>0</v>
          </cell>
          <cell r="M816"/>
        </row>
        <row r="817">
          <cell r="A817" t="str">
            <v>52_5_3_16</v>
          </cell>
          <cell r="B817">
            <v>11</v>
          </cell>
          <cell r="C817">
            <v>52</v>
          </cell>
          <cell r="D817">
            <v>35</v>
          </cell>
          <cell r="E817" t="str">
            <v>5</v>
          </cell>
          <cell r="F817">
            <v>3</v>
          </cell>
          <cell r="G817">
            <v>16</v>
          </cell>
          <cell r="H817">
            <v>0</v>
          </cell>
          <cell r="I817">
            <v>35.159999999999997</v>
          </cell>
          <cell r="J817">
            <v>75</v>
          </cell>
          <cell r="K817">
            <v>0</v>
          </cell>
          <cell r="L817">
            <v>0</v>
          </cell>
          <cell r="M817">
            <v>1</v>
          </cell>
        </row>
        <row r="818">
          <cell r="A818" t="str">
            <v>52_5_4_1</v>
          </cell>
          <cell r="B818">
            <v>11</v>
          </cell>
          <cell r="C818">
            <v>52</v>
          </cell>
          <cell r="D818">
            <v>45</v>
          </cell>
          <cell r="E818" t="str">
            <v>5</v>
          </cell>
          <cell r="F818">
            <v>4</v>
          </cell>
          <cell r="G818">
            <v>1</v>
          </cell>
          <cell r="H818">
            <v>0</v>
          </cell>
          <cell r="I818">
            <v>45.01</v>
          </cell>
          <cell r="J818">
            <v>2.5</v>
          </cell>
          <cell r="K818">
            <v>0</v>
          </cell>
          <cell r="L818">
            <v>0</v>
          </cell>
        </row>
        <row r="819">
          <cell r="A819" t="str">
            <v>52_5_4_2</v>
          </cell>
          <cell r="B819">
            <v>11</v>
          </cell>
          <cell r="C819">
            <v>52</v>
          </cell>
          <cell r="D819">
            <v>45</v>
          </cell>
          <cell r="E819" t="str">
            <v>5</v>
          </cell>
          <cell r="F819">
            <v>4</v>
          </cell>
          <cell r="G819">
            <v>2</v>
          </cell>
          <cell r="H819">
            <v>0</v>
          </cell>
          <cell r="I819">
            <v>45.02</v>
          </cell>
          <cell r="J819">
            <v>5</v>
          </cell>
          <cell r="K819">
            <v>0</v>
          </cell>
          <cell r="L819">
            <v>0</v>
          </cell>
          <cell r="M819"/>
        </row>
        <row r="820">
          <cell r="A820" t="str">
            <v>52_5_4_3</v>
          </cell>
          <cell r="B820">
            <v>11</v>
          </cell>
          <cell r="C820">
            <v>52</v>
          </cell>
          <cell r="D820">
            <v>45</v>
          </cell>
          <cell r="E820" t="str">
            <v>5</v>
          </cell>
          <cell r="F820">
            <v>4</v>
          </cell>
          <cell r="G820">
            <v>3</v>
          </cell>
          <cell r="H820">
            <v>0.42</v>
          </cell>
          <cell r="I820">
            <v>45.03</v>
          </cell>
          <cell r="J820">
            <v>10</v>
          </cell>
          <cell r="K820">
            <v>4.2</v>
          </cell>
          <cell r="L820">
            <v>0.32558139534883723</v>
          </cell>
          <cell r="M820"/>
        </row>
        <row r="821">
          <cell r="A821" t="str">
            <v>52_5_4_4</v>
          </cell>
          <cell r="B821">
            <v>11</v>
          </cell>
          <cell r="C821">
            <v>52</v>
          </cell>
          <cell r="D821">
            <v>45</v>
          </cell>
          <cell r="E821" t="str">
            <v>5</v>
          </cell>
          <cell r="F821">
            <v>4</v>
          </cell>
          <cell r="G821">
            <v>4</v>
          </cell>
          <cell r="H821">
            <v>0.57999999999999996</v>
          </cell>
          <cell r="I821">
            <v>45.04</v>
          </cell>
          <cell r="J821">
            <v>15</v>
          </cell>
          <cell r="K821">
            <v>8.6999999999999993</v>
          </cell>
          <cell r="L821">
            <v>0.67441860465116277</v>
          </cell>
          <cell r="M821"/>
        </row>
        <row r="822">
          <cell r="A822" t="str">
            <v>52_5_4_5</v>
          </cell>
          <cell r="B822">
            <v>11</v>
          </cell>
          <cell r="C822">
            <v>52</v>
          </cell>
          <cell r="D822">
            <v>45</v>
          </cell>
          <cell r="E822" t="str">
            <v>5</v>
          </cell>
          <cell r="F822">
            <v>4</v>
          </cell>
          <cell r="G822">
            <v>5</v>
          </cell>
          <cell r="H822">
            <v>0</v>
          </cell>
          <cell r="I822">
            <v>45.05</v>
          </cell>
          <cell r="J822">
            <v>20</v>
          </cell>
          <cell r="K822">
            <v>0</v>
          </cell>
          <cell r="L822">
            <v>0</v>
          </cell>
          <cell r="M822"/>
        </row>
        <row r="823">
          <cell r="A823" t="str">
            <v>52_5_4_6</v>
          </cell>
          <cell r="B823">
            <v>11</v>
          </cell>
          <cell r="C823">
            <v>52</v>
          </cell>
          <cell r="D823">
            <v>45</v>
          </cell>
          <cell r="E823" t="str">
            <v>5</v>
          </cell>
          <cell r="F823">
            <v>4</v>
          </cell>
          <cell r="G823">
            <v>6</v>
          </cell>
          <cell r="H823">
            <v>0</v>
          </cell>
          <cell r="I823">
            <v>45.06</v>
          </cell>
          <cell r="J823">
            <v>25</v>
          </cell>
          <cell r="K823">
            <v>0</v>
          </cell>
          <cell r="L823">
            <v>0</v>
          </cell>
          <cell r="M823"/>
        </row>
        <row r="824">
          <cell r="A824" t="str">
            <v>52_5_4_7</v>
          </cell>
          <cell r="B824">
            <v>11</v>
          </cell>
          <cell r="C824">
            <v>52</v>
          </cell>
          <cell r="D824">
            <v>45</v>
          </cell>
          <cell r="E824" t="str">
            <v>5</v>
          </cell>
          <cell r="F824">
            <v>4</v>
          </cell>
          <cell r="G824">
            <v>7</v>
          </cell>
          <cell r="H824">
            <v>0</v>
          </cell>
          <cell r="I824">
            <v>45.07</v>
          </cell>
          <cell r="J824">
            <v>30</v>
          </cell>
          <cell r="K824">
            <v>0</v>
          </cell>
          <cell r="L824">
            <v>0</v>
          </cell>
          <cell r="M824"/>
        </row>
        <row r="825">
          <cell r="A825" t="str">
            <v>52_5_4_8</v>
          </cell>
          <cell r="B825">
            <v>11</v>
          </cell>
          <cell r="C825">
            <v>52</v>
          </cell>
          <cell r="D825">
            <v>45</v>
          </cell>
          <cell r="E825" t="str">
            <v>5</v>
          </cell>
          <cell r="F825">
            <v>4</v>
          </cell>
          <cell r="G825">
            <v>8</v>
          </cell>
          <cell r="H825">
            <v>0</v>
          </cell>
          <cell r="I825">
            <v>45.08</v>
          </cell>
          <cell r="J825">
            <v>35</v>
          </cell>
          <cell r="K825">
            <v>0</v>
          </cell>
          <cell r="L825">
            <v>0</v>
          </cell>
          <cell r="M825"/>
        </row>
        <row r="826">
          <cell r="A826" t="str">
            <v>52_5_4_9</v>
          </cell>
          <cell r="B826">
            <v>11</v>
          </cell>
          <cell r="C826">
            <v>52</v>
          </cell>
          <cell r="D826">
            <v>45</v>
          </cell>
          <cell r="E826" t="str">
            <v>5</v>
          </cell>
          <cell r="F826">
            <v>4</v>
          </cell>
          <cell r="G826">
            <v>9</v>
          </cell>
          <cell r="H826">
            <v>0</v>
          </cell>
          <cell r="I826">
            <v>45.09</v>
          </cell>
          <cell r="J826">
            <v>40</v>
          </cell>
          <cell r="K826">
            <v>0</v>
          </cell>
          <cell r="L826">
            <v>0</v>
          </cell>
          <cell r="M826"/>
        </row>
        <row r="827">
          <cell r="A827" t="str">
            <v>52_5_4_10</v>
          </cell>
          <cell r="B827">
            <v>11</v>
          </cell>
          <cell r="C827">
            <v>52</v>
          </cell>
          <cell r="D827">
            <v>45</v>
          </cell>
          <cell r="E827" t="str">
            <v>5</v>
          </cell>
          <cell r="F827">
            <v>4</v>
          </cell>
          <cell r="G827">
            <v>10</v>
          </cell>
          <cell r="H827">
            <v>0</v>
          </cell>
          <cell r="I827">
            <v>45.1</v>
          </cell>
          <cell r="J827">
            <v>45</v>
          </cell>
          <cell r="K827">
            <v>0</v>
          </cell>
          <cell r="L827">
            <v>0</v>
          </cell>
          <cell r="M827"/>
        </row>
        <row r="828">
          <cell r="A828" t="str">
            <v>52_5_4_11</v>
          </cell>
          <cell r="B828">
            <v>11</v>
          </cell>
          <cell r="C828">
            <v>52</v>
          </cell>
          <cell r="D828">
            <v>45</v>
          </cell>
          <cell r="E828" t="str">
            <v>5</v>
          </cell>
          <cell r="F828">
            <v>4</v>
          </cell>
          <cell r="G828">
            <v>11</v>
          </cell>
          <cell r="H828">
            <v>0</v>
          </cell>
          <cell r="I828">
            <v>45.11</v>
          </cell>
          <cell r="J828">
            <v>50</v>
          </cell>
          <cell r="K828">
            <v>0</v>
          </cell>
          <cell r="L828">
            <v>0</v>
          </cell>
          <cell r="M828"/>
        </row>
        <row r="829">
          <cell r="A829" t="str">
            <v>52_5_4_12</v>
          </cell>
          <cell r="B829">
            <v>11</v>
          </cell>
          <cell r="C829">
            <v>52</v>
          </cell>
          <cell r="D829">
            <v>45</v>
          </cell>
          <cell r="E829" t="str">
            <v>5</v>
          </cell>
          <cell r="F829">
            <v>4</v>
          </cell>
          <cell r="G829">
            <v>12</v>
          </cell>
          <cell r="H829">
            <v>0</v>
          </cell>
          <cell r="I829">
            <v>45.12</v>
          </cell>
          <cell r="J829">
            <v>55</v>
          </cell>
          <cell r="K829">
            <v>0</v>
          </cell>
          <cell r="L829">
            <v>0</v>
          </cell>
          <cell r="M829"/>
        </row>
        <row r="830">
          <cell r="A830" t="str">
            <v>52_5_4_13</v>
          </cell>
          <cell r="B830">
            <v>11</v>
          </cell>
          <cell r="C830">
            <v>52</v>
          </cell>
          <cell r="D830">
            <v>45</v>
          </cell>
          <cell r="E830" t="str">
            <v>5</v>
          </cell>
          <cell r="F830">
            <v>4</v>
          </cell>
          <cell r="G830">
            <v>13</v>
          </cell>
          <cell r="H830">
            <v>0</v>
          </cell>
          <cell r="I830">
            <v>45.13</v>
          </cell>
          <cell r="J830">
            <v>60</v>
          </cell>
          <cell r="K830">
            <v>0</v>
          </cell>
          <cell r="L830">
            <v>0</v>
          </cell>
          <cell r="M830"/>
        </row>
        <row r="831">
          <cell r="A831" t="str">
            <v>52_5_4_14</v>
          </cell>
          <cell r="B831">
            <v>11</v>
          </cell>
          <cell r="C831">
            <v>52</v>
          </cell>
          <cell r="D831">
            <v>45</v>
          </cell>
          <cell r="E831" t="str">
            <v>5</v>
          </cell>
          <cell r="F831">
            <v>4</v>
          </cell>
          <cell r="G831">
            <v>14</v>
          </cell>
          <cell r="H831">
            <v>0</v>
          </cell>
          <cell r="I831">
            <v>45.14</v>
          </cell>
          <cell r="J831">
            <v>65</v>
          </cell>
          <cell r="K831">
            <v>0</v>
          </cell>
          <cell r="L831">
            <v>0</v>
          </cell>
          <cell r="M831"/>
        </row>
        <row r="832">
          <cell r="A832" t="str">
            <v>52_5_4_15</v>
          </cell>
          <cell r="B832">
            <v>11</v>
          </cell>
          <cell r="C832">
            <v>52</v>
          </cell>
          <cell r="D832">
            <v>45</v>
          </cell>
          <cell r="E832" t="str">
            <v>5</v>
          </cell>
          <cell r="F832">
            <v>4</v>
          </cell>
          <cell r="G832">
            <v>15</v>
          </cell>
          <cell r="H832">
            <v>0</v>
          </cell>
          <cell r="I832">
            <v>45.15</v>
          </cell>
          <cell r="J832">
            <v>70</v>
          </cell>
          <cell r="K832">
            <v>0</v>
          </cell>
          <cell r="L832">
            <v>0</v>
          </cell>
          <cell r="M832"/>
        </row>
        <row r="833">
          <cell r="A833" t="str">
            <v>52_5_4_16</v>
          </cell>
          <cell r="B833">
            <v>11</v>
          </cell>
          <cell r="C833">
            <v>52</v>
          </cell>
          <cell r="D833">
            <v>45</v>
          </cell>
          <cell r="E833" t="str">
            <v>5</v>
          </cell>
          <cell r="F833">
            <v>4</v>
          </cell>
          <cell r="G833">
            <v>16</v>
          </cell>
          <cell r="H833">
            <v>0</v>
          </cell>
          <cell r="I833">
            <v>45.16</v>
          </cell>
          <cell r="J833">
            <v>75</v>
          </cell>
          <cell r="K833">
            <v>0</v>
          </cell>
          <cell r="L833">
            <v>0</v>
          </cell>
          <cell r="M833">
            <v>1</v>
          </cell>
        </row>
        <row r="834">
          <cell r="A834" t="str">
            <v>52_5_5_1</v>
          </cell>
          <cell r="B834">
            <v>11</v>
          </cell>
          <cell r="C834">
            <v>52</v>
          </cell>
          <cell r="D834">
            <v>55</v>
          </cell>
          <cell r="E834" t="str">
            <v>5</v>
          </cell>
          <cell r="F834">
            <v>5</v>
          </cell>
          <cell r="G834">
            <v>1</v>
          </cell>
          <cell r="H834">
            <v>0</v>
          </cell>
          <cell r="I834">
            <v>55.01</v>
          </cell>
          <cell r="J834">
            <v>2.5</v>
          </cell>
          <cell r="K834">
            <v>0</v>
          </cell>
          <cell r="L834">
            <v>0</v>
          </cell>
        </row>
        <row r="835">
          <cell r="A835" t="str">
            <v>52_5_5_2</v>
          </cell>
          <cell r="B835">
            <v>11</v>
          </cell>
          <cell r="C835">
            <v>52</v>
          </cell>
          <cell r="D835">
            <v>55</v>
          </cell>
          <cell r="E835" t="str">
            <v>5</v>
          </cell>
          <cell r="F835">
            <v>5</v>
          </cell>
          <cell r="G835">
            <v>2</v>
          </cell>
          <cell r="H835">
            <v>0</v>
          </cell>
          <cell r="I835">
            <v>55.02</v>
          </cell>
          <cell r="J835">
            <v>5</v>
          </cell>
          <cell r="K835">
            <v>0</v>
          </cell>
          <cell r="L835">
            <v>0</v>
          </cell>
          <cell r="M835"/>
        </row>
        <row r="836">
          <cell r="A836" t="str">
            <v>52_5_5_3</v>
          </cell>
          <cell r="B836">
            <v>11</v>
          </cell>
          <cell r="C836">
            <v>52</v>
          </cell>
          <cell r="D836">
            <v>55</v>
          </cell>
          <cell r="E836" t="str">
            <v>5</v>
          </cell>
          <cell r="F836">
            <v>5</v>
          </cell>
          <cell r="G836">
            <v>3</v>
          </cell>
          <cell r="H836">
            <v>0.42</v>
          </cell>
          <cell r="I836">
            <v>55.03</v>
          </cell>
          <cell r="J836">
            <v>10</v>
          </cell>
          <cell r="K836">
            <v>4.2</v>
          </cell>
          <cell r="L836">
            <v>0.32558139534883723</v>
          </cell>
          <cell r="M836"/>
        </row>
        <row r="837">
          <cell r="A837" t="str">
            <v>52_5_5_4</v>
          </cell>
          <cell r="B837">
            <v>11</v>
          </cell>
          <cell r="C837">
            <v>52</v>
          </cell>
          <cell r="D837">
            <v>55</v>
          </cell>
          <cell r="E837" t="str">
            <v>5</v>
          </cell>
          <cell r="F837">
            <v>5</v>
          </cell>
          <cell r="G837">
            <v>4</v>
          </cell>
          <cell r="H837">
            <v>0.57999999999999996</v>
          </cell>
          <cell r="I837">
            <v>55.04</v>
          </cell>
          <cell r="J837">
            <v>15</v>
          </cell>
          <cell r="K837">
            <v>8.6999999999999993</v>
          </cell>
          <cell r="L837">
            <v>0.67441860465116277</v>
          </cell>
          <cell r="M837"/>
        </row>
        <row r="838">
          <cell r="A838" t="str">
            <v>52_5_5_5</v>
          </cell>
          <cell r="B838">
            <v>11</v>
          </cell>
          <cell r="C838">
            <v>52</v>
          </cell>
          <cell r="D838">
            <v>55</v>
          </cell>
          <cell r="E838" t="str">
            <v>5</v>
          </cell>
          <cell r="F838">
            <v>5</v>
          </cell>
          <cell r="G838">
            <v>5</v>
          </cell>
          <cell r="H838">
            <v>0</v>
          </cell>
          <cell r="I838">
            <v>55.05</v>
          </cell>
          <cell r="J838">
            <v>20</v>
          </cell>
          <cell r="K838">
            <v>0</v>
          </cell>
          <cell r="L838">
            <v>0</v>
          </cell>
          <cell r="M838"/>
        </row>
        <row r="839">
          <cell r="A839" t="str">
            <v>52_5_5_6</v>
          </cell>
          <cell r="B839">
            <v>11</v>
          </cell>
          <cell r="C839">
            <v>52</v>
          </cell>
          <cell r="D839">
            <v>55</v>
          </cell>
          <cell r="E839" t="str">
            <v>5</v>
          </cell>
          <cell r="F839">
            <v>5</v>
          </cell>
          <cell r="G839">
            <v>6</v>
          </cell>
          <cell r="H839">
            <v>0</v>
          </cell>
          <cell r="I839">
            <v>55.06</v>
          </cell>
          <cell r="J839">
            <v>25</v>
          </cell>
          <cell r="K839">
            <v>0</v>
          </cell>
          <cell r="L839">
            <v>0</v>
          </cell>
          <cell r="M839"/>
        </row>
        <row r="840">
          <cell r="A840" t="str">
            <v>52_5_5_7</v>
          </cell>
          <cell r="B840">
            <v>11</v>
          </cell>
          <cell r="C840">
            <v>52</v>
          </cell>
          <cell r="D840">
            <v>55</v>
          </cell>
          <cell r="E840" t="str">
            <v>5</v>
          </cell>
          <cell r="F840">
            <v>5</v>
          </cell>
          <cell r="G840">
            <v>7</v>
          </cell>
          <cell r="H840">
            <v>0</v>
          </cell>
          <cell r="I840">
            <v>55.07</v>
          </cell>
          <cell r="J840">
            <v>30</v>
          </cell>
          <cell r="K840">
            <v>0</v>
          </cell>
          <cell r="L840">
            <v>0</v>
          </cell>
          <cell r="M840"/>
        </row>
        <row r="841">
          <cell r="A841" t="str">
            <v>52_5_5_8</v>
          </cell>
          <cell r="B841">
            <v>11</v>
          </cell>
          <cell r="C841">
            <v>52</v>
          </cell>
          <cell r="D841">
            <v>55</v>
          </cell>
          <cell r="E841" t="str">
            <v>5</v>
          </cell>
          <cell r="F841">
            <v>5</v>
          </cell>
          <cell r="G841">
            <v>8</v>
          </cell>
          <cell r="H841">
            <v>0</v>
          </cell>
          <cell r="I841">
            <v>55.08</v>
          </cell>
          <cell r="J841">
            <v>35</v>
          </cell>
          <cell r="K841">
            <v>0</v>
          </cell>
          <cell r="L841">
            <v>0</v>
          </cell>
          <cell r="M841"/>
        </row>
        <row r="842">
          <cell r="A842" t="str">
            <v>52_5_5_9</v>
          </cell>
          <cell r="B842">
            <v>11</v>
          </cell>
          <cell r="C842">
            <v>52</v>
          </cell>
          <cell r="D842">
            <v>55</v>
          </cell>
          <cell r="E842" t="str">
            <v>5</v>
          </cell>
          <cell r="F842">
            <v>5</v>
          </cell>
          <cell r="G842">
            <v>9</v>
          </cell>
          <cell r="H842">
            <v>0</v>
          </cell>
          <cell r="I842">
            <v>55.09</v>
          </cell>
          <cell r="J842">
            <v>40</v>
          </cell>
          <cell r="K842">
            <v>0</v>
          </cell>
          <cell r="L842">
            <v>0</v>
          </cell>
          <cell r="M842"/>
        </row>
        <row r="843">
          <cell r="A843" t="str">
            <v>52_5_5_10</v>
          </cell>
          <cell r="B843">
            <v>11</v>
          </cell>
          <cell r="C843">
            <v>52</v>
          </cell>
          <cell r="D843">
            <v>55</v>
          </cell>
          <cell r="E843" t="str">
            <v>5</v>
          </cell>
          <cell r="F843">
            <v>5</v>
          </cell>
          <cell r="G843">
            <v>10</v>
          </cell>
          <cell r="H843">
            <v>0</v>
          </cell>
          <cell r="I843">
            <v>55.1</v>
          </cell>
          <cell r="J843">
            <v>45</v>
          </cell>
          <cell r="K843">
            <v>0</v>
          </cell>
          <cell r="L843">
            <v>0</v>
          </cell>
          <cell r="M843"/>
        </row>
        <row r="844">
          <cell r="A844" t="str">
            <v>52_5_5_11</v>
          </cell>
          <cell r="B844">
            <v>11</v>
          </cell>
          <cell r="C844">
            <v>52</v>
          </cell>
          <cell r="D844">
            <v>55</v>
          </cell>
          <cell r="E844" t="str">
            <v>5</v>
          </cell>
          <cell r="F844">
            <v>5</v>
          </cell>
          <cell r="G844">
            <v>11</v>
          </cell>
          <cell r="H844">
            <v>0</v>
          </cell>
          <cell r="I844">
            <v>55.11</v>
          </cell>
          <cell r="J844">
            <v>50</v>
          </cell>
          <cell r="K844">
            <v>0</v>
          </cell>
          <cell r="L844">
            <v>0</v>
          </cell>
          <cell r="M844"/>
        </row>
        <row r="845">
          <cell r="A845" t="str">
            <v>52_5_5_12</v>
          </cell>
          <cell r="B845">
            <v>11</v>
          </cell>
          <cell r="C845">
            <v>52</v>
          </cell>
          <cell r="D845">
            <v>55</v>
          </cell>
          <cell r="E845" t="str">
            <v>5</v>
          </cell>
          <cell r="F845">
            <v>5</v>
          </cell>
          <cell r="G845">
            <v>12</v>
          </cell>
          <cell r="H845">
            <v>0</v>
          </cell>
          <cell r="I845">
            <v>55.12</v>
          </cell>
          <cell r="J845">
            <v>55</v>
          </cell>
          <cell r="K845">
            <v>0</v>
          </cell>
          <cell r="L845">
            <v>0</v>
          </cell>
          <cell r="M845"/>
        </row>
        <row r="846">
          <cell r="A846" t="str">
            <v>52_5_5_13</v>
          </cell>
          <cell r="B846">
            <v>11</v>
          </cell>
          <cell r="C846">
            <v>52</v>
          </cell>
          <cell r="D846">
            <v>55</v>
          </cell>
          <cell r="E846" t="str">
            <v>5</v>
          </cell>
          <cell r="F846">
            <v>5</v>
          </cell>
          <cell r="G846">
            <v>13</v>
          </cell>
          <cell r="H846">
            <v>0</v>
          </cell>
          <cell r="I846">
            <v>55.13</v>
          </cell>
          <cell r="J846">
            <v>60</v>
          </cell>
          <cell r="K846">
            <v>0</v>
          </cell>
          <cell r="L846">
            <v>0</v>
          </cell>
          <cell r="M846"/>
        </row>
        <row r="847">
          <cell r="A847" t="str">
            <v>52_5_5_14</v>
          </cell>
          <cell r="B847">
            <v>11</v>
          </cell>
          <cell r="C847">
            <v>52</v>
          </cell>
          <cell r="D847">
            <v>55</v>
          </cell>
          <cell r="E847" t="str">
            <v>5</v>
          </cell>
          <cell r="F847">
            <v>5</v>
          </cell>
          <cell r="G847">
            <v>14</v>
          </cell>
          <cell r="H847">
            <v>0</v>
          </cell>
          <cell r="I847">
            <v>55.14</v>
          </cell>
          <cell r="J847">
            <v>65</v>
          </cell>
          <cell r="K847">
            <v>0</v>
          </cell>
          <cell r="L847">
            <v>0</v>
          </cell>
          <cell r="M847"/>
        </row>
        <row r="848">
          <cell r="A848" t="str">
            <v>52_5_5_15</v>
          </cell>
          <cell r="B848">
            <v>11</v>
          </cell>
          <cell r="C848">
            <v>52</v>
          </cell>
          <cell r="D848">
            <v>55</v>
          </cell>
          <cell r="E848" t="str">
            <v>5</v>
          </cell>
          <cell r="F848">
            <v>5</v>
          </cell>
          <cell r="G848">
            <v>15</v>
          </cell>
          <cell r="H848">
            <v>0</v>
          </cell>
          <cell r="I848">
            <v>55.15</v>
          </cell>
          <cell r="J848">
            <v>70</v>
          </cell>
          <cell r="K848">
            <v>0</v>
          </cell>
          <cell r="L848">
            <v>0</v>
          </cell>
          <cell r="M848"/>
        </row>
        <row r="849">
          <cell r="A849" t="str">
            <v>52_5_5_16</v>
          </cell>
          <cell r="B849">
            <v>11</v>
          </cell>
          <cell r="C849">
            <v>52</v>
          </cell>
          <cell r="D849">
            <v>55</v>
          </cell>
          <cell r="E849" t="str">
            <v>5</v>
          </cell>
          <cell r="F849">
            <v>5</v>
          </cell>
          <cell r="G849">
            <v>16</v>
          </cell>
          <cell r="H849">
            <v>0</v>
          </cell>
          <cell r="I849">
            <v>55.16</v>
          </cell>
          <cell r="J849">
            <v>75</v>
          </cell>
          <cell r="K849">
            <v>0</v>
          </cell>
          <cell r="L849">
            <v>0</v>
          </cell>
          <cell r="M849">
            <v>1</v>
          </cell>
        </row>
        <row r="850">
          <cell r="A850" t="str">
            <v>52_5_6_1</v>
          </cell>
          <cell r="B850">
            <v>11</v>
          </cell>
          <cell r="C850">
            <v>52</v>
          </cell>
          <cell r="D850">
            <v>65</v>
          </cell>
          <cell r="E850" t="str">
            <v>5</v>
          </cell>
          <cell r="F850">
            <v>6</v>
          </cell>
          <cell r="G850">
            <v>1</v>
          </cell>
          <cell r="H850">
            <v>0</v>
          </cell>
          <cell r="I850">
            <v>65.010000000000005</v>
          </cell>
          <cell r="J850">
            <v>2.5</v>
          </cell>
          <cell r="K850">
            <v>0</v>
          </cell>
          <cell r="L850">
            <v>0</v>
          </cell>
        </row>
        <row r="851">
          <cell r="A851" t="str">
            <v>52_5_6_2</v>
          </cell>
          <cell r="B851">
            <v>11</v>
          </cell>
          <cell r="C851">
            <v>52</v>
          </cell>
          <cell r="D851">
            <v>65</v>
          </cell>
          <cell r="E851" t="str">
            <v>5</v>
          </cell>
          <cell r="F851">
            <v>6</v>
          </cell>
          <cell r="G851">
            <v>2</v>
          </cell>
          <cell r="H851">
            <v>0</v>
          </cell>
          <cell r="I851">
            <v>65.02</v>
          </cell>
          <cell r="J851">
            <v>5</v>
          </cell>
          <cell r="K851">
            <v>0</v>
          </cell>
          <cell r="L851">
            <v>0</v>
          </cell>
          <cell r="M851"/>
        </row>
        <row r="852">
          <cell r="A852" t="str">
            <v>52_5_6_3</v>
          </cell>
          <cell r="B852">
            <v>11</v>
          </cell>
          <cell r="C852">
            <v>52</v>
          </cell>
          <cell r="D852">
            <v>65</v>
          </cell>
          <cell r="E852" t="str">
            <v>5</v>
          </cell>
          <cell r="F852">
            <v>6</v>
          </cell>
          <cell r="G852">
            <v>3</v>
          </cell>
          <cell r="H852">
            <v>0.42</v>
          </cell>
          <cell r="I852">
            <v>65.03</v>
          </cell>
          <cell r="J852">
            <v>10</v>
          </cell>
          <cell r="K852">
            <v>4.2</v>
          </cell>
          <cell r="L852">
            <v>0.32558139534883723</v>
          </cell>
          <cell r="M852"/>
        </row>
        <row r="853">
          <cell r="A853" t="str">
            <v>52_5_6_4</v>
          </cell>
          <cell r="B853">
            <v>11</v>
          </cell>
          <cell r="C853">
            <v>52</v>
          </cell>
          <cell r="D853">
            <v>65</v>
          </cell>
          <cell r="E853" t="str">
            <v>5</v>
          </cell>
          <cell r="F853">
            <v>6</v>
          </cell>
          <cell r="G853">
            <v>4</v>
          </cell>
          <cell r="H853">
            <v>0.57999999999999996</v>
          </cell>
          <cell r="I853">
            <v>65.040000000000006</v>
          </cell>
          <cell r="J853">
            <v>15</v>
          </cell>
          <cell r="K853">
            <v>8.6999999999999993</v>
          </cell>
          <cell r="L853">
            <v>0.67441860465116277</v>
          </cell>
          <cell r="M853"/>
        </row>
        <row r="854">
          <cell r="A854" t="str">
            <v>52_5_6_5</v>
          </cell>
          <cell r="B854">
            <v>11</v>
          </cell>
          <cell r="C854">
            <v>52</v>
          </cell>
          <cell r="D854">
            <v>65</v>
          </cell>
          <cell r="E854" t="str">
            <v>5</v>
          </cell>
          <cell r="F854">
            <v>6</v>
          </cell>
          <cell r="G854">
            <v>5</v>
          </cell>
          <cell r="H854">
            <v>0</v>
          </cell>
          <cell r="I854">
            <v>65.05</v>
          </cell>
          <cell r="J854">
            <v>20</v>
          </cell>
          <cell r="K854">
            <v>0</v>
          </cell>
          <cell r="L854">
            <v>0</v>
          </cell>
          <cell r="M854"/>
        </row>
        <row r="855">
          <cell r="A855" t="str">
            <v>52_5_6_6</v>
          </cell>
          <cell r="B855">
            <v>11</v>
          </cell>
          <cell r="C855">
            <v>52</v>
          </cell>
          <cell r="D855">
            <v>65</v>
          </cell>
          <cell r="E855" t="str">
            <v>5</v>
          </cell>
          <cell r="F855">
            <v>6</v>
          </cell>
          <cell r="G855">
            <v>6</v>
          </cell>
          <cell r="H855">
            <v>0</v>
          </cell>
          <cell r="I855">
            <v>65.06</v>
          </cell>
          <cell r="J855">
            <v>25</v>
          </cell>
          <cell r="K855">
            <v>0</v>
          </cell>
          <cell r="L855">
            <v>0</v>
          </cell>
          <cell r="M855"/>
        </row>
        <row r="856">
          <cell r="A856" t="str">
            <v>52_5_6_7</v>
          </cell>
          <cell r="B856">
            <v>11</v>
          </cell>
          <cell r="C856">
            <v>52</v>
          </cell>
          <cell r="D856">
            <v>65</v>
          </cell>
          <cell r="E856" t="str">
            <v>5</v>
          </cell>
          <cell r="F856">
            <v>6</v>
          </cell>
          <cell r="G856">
            <v>7</v>
          </cell>
          <cell r="H856">
            <v>0</v>
          </cell>
          <cell r="I856">
            <v>65.069999999999993</v>
          </cell>
          <cell r="J856">
            <v>30</v>
          </cell>
          <cell r="K856">
            <v>0</v>
          </cell>
          <cell r="L856">
            <v>0</v>
          </cell>
          <cell r="M856"/>
        </row>
        <row r="857">
          <cell r="A857" t="str">
            <v>52_5_6_8</v>
          </cell>
          <cell r="B857">
            <v>11</v>
          </cell>
          <cell r="C857">
            <v>52</v>
          </cell>
          <cell r="D857">
            <v>65</v>
          </cell>
          <cell r="E857" t="str">
            <v>5</v>
          </cell>
          <cell r="F857">
            <v>6</v>
          </cell>
          <cell r="G857">
            <v>8</v>
          </cell>
          <cell r="H857">
            <v>0</v>
          </cell>
          <cell r="I857">
            <v>65.08</v>
          </cell>
          <cell r="J857">
            <v>35</v>
          </cell>
          <cell r="K857">
            <v>0</v>
          </cell>
          <cell r="L857">
            <v>0</v>
          </cell>
          <cell r="M857"/>
        </row>
        <row r="858">
          <cell r="A858" t="str">
            <v>52_5_6_9</v>
          </cell>
          <cell r="B858">
            <v>11</v>
          </cell>
          <cell r="C858">
            <v>52</v>
          </cell>
          <cell r="D858">
            <v>65</v>
          </cell>
          <cell r="E858" t="str">
            <v>5</v>
          </cell>
          <cell r="F858">
            <v>6</v>
          </cell>
          <cell r="G858">
            <v>9</v>
          </cell>
          <cell r="H858">
            <v>0</v>
          </cell>
          <cell r="I858">
            <v>65.09</v>
          </cell>
          <cell r="J858">
            <v>40</v>
          </cell>
          <cell r="K858">
            <v>0</v>
          </cell>
          <cell r="L858">
            <v>0</v>
          </cell>
          <cell r="M858"/>
        </row>
        <row r="859">
          <cell r="A859" t="str">
            <v>52_5_6_10</v>
          </cell>
          <cell r="B859">
            <v>11</v>
          </cell>
          <cell r="C859">
            <v>52</v>
          </cell>
          <cell r="D859">
            <v>65</v>
          </cell>
          <cell r="E859" t="str">
            <v>5</v>
          </cell>
          <cell r="F859">
            <v>6</v>
          </cell>
          <cell r="G859">
            <v>10</v>
          </cell>
          <cell r="H859">
            <v>0</v>
          </cell>
          <cell r="I859">
            <v>65.099999999999994</v>
          </cell>
          <cell r="J859">
            <v>45</v>
          </cell>
          <cell r="K859">
            <v>0</v>
          </cell>
          <cell r="L859">
            <v>0</v>
          </cell>
          <cell r="M859"/>
        </row>
        <row r="860">
          <cell r="A860" t="str">
            <v>52_5_6_11</v>
          </cell>
          <cell r="B860">
            <v>11</v>
          </cell>
          <cell r="C860">
            <v>52</v>
          </cell>
          <cell r="D860">
            <v>65</v>
          </cell>
          <cell r="E860" t="str">
            <v>5</v>
          </cell>
          <cell r="F860">
            <v>6</v>
          </cell>
          <cell r="G860">
            <v>11</v>
          </cell>
          <cell r="H860">
            <v>0</v>
          </cell>
          <cell r="I860">
            <v>65.11</v>
          </cell>
          <cell r="J860">
            <v>50</v>
          </cell>
          <cell r="K860">
            <v>0</v>
          </cell>
          <cell r="L860">
            <v>0</v>
          </cell>
          <cell r="M860"/>
        </row>
        <row r="861">
          <cell r="A861" t="str">
            <v>52_5_6_12</v>
          </cell>
          <cell r="B861">
            <v>11</v>
          </cell>
          <cell r="C861">
            <v>52</v>
          </cell>
          <cell r="D861">
            <v>65</v>
          </cell>
          <cell r="E861" t="str">
            <v>5</v>
          </cell>
          <cell r="F861">
            <v>6</v>
          </cell>
          <cell r="G861">
            <v>12</v>
          </cell>
          <cell r="H861">
            <v>0</v>
          </cell>
          <cell r="I861">
            <v>65.12</v>
          </cell>
          <cell r="J861">
            <v>55</v>
          </cell>
          <cell r="K861">
            <v>0</v>
          </cell>
          <cell r="L861">
            <v>0</v>
          </cell>
          <cell r="M861"/>
        </row>
        <row r="862">
          <cell r="A862" t="str">
            <v>52_5_6_13</v>
          </cell>
          <cell r="B862">
            <v>11</v>
          </cell>
          <cell r="C862">
            <v>52</v>
          </cell>
          <cell r="D862">
            <v>65</v>
          </cell>
          <cell r="E862" t="str">
            <v>5</v>
          </cell>
          <cell r="F862">
            <v>6</v>
          </cell>
          <cell r="G862">
            <v>13</v>
          </cell>
          <cell r="H862">
            <v>0</v>
          </cell>
          <cell r="I862">
            <v>65.13</v>
          </cell>
          <cell r="J862">
            <v>60</v>
          </cell>
          <cell r="K862">
            <v>0</v>
          </cell>
          <cell r="L862">
            <v>0</v>
          </cell>
          <cell r="M862"/>
        </row>
        <row r="863">
          <cell r="A863" t="str">
            <v>52_5_6_14</v>
          </cell>
          <cell r="B863">
            <v>11</v>
          </cell>
          <cell r="C863">
            <v>52</v>
          </cell>
          <cell r="D863">
            <v>65</v>
          </cell>
          <cell r="E863" t="str">
            <v>5</v>
          </cell>
          <cell r="F863">
            <v>6</v>
          </cell>
          <cell r="G863">
            <v>14</v>
          </cell>
          <cell r="H863">
            <v>0</v>
          </cell>
          <cell r="I863">
            <v>65.14</v>
          </cell>
          <cell r="J863">
            <v>65</v>
          </cell>
          <cell r="K863">
            <v>0</v>
          </cell>
          <cell r="L863">
            <v>0</v>
          </cell>
          <cell r="M863"/>
        </row>
        <row r="864">
          <cell r="A864" t="str">
            <v>52_5_6_15</v>
          </cell>
          <cell r="B864">
            <v>11</v>
          </cell>
          <cell r="C864">
            <v>52</v>
          </cell>
          <cell r="D864">
            <v>65</v>
          </cell>
          <cell r="E864" t="str">
            <v>5</v>
          </cell>
          <cell r="F864">
            <v>6</v>
          </cell>
          <cell r="G864">
            <v>15</v>
          </cell>
          <cell r="H864">
            <v>0</v>
          </cell>
          <cell r="I864">
            <v>65.150000000000006</v>
          </cell>
          <cell r="J864">
            <v>70</v>
          </cell>
          <cell r="K864">
            <v>0</v>
          </cell>
          <cell r="L864">
            <v>0</v>
          </cell>
          <cell r="M864"/>
        </row>
        <row r="865">
          <cell r="A865" t="str">
            <v>52_5_6_16</v>
          </cell>
          <cell r="B865">
            <v>11</v>
          </cell>
          <cell r="C865">
            <v>52</v>
          </cell>
          <cell r="D865">
            <v>65</v>
          </cell>
          <cell r="E865" t="str">
            <v>5</v>
          </cell>
          <cell r="F865">
            <v>6</v>
          </cell>
          <cell r="G865">
            <v>16</v>
          </cell>
          <cell r="H865">
            <v>0</v>
          </cell>
          <cell r="I865">
            <v>65.16</v>
          </cell>
          <cell r="J865">
            <v>75</v>
          </cell>
          <cell r="K865">
            <v>0</v>
          </cell>
          <cell r="L865">
            <v>0</v>
          </cell>
          <cell r="M865">
            <v>1</v>
          </cell>
        </row>
        <row r="866">
          <cell r="A866" t="str">
            <v>52_5_7_1</v>
          </cell>
          <cell r="B866">
            <v>11</v>
          </cell>
          <cell r="C866">
            <v>52</v>
          </cell>
          <cell r="D866">
            <v>75</v>
          </cell>
          <cell r="E866" t="str">
            <v>5</v>
          </cell>
          <cell r="F866">
            <v>7</v>
          </cell>
          <cell r="G866">
            <v>1</v>
          </cell>
          <cell r="H866">
            <v>0</v>
          </cell>
          <cell r="I866">
            <v>75.010000000000005</v>
          </cell>
          <cell r="J866">
            <v>2.5</v>
          </cell>
          <cell r="K866">
            <v>0</v>
          </cell>
          <cell r="L866">
            <v>0</v>
          </cell>
        </row>
        <row r="867">
          <cell r="A867" t="str">
            <v>52_5_7_2</v>
          </cell>
          <cell r="B867">
            <v>11</v>
          </cell>
          <cell r="C867">
            <v>52</v>
          </cell>
          <cell r="D867">
            <v>75</v>
          </cell>
          <cell r="E867" t="str">
            <v>5</v>
          </cell>
          <cell r="F867">
            <v>7</v>
          </cell>
          <cell r="G867">
            <v>2</v>
          </cell>
          <cell r="H867">
            <v>0</v>
          </cell>
          <cell r="I867">
            <v>75.02</v>
          </cell>
          <cell r="J867">
            <v>5</v>
          </cell>
          <cell r="K867">
            <v>0</v>
          </cell>
          <cell r="L867">
            <v>0</v>
          </cell>
          <cell r="M867"/>
        </row>
        <row r="868">
          <cell r="A868" t="str">
            <v>52_5_7_3</v>
          </cell>
          <cell r="B868">
            <v>11</v>
          </cell>
          <cell r="C868">
            <v>52</v>
          </cell>
          <cell r="D868">
            <v>75</v>
          </cell>
          <cell r="E868" t="str">
            <v>5</v>
          </cell>
          <cell r="F868">
            <v>7</v>
          </cell>
          <cell r="G868">
            <v>3</v>
          </cell>
          <cell r="H868">
            <v>0.42</v>
          </cell>
          <cell r="I868">
            <v>75.03</v>
          </cell>
          <cell r="J868">
            <v>10</v>
          </cell>
          <cell r="K868">
            <v>4.2</v>
          </cell>
          <cell r="L868">
            <v>0.32558139534883723</v>
          </cell>
          <cell r="M868"/>
        </row>
        <row r="869">
          <cell r="A869" t="str">
            <v>52_5_7_4</v>
          </cell>
          <cell r="B869">
            <v>11</v>
          </cell>
          <cell r="C869">
            <v>52</v>
          </cell>
          <cell r="D869">
            <v>75</v>
          </cell>
          <cell r="E869" t="str">
            <v>5</v>
          </cell>
          <cell r="F869">
            <v>7</v>
          </cell>
          <cell r="G869">
            <v>4</v>
          </cell>
          <cell r="H869">
            <v>0.57999999999999996</v>
          </cell>
          <cell r="I869">
            <v>75.040000000000006</v>
          </cell>
          <cell r="J869">
            <v>15</v>
          </cell>
          <cell r="K869">
            <v>8.6999999999999993</v>
          </cell>
          <cell r="L869">
            <v>0.67441860465116277</v>
          </cell>
          <cell r="M869"/>
        </row>
        <row r="870">
          <cell r="A870" t="str">
            <v>52_5_7_5</v>
          </cell>
          <cell r="B870">
            <v>11</v>
          </cell>
          <cell r="C870">
            <v>52</v>
          </cell>
          <cell r="D870">
            <v>75</v>
          </cell>
          <cell r="E870" t="str">
            <v>5</v>
          </cell>
          <cell r="F870">
            <v>7</v>
          </cell>
          <cell r="G870">
            <v>5</v>
          </cell>
          <cell r="H870">
            <v>0</v>
          </cell>
          <cell r="I870">
            <v>75.05</v>
          </cell>
          <cell r="J870">
            <v>20</v>
          </cell>
          <cell r="K870">
            <v>0</v>
          </cell>
          <cell r="L870">
            <v>0</v>
          </cell>
          <cell r="M870"/>
        </row>
        <row r="871">
          <cell r="A871" t="str">
            <v>52_5_7_6</v>
          </cell>
          <cell r="B871">
            <v>11</v>
          </cell>
          <cell r="C871">
            <v>52</v>
          </cell>
          <cell r="D871">
            <v>75</v>
          </cell>
          <cell r="E871" t="str">
            <v>5</v>
          </cell>
          <cell r="F871">
            <v>7</v>
          </cell>
          <cell r="G871">
            <v>6</v>
          </cell>
          <cell r="H871">
            <v>0</v>
          </cell>
          <cell r="I871">
            <v>75.06</v>
          </cell>
          <cell r="J871">
            <v>25</v>
          </cell>
          <cell r="K871">
            <v>0</v>
          </cell>
          <cell r="L871">
            <v>0</v>
          </cell>
          <cell r="M871"/>
        </row>
        <row r="872">
          <cell r="A872" t="str">
            <v>52_5_7_7</v>
          </cell>
          <cell r="B872">
            <v>11</v>
          </cell>
          <cell r="C872">
            <v>52</v>
          </cell>
          <cell r="D872">
            <v>75</v>
          </cell>
          <cell r="E872" t="str">
            <v>5</v>
          </cell>
          <cell r="F872">
            <v>7</v>
          </cell>
          <cell r="G872">
            <v>7</v>
          </cell>
          <cell r="H872">
            <v>0</v>
          </cell>
          <cell r="I872">
            <v>75.069999999999993</v>
          </cell>
          <cell r="J872">
            <v>30</v>
          </cell>
          <cell r="K872">
            <v>0</v>
          </cell>
          <cell r="L872">
            <v>0</v>
          </cell>
          <cell r="M872"/>
        </row>
        <row r="873">
          <cell r="A873" t="str">
            <v>52_5_7_8</v>
          </cell>
          <cell r="B873">
            <v>11</v>
          </cell>
          <cell r="C873">
            <v>52</v>
          </cell>
          <cell r="D873">
            <v>75</v>
          </cell>
          <cell r="E873" t="str">
            <v>5</v>
          </cell>
          <cell r="F873">
            <v>7</v>
          </cell>
          <cell r="G873">
            <v>8</v>
          </cell>
          <cell r="H873">
            <v>0</v>
          </cell>
          <cell r="I873">
            <v>75.08</v>
          </cell>
          <cell r="J873">
            <v>35</v>
          </cell>
          <cell r="K873">
            <v>0</v>
          </cell>
          <cell r="L873">
            <v>0</v>
          </cell>
          <cell r="M873"/>
        </row>
        <row r="874">
          <cell r="A874" t="str">
            <v>52_5_7_9</v>
          </cell>
          <cell r="B874">
            <v>11</v>
          </cell>
          <cell r="C874">
            <v>52</v>
          </cell>
          <cell r="D874">
            <v>75</v>
          </cell>
          <cell r="E874" t="str">
            <v>5</v>
          </cell>
          <cell r="F874">
            <v>7</v>
          </cell>
          <cell r="G874">
            <v>9</v>
          </cell>
          <cell r="H874">
            <v>0</v>
          </cell>
          <cell r="I874">
            <v>75.09</v>
          </cell>
          <cell r="J874">
            <v>40</v>
          </cell>
          <cell r="K874">
            <v>0</v>
          </cell>
          <cell r="L874">
            <v>0</v>
          </cell>
          <cell r="M874"/>
        </row>
        <row r="875">
          <cell r="A875" t="str">
            <v>52_5_7_10</v>
          </cell>
          <cell r="B875">
            <v>11</v>
          </cell>
          <cell r="C875">
            <v>52</v>
          </cell>
          <cell r="D875">
            <v>75</v>
          </cell>
          <cell r="E875" t="str">
            <v>5</v>
          </cell>
          <cell r="F875">
            <v>7</v>
          </cell>
          <cell r="G875">
            <v>10</v>
          </cell>
          <cell r="H875">
            <v>0</v>
          </cell>
          <cell r="I875">
            <v>75.099999999999994</v>
          </cell>
          <cell r="J875">
            <v>45</v>
          </cell>
          <cell r="K875">
            <v>0</v>
          </cell>
          <cell r="L875">
            <v>0</v>
          </cell>
          <cell r="M875"/>
        </row>
        <row r="876">
          <cell r="A876" t="str">
            <v>52_5_7_11</v>
          </cell>
          <cell r="B876">
            <v>11</v>
          </cell>
          <cell r="C876">
            <v>52</v>
          </cell>
          <cell r="D876">
            <v>75</v>
          </cell>
          <cell r="E876" t="str">
            <v>5</v>
          </cell>
          <cell r="F876">
            <v>7</v>
          </cell>
          <cell r="G876">
            <v>11</v>
          </cell>
          <cell r="H876">
            <v>0</v>
          </cell>
          <cell r="I876">
            <v>75.11</v>
          </cell>
          <cell r="J876">
            <v>50</v>
          </cell>
          <cell r="K876">
            <v>0</v>
          </cell>
          <cell r="L876">
            <v>0</v>
          </cell>
          <cell r="M876"/>
        </row>
        <row r="877">
          <cell r="A877" t="str">
            <v>52_5_7_12</v>
          </cell>
          <cell r="B877">
            <v>11</v>
          </cell>
          <cell r="C877">
            <v>52</v>
          </cell>
          <cell r="D877">
            <v>75</v>
          </cell>
          <cell r="E877" t="str">
            <v>5</v>
          </cell>
          <cell r="F877">
            <v>7</v>
          </cell>
          <cell r="G877">
            <v>12</v>
          </cell>
          <cell r="H877">
            <v>0</v>
          </cell>
          <cell r="I877">
            <v>75.12</v>
          </cell>
          <cell r="J877">
            <v>55</v>
          </cell>
          <cell r="K877">
            <v>0</v>
          </cell>
          <cell r="L877">
            <v>0</v>
          </cell>
          <cell r="M877"/>
        </row>
        <row r="878">
          <cell r="A878" t="str">
            <v>52_5_7_13</v>
          </cell>
          <cell r="B878">
            <v>11</v>
          </cell>
          <cell r="C878">
            <v>52</v>
          </cell>
          <cell r="D878">
            <v>75</v>
          </cell>
          <cell r="E878" t="str">
            <v>5</v>
          </cell>
          <cell r="F878">
            <v>7</v>
          </cell>
          <cell r="G878">
            <v>13</v>
          </cell>
          <cell r="H878">
            <v>0</v>
          </cell>
          <cell r="I878">
            <v>75.13</v>
          </cell>
          <cell r="J878">
            <v>60</v>
          </cell>
          <cell r="K878">
            <v>0</v>
          </cell>
          <cell r="L878">
            <v>0</v>
          </cell>
          <cell r="M878"/>
        </row>
        <row r="879">
          <cell r="A879" t="str">
            <v>52_5_7_14</v>
          </cell>
          <cell r="B879">
            <v>11</v>
          </cell>
          <cell r="C879">
            <v>52</v>
          </cell>
          <cell r="D879">
            <v>75</v>
          </cell>
          <cell r="E879" t="str">
            <v>5</v>
          </cell>
          <cell r="F879">
            <v>7</v>
          </cell>
          <cell r="G879">
            <v>14</v>
          </cell>
          <cell r="H879">
            <v>0</v>
          </cell>
          <cell r="I879">
            <v>75.14</v>
          </cell>
          <cell r="J879">
            <v>65</v>
          </cell>
          <cell r="K879">
            <v>0</v>
          </cell>
          <cell r="L879">
            <v>0</v>
          </cell>
          <cell r="M879"/>
        </row>
        <row r="880">
          <cell r="A880" t="str">
            <v>52_5_7_15</v>
          </cell>
          <cell r="B880">
            <v>11</v>
          </cell>
          <cell r="C880">
            <v>52</v>
          </cell>
          <cell r="D880">
            <v>75</v>
          </cell>
          <cell r="E880" t="str">
            <v>5</v>
          </cell>
          <cell r="F880">
            <v>7</v>
          </cell>
          <cell r="G880">
            <v>15</v>
          </cell>
          <cell r="H880">
            <v>0</v>
          </cell>
          <cell r="I880">
            <v>75.150000000000006</v>
          </cell>
          <cell r="J880">
            <v>70</v>
          </cell>
          <cell r="K880">
            <v>0</v>
          </cell>
          <cell r="L880">
            <v>0</v>
          </cell>
          <cell r="M880"/>
        </row>
        <row r="881">
          <cell r="A881" t="str">
            <v>52_5_7_16</v>
          </cell>
          <cell r="B881">
            <v>11</v>
          </cell>
          <cell r="C881">
            <v>52</v>
          </cell>
          <cell r="D881">
            <v>75</v>
          </cell>
          <cell r="E881" t="str">
            <v>5</v>
          </cell>
          <cell r="F881">
            <v>7</v>
          </cell>
          <cell r="G881">
            <v>16</v>
          </cell>
          <cell r="H881">
            <v>0</v>
          </cell>
          <cell r="I881">
            <v>75.16</v>
          </cell>
          <cell r="J881">
            <v>75</v>
          </cell>
          <cell r="K881">
            <v>0</v>
          </cell>
          <cell r="L881">
            <v>0</v>
          </cell>
          <cell r="M881">
            <v>1</v>
          </cell>
        </row>
        <row r="882">
          <cell r="A882" t="str">
            <v>52_5_8_1</v>
          </cell>
          <cell r="B882">
            <v>11</v>
          </cell>
          <cell r="C882">
            <v>52</v>
          </cell>
          <cell r="D882">
            <v>85</v>
          </cell>
          <cell r="E882" t="str">
            <v>5</v>
          </cell>
          <cell r="F882">
            <v>8</v>
          </cell>
          <cell r="G882">
            <v>1</v>
          </cell>
          <cell r="H882">
            <v>0</v>
          </cell>
          <cell r="I882">
            <v>85.01</v>
          </cell>
          <cell r="J882">
            <v>2.5</v>
          </cell>
          <cell r="K882">
            <v>0</v>
          </cell>
          <cell r="L882">
            <v>0</v>
          </cell>
        </row>
        <row r="883">
          <cell r="A883" t="str">
            <v>52_5_8_2</v>
          </cell>
          <cell r="B883">
            <v>11</v>
          </cell>
          <cell r="C883">
            <v>52</v>
          </cell>
          <cell r="D883">
            <v>85</v>
          </cell>
          <cell r="E883" t="str">
            <v>5</v>
          </cell>
          <cell r="F883">
            <v>8</v>
          </cell>
          <cell r="G883">
            <v>2</v>
          </cell>
          <cell r="H883">
            <v>0</v>
          </cell>
          <cell r="I883">
            <v>85.02</v>
          </cell>
          <cell r="J883">
            <v>5</v>
          </cell>
          <cell r="K883">
            <v>0</v>
          </cell>
          <cell r="L883">
            <v>0</v>
          </cell>
          <cell r="M883"/>
        </row>
        <row r="884">
          <cell r="A884" t="str">
            <v>52_5_8_3</v>
          </cell>
          <cell r="B884">
            <v>11</v>
          </cell>
          <cell r="C884">
            <v>52</v>
          </cell>
          <cell r="D884">
            <v>85</v>
          </cell>
          <cell r="E884" t="str">
            <v>5</v>
          </cell>
          <cell r="F884">
            <v>8</v>
          </cell>
          <cell r="G884">
            <v>3</v>
          </cell>
          <cell r="H884">
            <v>0.42</v>
          </cell>
          <cell r="I884">
            <v>85.03</v>
          </cell>
          <cell r="J884">
            <v>10</v>
          </cell>
          <cell r="K884">
            <v>4.2</v>
          </cell>
          <cell r="L884">
            <v>0.32558139534883723</v>
          </cell>
          <cell r="M884"/>
        </row>
        <row r="885">
          <cell r="A885" t="str">
            <v>52_5_8_4</v>
          </cell>
          <cell r="B885">
            <v>11</v>
          </cell>
          <cell r="C885">
            <v>52</v>
          </cell>
          <cell r="D885">
            <v>85</v>
          </cell>
          <cell r="E885" t="str">
            <v>5</v>
          </cell>
          <cell r="F885">
            <v>8</v>
          </cell>
          <cell r="G885">
            <v>4</v>
          </cell>
          <cell r="H885">
            <v>0.57999999999999996</v>
          </cell>
          <cell r="I885">
            <v>85.04</v>
          </cell>
          <cell r="J885">
            <v>15</v>
          </cell>
          <cell r="K885">
            <v>8.6999999999999993</v>
          </cell>
          <cell r="L885">
            <v>0.67441860465116277</v>
          </cell>
          <cell r="M885"/>
        </row>
        <row r="886">
          <cell r="A886" t="str">
            <v>52_5_8_5</v>
          </cell>
          <cell r="B886">
            <v>11</v>
          </cell>
          <cell r="C886">
            <v>52</v>
          </cell>
          <cell r="D886">
            <v>85</v>
          </cell>
          <cell r="E886" t="str">
            <v>5</v>
          </cell>
          <cell r="F886">
            <v>8</v>
          </cell>
          <cell r="G886">
            <v>5</v>
          </cell>
          <cell r="H886">
            <v>0</v>
          </cell>
          <cell r="I886">
            <v>85.05</v>
          </cell>
          <cell r="J886">
            <v>20</v>
          </cell>
          <cell r="K886">
            <v>0</v>
          </cell>
          <cell r="L886">
            <v>0</v>
          </cell>
          <cell r="M886"/>
        </row>
        <row r="887">
          <cell r="A887" t="str">
            <v>52_5_8_6</v>
          </cell>
          <cell r="B887">
            <v>11</v>
          </cell>
          <cell r="C887">
            <v>52</v>
          </cell>
          <cell r="D887">
            <v>85</v>
          </cell>
          <cell r="E887" t="str">
            <v>5</v>
          </cell>
          <cell r="F887">
            <v>8</v>
          </cell>
          <cell r="G887">
            <v>6</v>
          </cell>
          <cell r="H887">
            <v>0</v>
          </cell>
          <cell r="I887">
            <v>85.06</v>
          </cell>
          <cell r="J887">
            <v>25</v>
          </cell>
          <cell r="K887">
            <v>0</v>
          </cell>
          <cell r="L887">
            <v>0</v>
          </cell>
          <cell r="M887"/>
        </row>
        <row r="888">
          <cell r="A888" t="str">
            <v>52_5_8_7</v>
          </cell>
          <cell r="B888">
            <v>11</v>
          </cell>
          <cell r="C888">
            <v>52</v>
          </cell>
          <cell r="D888">
            <v>85</v>
          </cell>
          <cell r="E888" t="str">
            <v>5</v>
          </cell>
          <cell r="F888">
            <v>8</v>
          </cell>
          <cell r="G888">
            <v>7</v>
          </cell>
          <cell r="H888">
            <v>0</v>
          </cell>
          <cell r="I888">
            <v>85.07</v>
          </cell>
          <cell r="J888">
            <v>30</v>
          </cell>
          <cell r="K888">
            <v>0</v>
          </cell>
          <cell r="L888">
            <v>0</v>
          </cell>
          <cell r="M888"/>
        </row>
        <row r="889">
          <cell r="A889" t="str">
            <v>52_5_8_8</v>
          </cell>
          <cell r="B889">
            <v>11</v>
          </cell>
          <cell r="C889">
            <v>52</v>
          </cell>
          <cell r="D889">
            <v>85</v>
          </cell>
          <cell r="E889" t="str">
            <v>5</v>
          </cell>
          <cell r="F889">
            <v>8</v>
          </cell>
          <cell r="G889">
            <v>8</v>
          </cell>
          <cell r="H889">
            <v>0</v>
          </cell>
          <cell r="I889">
            <v>85.08</v>
          </cell>
          <cell r="J889">
            <v>35</v>
          </cell>
          <cell r="K889">
            <v>0</v>
          </cell>
          <cell r="L889">
            <v>0</v>
          </cell>
          <cell r="M889"/>
        </row>
        <row r="890">
          <cell r="A890" t="str">
            <v>52_5_8_9</v>
          </cell>
          <cell r="B890">
            <v>11</v>
          </cell>
          <cell r="C890">
            <v>52</v>
          </cell>
          <cell r="D890">
            <v>85</v>
          </cell>
          <cell r="E890" t="str">
            <v>5</v>
          </cell>
          <cell r="F890">
            <v>8</v>
          </cell>
          <cell r="G890">
            <v>9</v>
          </cell>
          <cell r="H890">
            <v>0</v>
          </cell>
          <cell r="I890">
            <v>85.09</v>
          </cell>
          <cell r="J890">
            <v>40</v>
          </cell>
          <cell r="K890">
            <v>0</v>
          </cell>
          <cell r="L890">
            <v>0</v>
          </cell>
          <cell r="M890"/>
        </row>
        <row r="891">
          <cell r="A891" t="str">
            <v>52_5_8_10</v>
          </cell>
          <cell r="B891">
            <v>11</v>
          </cell>
          <cell r="C891">
            <v>52</v>
          </cell>
          <cell r="D891">
            <v>85</v>
          </cell>
          <cell r="E891" t="str">
            <v>5</v>
          </cell>
          <cell r="F891">
            <v>8</v>
          </cell>
          <cell r="G891">
            <v>10</v>
          </cell>
          <cell r="H891">
            <v>0</v>
          </cell>
          <cell r="I891">
            <v>85.1</v>
          </cell>
          <cell r="J891">
            <v>45</v>
          </cell>
          <cell r="K891">
            <v>0</v>
          </cell>
          <cell r="L891">
            <v>0</v>
          </cell>
          <cell r="M891"/>
        </row>
        <row r="892">
          <cell r="A892" t="str">
            <v>52_5_8_11</v>
          </cell>
          <cell r="B892">
            <v>11</v>
          </cell>
          <cell r="C892">
            <v>52</v>
          </cell>
          <cell r="D892">
            <v>85</v>
          </cell>
          <cell r="E892" t="str">
            <v>5</v>
          </cell>
          <cell r="F892">
            <v>8</v>
          </cell>
          <cell r="G892">
            <v>11</v>
          </cell>
          <cell r="H892">
            <v>0</v>
          </cell>
          <cell r="I892">
            <v>85.11</v>
          </cell>
          <cell r="J892">
            <v>50</v>
          </cell>
          <cell r="K892">
            <v>0</v>
          </cell>
          <cell r="L892">
            <v>0</v>
          </cell>
          <cell r="M892"/>
        </row>
        <row r="893">
          <cell r="A893" t="str">
            <v>52_5_8_12</v>
          </cell>
          <cell r="B893">
            <v>11</v>
          </cell>
          <cell r="C893">
            <v>52</v>
          </cell>
          <cell r="D893">
            <v>85</v>
          </cell>
          <cell r="E893" t="str">
            <v>5</v>
          </cell>
          <cell r="F893">
            <v>8</v>
          </cell>
          <cell r="G893">
            <v>12</v>
          </cell>
          <cell r="H893">
            <v>0</v>
          </cell>
          <cell r="I893">
            <v>85.12</v>
          </cell>
          <cell r="J893">
            <v>55</v>
          </cell>
          <cell r="K893">
            <v>0</v>
          </cell>
          <cell r="L893">
            <v>0</v>
          </cell>
          <cell r="M893"/>
        </row>
        <row r="894">
          <cell r="A894" t="str">
            <v>52_5_8_13</v>
          </cell>
          <cell r="B894">
            <v>11</v>
          </cell>
          <cell r="C894">
            <v>52</v>
          </cell>
          <cell r="D894">
            <v>85</v>
          </cell>
          <cell r="E894" t="str">
            <v>5</v>
          </cell>
          <cell r="F894">
            <v>8</v>
          </cell>
          <cell r="G894">
            <v>13</v>
          </cell>
          <cell r="H894">
            <v>0</v>
          </cell>
          <cell r="I894">
            <v>85.13</v>
          </cell>
          <cell r="J894">
            <v>60</v>
          </cell>
          <cell r="K894">
            <v>0</v>
          </cell>
          <cell r="L894">
            <v>0</v>
          </cell>
          <cell r="M894"/>
        </row>
        <row r="895">
          <cell r="A895" t="str">
            <v>52_5_8_14</v>
          </cell>
          <cell r="B895">
            <v>11</v>
          </cell>
          <cell r="C895">
            <v>52</v>
          </cell>
          <cell r="D895">
            <v>85</v>
          </cell>
          <cell r="E895" t="str">
            <v>5</v>
          </cell>
          <cell r="F895">
            <v>8</v>
          </cell>
          <cell r="G895">
            <v>14</v>
          </cell>
          <cell r="H895">
            <v>0</v>
          </cell>
          <cell r="I895">
            <v>85.14</v>
          </cell>
          <cell r="J895">
            <v>65</v>
          </cell>
          <cell r="K895">
            <v>0</v>
          </cell>
          <cell r="L895">
            <v>0</v>
          </cell>
          <cell r="M895"/>
        </row>
        <row r="896">
          <cell r="A896" t="str">
            <v>52_5_8_15</v>
          </cell>
          <cell r="B896">
            <v>11</v>
          </cell>
          <cell r="C896">
            <v>52</v>
          </cell>
          <cell r="D896">
            <v>85</v>
          </cell>
          <cell r="E896" t="str">
            <v>5</v>
          </cell>
          <cell r="F896">
            <v>8</v>
          </cell>
          <cell r="G896">
            <v>15</v>
          </cell>
          <cell r="H896">
            <v>0</v>
          </cell>
          <cell r="I896">
            <v>85.15</v>
          </cell>
          <cell r="J896">
            <v>70</v>
          </cell>
          <cell r="K896">
            <v>0</v>
          </cell>
          <cell r="L896">
            <v>0</v>
          </cell>
          <cell r="M896"/>
        </row>
        <row r="897">
          <cell r="A897" t="str">
            <v>52_5_8_16</v>
          </cell>
          <cell r="B897">
            <v>11</v>
          </cell>
          <cell r="C897">
            <v>52</v>
          </cell>
          <cell r="D897">
            <v>85</v>
          </cell>
          <cell r="E897" t="str">
            <v>5</v>
          </cell>
          <cell r="F897">
            <v>8</v>
          </cell>
          <cell r="G897">
            <v>16</v>
          </cell>
          <cell r="H897">
            <v>0</v>
          </cell>
          <cell r="I897">
            <v>85.16</v>
          </cell>
          <cell r="J897">
            <v>75</v>
          </cell>
          <cell r="K897">
            <v>0</v>
          </cell>
          <cell r="L897">
            <v>0</v>
          </cell>
          <cell r="M897">
            <v>1</v>
          </cell>
        </row>
        <row r="898">
          <cell r="A898" t="str">
            <v>52_5_9_1</v>
          </cell>
          <cell r="B898">
            <v>11</v>
          </cell>
          <cell r="C898">
            <v>52</v>
          </cell>
          <cell r="D898">
            <v>95</v>
          </cell>
          <cell r="E898" t="str">
            <v>5</v>
          </cell>
          <cell r="F898">
            <v>9</v>
          </cell>
          <cell r="G898">
            <v>1</v>
          </cell>
          <cell r="H898">
            <v>0</v>
          </cell>
          <cell r="I898">
            <v>95.01</v>
          </cell>
          <cell r="J898">
            <v>2.5</v>
          </cell>
          <cell r="K898">
            <v>0</v>
          </cell>
          <cell r="L898">
            <v>0</v>
          </cell>
        </row>
        <row r="899">
          <cell r="A899" t="str">
            <v>52_5_9_2</v>
          </cell>
          <cell r="B899">
            <v>11</v>
          </cell>
          <cell r="C899">
            <v>52</v>
          </cell>
          <cell r="D899">
            <v>95</v>
          </cell>
          <cell r="E899" t="str">
            <v>5</v>
          </cell>
          <cell r="F899">
            <v>9</v>
          </cell>
          <cell r="G899">
            <v>2</v>
          </cell>
          <cell r="H899">
            <v>0</v>
          </cell>
          <cell r="I899">
            <v>95.02</v>
          </cell>
          <cell r="J899">
            <v>5</v>
          </cell>
          <cell r="K899">
            <v>0</v>
          </cell>
          <cell r="L899">
            <v>0</v>
          </cell>
          <cell r="M899"/>
        </row>
        <row r="900">
          <cell r="A900" t="str">
            <v>52_5_9_3</v>
          </cell>
          <cell r="B900">
            <v>11</v>
          </cell>
          <cell r="C900">
            <v>52</v>
          </cell>
          <cell r="D900">
            <v>95</v>
          </cell>
          <cell r="E900" t="str">
            <v>5</v>
          </cell>
          <cell r="F900">
            <v>9</v>
          </cell>
          <cell r="G900">
            <v>3</v>
          </cell>
          <cell r="H900">
            <v>0.42</v>
          </cell>
          <cell r="I900">
            <v>95.03</v>
          </cell>
          <cell r="J900">
            <v>10</v>
          </cell>
          <cell r="K900">
            <v>4.2</v>
          </cell>
          <cell r="L900">
            <v>0.32558139534883723</v>
          </cell>
          <cell r="M900"/>
        </row>
        <row r="901">
          <cell r="A901" t="str">
            <v>52_5_9_4</v>
          </cell>
          <cell r="B901">
            <v>11</v>
          </cell>
          <cell r="C901">
            <v>52</v>
          </cell>
          <cell r="D901">
            <v>95</v>
          </cell>
          <cell r="E901" t="str">
            <v>5</v>
          </cell>
          <cell r="F901">
            <v>9</v>
          </cell>
          <cell r="G901">
            <v>4</v>
          </cell>
          <cell r="H901">
            <v>0.57999999999999996</v>
          </cell>
          <cell r="I901">
            <v>95.04</v>
          </cell>
          <cell r="J901">
            <v>15</v>
          </cell>
          <cell r="K901">
            <v>8.6999999999999993</v>
          </cell>
          <cell r="L901">
            <v>0.67441860465116277</v>
          </cell>
          <cell r="M901"/>
        </row>
        <row r="902">
          <cell r="A902" t="str">
            <v>52_5_9_5</v>
          </cell>
          <cell r="B902">
            <v>11</v>
          </cell>
          <cell r="C902">
            <v>52</v>
          </cell>
          <cell r="D902">
            <v>95</v>
          </cell>
          <cell r="E902" t="str">
            <v>5</v>
          </cell>
          <cell r="F902">
            <v>9</v>
          </cell>
          <cell r="G902">
            <v>5</v>
          </cell>
          <cell r="H902">
            <v>0</v>
          </cell>
          <cell r="I902">
            <v>95.05</v>
          </cell>
          <cell r="J902">
            <v>20</v>
          </cell>
          <cell r="K902">
            <v>0</v>
          </cell>
          <cell r="L902">
            <v>0</v>
          </cell>
          <cell r="M902"/>
        </row>
        <row r="903">
          <cell r="A903" t="str">
            <v>52_5_9_6</v>
          </cell>
          <cell r="B903">
            <v>11</v>
          </cell>
          <cell r="C903">
            <v>52</v>
          </cell>
          <cell r="D903">
            <v>95</v>
          </cell>
          <cell r="E903" t="str">
            <v>5</v>
          </cell>
          <cell r="F903">
            <v>9</v>
          </cell>
          <cell r="G903">
            <v>6</v>
          </cell>
          <cell r="H903">
            <v>0</v>
          </cell>
          <cell r="I903">
            <v>95.06</v>
          </cell>
          <cell r="J903">
            <v>25</v>
          </cell>
          <cell r="K903">
            <v>0</v>
          </cell>
          <cell r="L903">
            <v>0</v>
          </cell>
          <cell r="M903"/>
        </row>
        <row r="904">
          <cell r="A904" t="str">
            <v>52_5_9_7</v>
          </cell>
          <cell r="B904">
            <v>11</v>
          </cell>
          <cell r="C904">
            <v>52</v>
          </cell>
          <cell r="D904">
            <v>95</v>
          </cell>
          <cell r="E904" t="str">
            <v>5</v>
          </cell>
          <cell r="F904">
            <v>9</v>
          </cell>
          <cell r="G904">
            <v>7</v>
          </cell>
          <cell r="H904">
            <v>0</v>
          </cell>
          <cell r="I904">
            <v>95.07</v>
          </cell>
          <cell r="J904">
            <v>30</v>
          </cell>
          <cell r="K904">
            <v>0</v>
          </cell>
          <cell r="L904">
            <v>0</v>
          </cell>
          <cell r="M904"/>
        </row>
        <row r="905">
          <cell r="A905" t="str">
            <v>52_5_9_8</v>
          </cell>
          <cell r="B905">
            <v>11</v>
          </cell>
          <cell r="C905">
            <v>52</v>
          </cell>
          <cell r="D905">
            <v>95</v>
          </cell>
          <cell r="E905" t="str">
            <v>5</v>
          </cell>
          <cell r="F905">
            <v>9</v>
          </cell>
          <cell r="G905">
            <v>8</v>
          </cell>
          <cell r="H905">
            <v>0</v>
          </cell>
          <cell r="I905">
            <v>95.08</v>
          </cell>
          <cell r="J905">
            <v>35</v>
          </cell>
          <cell r="K905">
            <v>0</v>
          </cell>
          <cell r="L905">
            <v>0</v>
          </cell>
          <cell r="M905"/>
        </row>
        <row r="906">
          <cell r="A906" t="str">
            <v>52_5_9_9</v>
          </cell>
          <cell r="B906">
            <v>11</v>
          </cell>
          <cell r="C906">
            <v>52</v>
          </cell>
          <cell r="D906">
            <v>95</v>
          </cell>
          <cell r="E906" t="str">
            <v>5</v>
          </cell>
          <cell r="F906">
            <v>9</v>
          </cell>
          <cell r="G906">
            <v>9</v>
          </cell>
          <cell r="H906">
            <v>0</v>
          </cell>
          <cell r="I906">
            <v>95.09</v>
          </cell>
          <cell r="J906">
            <v>40</v>
          </cell>
          <cell r="K906">
            <v>0</v>
          </cell>
          <cell r="L906">
            <v>0</v>
          </cell>
          <cell r="M906"/>
        </row>
        <row r="907">
          <cell r="A907" t="str">
            <v>52_5_9_10</v>
          </cell>
          <cell r="B907">
            <v>11</v>
          </cell>
          <cell r="C907">
            <v>52</v>
          </cell>
          <cell r="D907">
            <v>95</v>
          </cell>
          <cell r="E907" t="str">
            <v>5</v>
          </cell>
          <cell r="F907">
            <v>9</v>
          </cell>
          <cell r="G907">
            <v>10</v>
          </cell>
          <cell r="H907">
            <v>0</v>
          </cell>
          <cell r="I907">
            <v>95.1</v>
          </cell>
          <cell r="J907">
            <v>45</v>
          </cell>
          <cell r="K907">
            <v>0</v>
          </cell>
          <cell r="L907">
            <v>0</v>
          </cell>
          <cell r="M907"/>
        </row>
        <row r="908">
          <cell r="A908" t="str">
            <v>52_5_9_11</v>
          </cell>
          <cell r="B908">
            <v>11</v>
          </cell>
          <cell r="C908">
            <v>52</v>
          </cell>
          <cell r="D908">
            <v>95</v>
          </cell>
          <cell r="E908" t="str">
            <v>5</v>
          </cell>
          <cell r="F908">
            <v>9</v>
          </cell>
          <cell r="G908">
            <v>11</v>
          </cell>
          <cell r="H908">
            <v>0</v>
          </cell>
          <cell r="I908">
            <v>95.11</v>
          </cell>
          <cell r="J908">
            <v>50</v>
          </cell>
          <cell r="K908">
            <v>0</v>
          </cell>
          <cell r="L908">
            <v>0</v>
          </cell>
          <cell r="M908"/>
        </row>
        <row r="909">
          <cell r="A909" t="str">
            <v>52_5_9_12</v>
          </cell>
          <cell r="B909">
            <v>11</v>
          </cell>
          <cell r="C909">
            <v>52</v>
          </cell>
          <cell r="D909">
            <v>95</v>
          </cell>
          <cell r="E909" t="str">
            <v>5</v>
          </cell>
          <cell r="F909">
            <v>9</v>
          </cell>
          <cell r="G909">
            <v>12</v>
          </cell>
          <cell r="H909">
            <v>0</v>
          </cell>
          <cell r="I909">
            <v>95.12</v>
          </cell>
          <cell r="J909">
            <v>55</v>
          </cell>
          <cell r="K909">
            <v>0</v>
          </cell>
          <cell r="L909">
            <v>0</v>
          </cell>
          <cell r="M909"/>
        </row>
        <row r="910">
          <cell r="A910" t="str">
            <v>52_5_9_13</v>
          </cell>
          <cell r="B910">
            <v>11</v>
          </cell>
          <cell r="C910">
            <v>52</v>
          </cell>
          <cell r="D910">
            <v>95</v>
          </cell>
          <cell r="E910" t="str">
            <v>5</v>
          </cell>
          <cell r="F910">
            <v>9</v>
          </cell>
          <cell r="G910">
            <v>13</v>
          </cell>
          <cell r="H910">
            <v>0</v>
          </cell>
          <cell r="I910">
            <v>95.13</v>
          </cell>
          <cell r="J910">
            <v>60</v>
          </cell>
          <cell r="K910">
            <v>0</v>
          </cell>
          <cell r="L910">
            <v>0</v>
          </cell>
          <cell r="M910"/>
        </row>
        <row r="911">
          <cell r="A911" t="str">
            <v>52_5_9_14</v>
          </cell>
          <cell r="B911">
            <v>11</v>
          </cell>
          <cell r="C911">
            <v>52</v>
          </cell>
          <cell r="D911">
            <v>95</v>
          </cell>
          <cell r="E911" t="str">
            <v>5</v>
          </cell>
          <cell r="F911">
            <v>9</v>
          </cell>
          <cell r="G911">
            <v>14</v>
          </cell>
          <cell r="H911">
            <v>0</v>
          </cell>
          <cell r="I911">
            <v>95.14</v>
          </cell>
          <cell r="J911">
            <v>65</v>
          </cell>
          <cell r="K911">
            <v>0</v>
          </cell>
          <cell r="L911">
            <v>0</v>
          </cell>
          <cell r="M911"/>
        </row>
        <row r="912">
          <cell r="A912" t="str">
            <v>52_5_9_15</v>
          </cell>
          <cell r="B912">
            <v>11</v>
          </cell>
          <cell r="C912">
            <v>52</v>
          </cell>
          <cell r="D912">
            <v>95</v>
          </cell>
          <cell r="E912" t="str">
            <v>5</v>
          </cell>
          <cell r="F912">
            <v>9</v>
          </cell>
          <cell r="G912">
            <v>15</v>
          </cell>
          <cell r="H912">
            <v>0</v>
          </cell>
          <cell r="I912">
            <v>95.15</v>
          </cell>
          <cell r="J912">
            <v>70</v>
          </cell>
          <cell r="K912">
            <v>0</v>
          </cell>
          <cell r="L912">
            <v>0</v>
          </cell>
          <cell r="M912"/>
        </row>
        <row r="913">
          <cell r="A913" t="str">
            <v>52_5_9_16</v>
          </cell>
          <cell r="B913">
            <v>11</v>
          </cell>
          <cell r="C913">
            <v>52</v>
          </cell>
          <cell r="D913">
            <v>95</v>
          </cell>
          <cell r="E913" t="str">
            <v>5</v>
          </cell>
          <cell r="F913">
            <v>9</v>
          </cell>
          <cell r="G913">
            <v>16</v>
          </cell>
          <cell r="H913">
            <v>0</v>
          </cell>
          <cell r="I913">
            <v>95.16</v>
          </cell>
          <cell r="J913">
            <v>75</v>
          </cell>
          <cell r="K913">
            <v>0</v>
          </cell>
          <cell r="L913">
            <v>0</v>
          </cell>
          <cell r="M913">
            <v>1</v>
          </cell>
        </row>
        <row r="914">
          <cell r="A914" t="str">
            <v>52_5_10_1</v>
          </cell>
          <cell r="B914">
            <v>11</v>
          </cell>
          <cell r="C914">
            <v>52</v>
          </cell>
          <cell r="D914">
            <v>105</v>
          </cell>
          <cell r="E914" t="str">
            <v>5</v>
          </cell>
          <cell r="F914">
            <v>10</v>
          </cell>
          <cell r="G914">
            <v>1</v>
          </cell>
          <cell r="H914">
            <v>0</v>
          </cell>
          <cell r="I914">
            <v>105.01</v>
          </cell>
          <cell r="J914">
            <v>2.5</v>
          </cell>
          <cell r="K914">
            <v>0</v>
          </cell>
          <cell r="L914">
            <v>0</v>
          </cell>
        </row>
        <row r="915">
          <cell r="A915" t="str">
            <v>52_5_10_2</v>
          </cell>
          <cell r="B915">
            <v>11</v>
          </cell>
          <cell r="C915">
            <v>52</v>
          </cell>
          <cell r="D915">
            <v>105</v>
          </cell>
          <cell r="E915" t="str">
            <v>5</v>
          </cell>
          <cell r="F915">
            <v>10</v>
          </cell>
          <cell r="G915">
            <v>2</v>
          </cell>
          <cell r="H915">
            <v>0</v>
          </cell>
          <cell r="I915">
            <v>105.02</v>
          </cell>
          <cell r="J915">
            <v>5</v>
          </cell>
          <cell r="K915">
            <v>0</v>
          </cell>
          <cell r="L915">
            <v>0</v>
          </cell>
          <cell r="M915"/>
        </row>
        <row r="916">
          <cell r="A916" t="str">
            <v>52_5_10_3</v>
          </cell>
          <cell r="B916">
            <v>11</v>
          </cell>
          <cell r="C916">
            <v>52</v>
          </cell>
          <cell r="D916">
            <v>105</v>
          </cell>
          <cell r="E916" t="str">
            <v>5</v>
          </cell>
          <cell r="F916">
            <v>10</v>
          </cell>
          <cell r="G916">
            <v>3</v>
          </cell>
          <cell r="H916">
            <v>0.42</v>
          </cell>
          <cell r="I916">
            <v>105.03</v>
          </cell>
          <cell r="J916">
            <v>10</v>
          </cell>
          <cell r="K916">
            <v>4.2</v>
          </cell>
          <cell r="L916">
            <v>0.32558139534883723</v>
          </cell>
          <cell r="M916"/>
        </row>
        <row r="917">
          <cell r="A917" t="str">
            <v>52_5_10_4</v>
          </cell>
          <cell r="B917">
            <v>11</v>
          </cell>
          <cell r="C917">
            <v>52</v>
          </cell>
          <cell r="D917">
            <v>105</v>
          </cell>
          <cell r="E917" t="str">
            <v>5</v>
          </cell>
          <cell r="F917">
            <v>10</v>
          </cell>
          <cell r="G917">
            <v>4</v>
          </cell>
          <cell r="H917">
            <v>0.57999999999999996</v>
          </cell>
          <cell r="I917">
            <v>105.04</v>
          </cell>
          <cell r="J917">
            <v>15</v>
          </cell>
          <cell r="K917">
            <v>8.6999999999999993</v>
          </cell>
          <cell r="L917">
            <v>0.67441860465116277</v>
          </cell>
          <cell r="M917"/>
        </row>
        <row r="918">
          <cell r="A918" t="str">
            <v>52_5_10_5</v>
          </cell>
          <cell r="B918">
            <v>11</v>
          </cell>
          <cell r="C918">
            <v>52</v>
          </cell>
          <cell r="D918">
            <v>105</v>
          </cell>
          <cell r="E918" t="str">
            <v>5</v>
          </cell>
          <cell r="F918">
            <v>10</v>
          </cell>
          <cell r="G918">
            <v>5</v>
          </cell>
          <cell r="H918">
            <v>0</v>
          </cell>
          <cell r="I918">
            <v>105.05</v>
          </cell>
          <cell r="J918">
            <v>20</v>
          </cell>
          <cell r="K918">
            <v>0</v>
          </cell>
          <cell r="L918">
            <v>0</v>
          </cell>
          <cell r="M918"/>
        </row>
        <row r="919">
          <cell r="A919" t="str">
            <v>52_5_10_6</v>
          </cell>
          <cell r="B919">
            <v>11</v>
          </cell>
          <cell r="C919">
            <v>52</v>
          </cell>
          <cell r="D919">
            <v>105</v>
          </cell>
          <cell r="E919" t="str">
            <v>5</v>
          </cell>
          <cell r="F919">
            <v>10</v>
          </cell>
          <cell r="G919">
            <v>6</v>
          </cell>
          <cell r="H919">
            <v>0</v>
          </cell>
          <cell r="I919">
            <v>105.06</v>
          </cell>
          <cell r="J919">
            <v>25</v>
          </cell>
          <cell r="K919">
            <v>0</v>
          </cell>
          <cell r="L919">
            <v>0</v>
          </cell>
          <cell r="M919"/>
        </row>
        <row r="920">
          <cell r="A920" t="str">
            <v>52_5_10_7</v>
          </cell>
          <cell r="B920">
            <v>11</v>
          </cell>
          <cell r="C920">
            <v>52</v>
          </cell>
          <cell r="D920">
            <v>105</v>
          </cell>
          <cell r="E920" t="str">
            <v>5</v>
          </cell>
          <cell r="F920">
            <v>10</v>
          </cell>
          <cell r="G920">
            <v>7</v>
          </cell>
          <cell r="H920">
            <v>0</v>
          </cell>
          <cell r="I920">
            <v>105.07</v>
          </cell>
          <cell r="J920">
            <v>30</v>
          </cell>
          <cell r="K920">
            <v>0</v>
          </cell>
          <cell r="L920">
            <v>0</v>
          </cell>
          <cell r="M920"/>
        </row>
        <row r="921">
          <cell r="A921" t="str">
            <v>52_5_10_8</v>
          </cell>
          <cell r="B921">
            <v>11</v>
          </cell>
          <cell r="C921">
            <v>52</v>
          </cell>
          <cell r="D921">
            <v>105</v>
          </cell>
          <cell r="E921" t="str">
            <v>5</v>
          </cell>
          <cell r="F921">
            <v>10</v>
          </cell>
          <cell r="G921">
            <v>8</v>
          </cell>
          <cell r="H921">
            <v>0</v>
          </cell>
          <cell r="I921">
            <v>105.08</v>
          </cell>
          <cell r="J921">
            <v>35</v>
          </cell>
          <cell r="K921">
            <v>0</v>
          </cell>
          <cell r="L921">
            <v>0</v>
          </cell>
          <cell r="M921"/>
        </row>
        <row r="922">
          <cell r="A922" t="str">
            <v>52_5_10_9</v>
          </cell>
          <cell r="B922">
            <v>11</v>
          </cell>
          <cell r="C922">
            <v>52</v>
          </cell>
          <cell r="D922">
            <v>105</v>
          </cell>
          <cell r="E922" t="str">
            <v>5</v>
          </cell>
          <cell r="F922">
            <v>10</v>
          </cell>
          <cell r="G922">
            <v>9</v>
          </cell>
          <cell r="H922">
            <v>0</v>
          </cell>
          <cell r="I922">
            <v>105.09</v>
          </cell>
          <cell r="J922">
            <v>40</v>
          </cell>
          <cell r="K922">
            <v>0</v>
          </cell>
          <cell r="L922">
            <v>0</v>
          </cell>
          <cell r="M922"/>
        </row>
        <row r="923">
          <cell r="A923" t="str">
            <v>52_5_10_10</v>
          </cell>
          <cell r="B923">
            <v>11</v>
          </cell>
          <cell r="C923">
            <v>52</v>
          </cell>
          <cell r="D923">
            <v>105</v>
          </cell>
          <cell r="E923" t="str">
            <v>5</v>
          </cell>
          <cell r="F923">
            <v>10</v>
          </cell>
          <cell r="G923">
            <v>10</v>
          </cell>
          <cell r="H923">
            <v>0</v>
          </cell>
          <cell r="I923">
            <v>105.1</v>
          </cell>
          <cell r="J923">
            <v>45</v>
          </cell>
          <cell r="K923">
            <v>0</v>
          </cell>
          <cell r="L923">
            <v>0</v>
          </cell>
          <cell r="M923"/>
        </row>
        <row r="924">
          <cell r="A924" t="str">
            <v>52_5_10_11</v>
          </cell>
          <cell r="B924">
            <v>11</v>
          </cell>
          <cell r="C924">
            <v>52</v>
          </cell>
          <cell r="D924">
            <v>105</v>
          </cell>
          <cell r="E924" t="str">
            <v>5</v>
          </cell>
          <cell r="F924">
            <v>10</v>
          </cell>
          <cell r="G924">
            <v>11</v>
          </cell>
          <cell r="H924">
            <v>0</v>
          </cell>
          <cell r="I924">
            <v>105.11</v>
          </cell>
          <cell r="J924">
            <v>50</v>
          </cell>
          <cell r="K924">
            <v>0</v>
          </cell>
          <cell r="L924">
            <v>0</v>
          </cell>
          <cell r="M924"/>
        </row>
        <row r="925">
          <cell r="A925" t="str">
            <v>52_5_10_12</v>
          </cell>
          <cell r="B925">
            <v>11</v>
          </cell>
          <cell r="C925">
            <v>52</v>
          </cell>
          <cell r="D925">
            <v>105</v>
          </cell>
          <cell r="E925" t="str">
            <v>5</v>
          </cell>
          <cell r="F925">
            <v>10</v>
          </cell>
          <cell r="G925">
            <v>12</v>
          </cell>
          <cell r="H925">
            <v>0</v>
          </cell>
          <cell r="I925">
            <v>105.12</v>
          </cell>
          <cell r="J925">
            <v>55</v>
          </cell>
          <cell r="K925">
            <v>0</v>
          </cell>
          <cell r="L925">
            <v>0</v>
          </cell>
          <cell r="M925"/>
        </row>
        <row r="926">
          <cell r="A926" t="str">
            <v>52_5_10_13</v>
          </cell>
          <cell r="B926">
            <v>11</v>
          </cell>
          <cell r="C926">
            <v>52</v>
          </cell>
          <cell r="D926">
            <v>105</v>
          </cell>
          <cell r="E926" t="str">
            <v>5</v>
          </cell>
          <cell r="F926">
            <v>10</v>
          </cell>
          <cell r="G926">
            <v>13</v>
          </cell>
          <cell r="H926">
            <v>0</v>
          </cell>
          <cell r="I926">
            <v>105.13</v>
          </cell>
          <cell r="J926">
            <v>60</v>
          </cell>
          <cell r="K926">
            <v>0</v>
          </cell>
          <cell r="L926">
            <v>0</v>
          </cell>
          <cell r="M926"/>
        </row>
        <row r="927">
          <cell r="A927" t="str">
            <v>52_5_10_14</v>
          </cell>
          <cell r="B927">
            <v>11</v>
          </cell>
          <cell r="C927">
            <v>52</v>
          </cell>
          <cell r="D927">
            <v>105</v>
          </cell>
          <cell r="E927" t="str">
            <v>5</v>
          </cell>
          <cell r="F927">
            <v>10</v>
          </cell>
          <cell r="G927">
            <v>14</v>
          </cell>
          <cell r="H927">
            <v>0</v>
          </cell>
          <cell r="I927">
            <v>105.14</v>
          </cell>
          <cell r="J927">
            <v>65</v>
          </cell>
          <cell r="K927">
            <v>0</v>
          </cell>
          <cell r="L927">
            <v>0</v>
          </cell>
          <cell r="M927"/>
        </row>
        <row r="928">
          <cell r="A928" t="str">
            <v>52_5_10_15</v>
          </cell>
          <cell r="B928">
            <v>11</v>
          </cell>
          <cell r="C928">
            <v>52</v>
          </cell>
          <cell r="D928">
            <v>105</v>
          </cell>
          <cell r="E928" t="str">
            <v>5</v>
          </cell>
          <cell r="F928">
            <v>10</v>
          </cell>
          <cell r="G928">
            <v>15</v>
          </cell>
          <cell r="H928">
            <v>0</v>
          </cell>
          <cell r="I928">
            <v>105.15</v>
          </cell>
          <cell r="J928">
            <v>70</v>
          </cell>
          <cell r="K928">
            <v>0</v>
          </cell>
          <cell r="L928">
            <v>0</v>
          </cell>
          <cell r="M928"/>
        </row>
        <row r="929">
          <cell r="A929" t="str">
            <v>52_5_10_16</v>
          </cell>
          <cell r="B929">
            <v>11</v>
          </cell>
          <cell r="C929">
            <v>52</v>
          </cell>
          <cell r="D929">
            <v>105</v>
          </cell>
          <cell r="E929" t="str">
            <v>5</v>
          </cell>
          <cell r="F929">
            <v>10</v>
          </cell>
          <cell r="G929">
            <v>16</v>
          </cell>
          <cell r="H929">
            <v>0</v>
          </cell>
          <cell r="I929">
            <v>105.16</v>
          </cell>
          <cell r="J929">
            <v>75</v>
          </cell>
          <cell r="K929">
            <v>0</v>
          </cell>
          <cell r="L929">
            <v>0</v>
          </cell>
          <cell r="M929">
            <v>1</v>
          </cell>
        </row>
        <row r="930">
          <cell r="A930" t="str">
            <v>52_5_11_1</v>
          </cell>
          <cell r="B930">
            <v>11</v>
          </cell>
          <cell r="C930">
            <v>52</v>
          </cell>
          <cell r="D930">
            <v>115</v>
          </cell>
          <cell r="E930" t="str">
            <v>5</v>
          </cell>
          <cell r="F930">
            <v>11</v>
          </cell>
          <cell r="G930">
            <v>1</v>
          </cell>
          <cell r="H930">
            <v>0</v>
          </cell>
          <cell r="I930">
            <v>115.01</v>
          </cell>
          <cell r="J930">
            <v>2.5</v>
          </cell>
          <cell r="K930">
            <v>0</v>
          </cell>
          <cell r="L930">
            <v>0</v>
          </cell>
        </row>
        <row r="931">
          <cell r="A931" t="str">
            <v>52_5_11_2</v>
          </cell>
          <cell r="B931">
            <v>11</v>
          </cell>
          <cell r="C931">
            <v>52</v>
          </cell>
          <cell r="D931">
            <v>115</v>
          </cell>
          <cell r="E931" t="str">
            <v>5</v>
          </cell>
          <cell r="F931">
            <v>11</v>
          </cell>
          <cell r="G931">
            <v>2</v>
          </cell>
          <cell r="H931">
            <v>0</v>
          </cell>
          <cell r="I931">
            <v>115.02</v>
          </cell>
          <cell r="J931">
            <v>5</v>
          </cell>
          <cell r="K931">
            <v>0</v>
          </cell>
          <cell r="L931">
            <v>0</v>
          </cell>
          <cell r="M931"/>
        </row>
        <row r="932">
          <cell r="A932" t="str">
            <v>52_5_11_3</v>
          </cell>
          <cell r="B932">
            <v>11</v>
          </cell>
          <cell r="C932">
            <v>52</v>
          </cell>
          <cell r="D932">
            <v>115</v>
          </cell>
          <cell r="E932" t="str">
            <v>5</v>
          </cell>
          <cell r="F932">
            <v>11</v>
          </cell>
          <cell r="G932">
            <v>3</v>
          </cell>
          <cell r="H932">
            <v>0.42</v>
          </cell>
          <cell r="I932">
            <v>115.03</v>
          </cell>
          <cell r="J932">
            <v>10</v>
          </cell>
          <cell r="K932">
            <v>4.2</v>
          </cell>
          <cell r="L932">
            <v>0.32558139534883723</v>
          </cell>
          <cell r="M932"/>
        </row>
        <row r="933">
          <cell r="A933" t="str">
            <v>52_5_11_4</v>
          </cell>
          <cell r="B933">
            <v>11</v>
          </cell>
          <cell r="C933">
            <v>52</v>
          </cell>
          <cell r="D933">
            <v>115</v>
          </cell>
          <cell r="E933" t="str">
            <v>5</v>
          </cell>
          <cell r="F933">
            <v>11</v>
          </cell>
          <cell r="G933">
            <v>4</v>
          </cell>
          <cell r="H933">
            <v>0.57999999999999996</v>
          </cell>
          <cell r="I933">
            <v>115.04</v>
          </cell>
          <cell r="J933">
            <v>15</v>
          </cell>
          <cell r="K933">
            <v>8.6999999999999993</v>
          </cell>
          <cell r="L933">
            <v>0.67441860465116277</v>
          </cell>
          <cell r="M933"/>
        </row>
        <row r="934">
          <cell r="A934" t="str">
            <v>52_5_11_5</v>
          </cell>
          <cell r="B934">
            <v>11</v>
          </cell>
          <cell r="C934">
            <v>52</v>
          </cell>
          <cell r="D934">
            <v>115</v>
          </cell>
          <cell r="E934" t="str">
            <v>5</v>
          </cell>
          <cell r="F934">
            <v>11</v>
          </cell>
          <cell r="G934">
            <v>5</v>
          </cell>
          <cell r="H934">
            <v>0</v>
          </cell>
          <cell r="I934">
            <v>115.05</v>
          </cell>
          <cell r="J934">
            <v>20</v>
          </cell>
          <cell r="K934">
            <v>0</v>
          </cell>
          <cell r="L934">
            <v>0</v>
          </cell>
          <cell r="M934"/>
        </row>
        <row r="935">
          <cell r="A935" t="str">
            <v>52_5_11_6</v>
          </cell>
          <cell r="B935">
            <v>11</v>
          </cell>
          <cell r="C935">
            <v>52</v>
          </cell>
          <cell r="D935">
            <v>115</v>
          </cell>
          <cell r="E935" t="str">
            <v>5</v>
          </cell>
          <cell r="F935">
            <v>11</v>
          </cell>
          <cell r="G935">
            <v>6</v>
          </cell>
          <cell r="H935">
            <v>0</v>
          </cell>
          <cell r="I935">
            <v>115.06</v>
          </cell>
          <cell r="J935">
            <v>25</v>
          </cell>
          <cell r="K935">
            <v>0</v>
          </cell>
          <cell r="L935">
            <v>0</v>
          </cell>
          <cell r="M935"/>
        </row>
        <row r="936">
          <cell r="A936" t="str">
            <v>52_5_11_7</v>
          </cell>
          <cell r="B936">
            <v>11</v>
          </cell>
          <cell r="C936">
            <v>52</v>
          </cell>
          <cell r="D936">
            <v>115</v>
          </cell>
          <cell r="E936" t="str">
            <v>5</v>
          </cell>
          <cell r="F936">
            <v>11</v>
          </cell>
          <cell r="G936">
            <v>7</v>
          </cell>
          <cell r="H936">
            <v>0</v>
          </cell>
          <cell r="I936">
            <v>115.07</v>
          </cell>
          <cell r="J936">
            <v>30</v>
          </cell>
          <cell r="K936">
            <v>0</v>
          </cell>
          <cell r="L936">
            <v>0</v>
          </cell>
          <cell r="M936"/>
        </row>
        <row r="937">
          <cell r="A937" t="str">
            <v>52_5_11_8</v>
          </cell>
          <cell r="B937">
            <v>11</v>
          </cell>
          <cell r="C937">
            <v>52</v>
          </cell>
          <cell r="D937">
            <v>115</v>
          </cell>
          <cell r="E937" t="str">
            <v>5</v>
          </cell>
          <cell r="F937">
            <v>11</v>
          </cell>
          <cell r="G937">
            <v>8</v>
          </cell>
          <cell r="H937">
            <v>0</v>
          </cell>
          <cell r="I937">
            <v>115.08</v>
          </cell>
          <cell r="J937">
            <v>35</v>
          </cell>
          <cell r="K937">
            <v>0</v>
          </cell>
          <cell r="L937">
            <v>0</v>
          </cell>
          <cell r="M937"/>
        </row>
        <row r="938">
          <cell r="A938" t="str">
            <v>52_5_11_9</v>
          </cell>
          <cell r="B938">
            <v>11</v>
          </cell>
          <cell r="C938">
            <v>52</v>
          </cell>
          <cell r="D938">
            <v>115</v>
          </cell>
          <cell r="E938" t="str">
            <v>5</v>
          </cell>
          <cell r="F938">
            <v>11</v>
          </cell>
          <cell r="G938">
            <v>9</v>
          </cell>
          <cell r="H938">
            <v>0</v>
          </cell>
          <cell r="I938">
            <v>115.09</v>
          </cell>
          <cell r="J938">
            <v>40</v>
          </cell>
          <cell r="K938">
            <v>0</v>
          </cell>
          <cell r="L938">
            <v>0</v>
          </cell>
          <cell r="M938"/>
        </row>
        <row r="939">
          <cell r="A939" t="str">
            <v>52_5_11_10</v>
          </cell>
          <cell r="B939">
            <v>11</v>
          </cell>
          <cell r="C939">
            <v>52</v>
          </cell>
          <cell r="D939">
            <v>115</v>
          </cell>
          <cell r="E939" t="str">
            <v>5</v>
          </cell>
          <cell r="F939">
            <v>11</v>
          </cell>
          <cell r="G939">
            <v>10</v>
          </cell>
          <cell r="H939">
            <v>0</v>
          </cell>
          <cell r="I939">
            <v>115.1</v>
          </cell>
          <cell r="J939">
            <v>45</v>
          </cell>
          <cell r="K939">
            <v>0</v>
          </cell>
          <cell r="L939">
            <v>0</v>
          </cell>
          <cell r="M939"/>
        </row>
        <row r="940">
          <cell r="A940" t="str">
            <v>52_5_11_11</v>
          </cell>
          <cell r="B940">
            <v>11</v>
          </cell>
          <cell r="C940">
            <v>52</v>
          </cell>
          <cell r="D940">
            <v>115</v>
          </cell>
          <cell r="E940" t="str">
            <v>5</v>
          </cell>
          <cell r="F940">
            <v>11</v>
          </cell>
          <cell r="G940">
            <v>11</v>
          </cell>
          <cell r="H940">
            <v>0</v>
          </cell>
          <cell r="I940">
            <v>115.11</v>
          </cell>
          <cell r="J940">
            <v>50</v>
          </cell>
          <cell r="K940">
            <v>0</v>
          </cell>
          <cell r="L940">
            <v>0</v>
          </cell>
          <cell r="M940"/>
        </row>
        <row r="941">
          <cell r="A941" t="str">
            <v>52_5_11_12</v>
          </cell>
          <cell r="B941">
            <v>11</v>
          </cell>
          <cell r="C941">
            <v>52</v>
          </cell>
          <cell r="D941">
            <v>115</v>
          </cell>
          <cell r="E941" t="str">
            <v>5</v>
          </cell>
          <cell r="F941">
            <v>11</v>
          </cell>
          <cell r="G941">
            <v>12</v>
          </cell>
          <cell r="H941">
            <v>0</v>
          </cell>
          <cell r="I941">
            <v>115.12</v>
          </cell>
          <cell r="J941">
            <v>55</v>
          </cell>
          <cell r="K941">
            <v>0</v>
          </cell>
          <cell r="L941">
            <v>0</v>
          </cell>
          <cell r="M941"/>
        </row>
        <row r="942">
          <cell r="A942" t="str">
            <v>52_5_11_13</v>
          </cell>
          <cell r="B942">
            <v>11</v>
          </cell>
          <cell r="C942">
            <v>52</v>
          </cell>
          <cell r="D942">
            <v>115</v>
          </cell>
          <cell r="E942" t="str">
            <v>5</v>
          </cell>
          <cell r="F942">
            <v>11</v>
          </cell>
          <cell r="G942">
            <v>13</v>
          </cell>
          <cell r="H942">
            <v>0</v>
          </cell>
          <cell r="I942">
            <v>115.13</v>
          </cell>
          <cell r="J942">
            <v>60</v>
          </cell>
          <cell r="K942">
            <v>0</v>
          </cell>
          <cell r="L942">
            <v>0</v>
          </cell>
          <cell r="M942"/>
        </row>
        <row r="943">
          <cell r="A943" t="str">
            <v>52_5_11_14</v>
          </cell>
          <cell r="B943">
            <v>11</v>
          </cell>
          <cell r="C943">
            <v>52</v>
          </cell>
          <cell r="D943">
            <v>115</v>
          </cell>
          <cell r="E943" t="str">
            <v>5</v>
          </cell>
          <cell r="F943">
            <v>11</v>
          </cell>
          <cell r="G943">
            <v>14</v>
          </cell>
          <cell r="H943">
            <v>0</v>
          </cell>
          <cell r="I943">
            <v>115.14</v>
          </cell>
          <cell r="J943">
            <v>65</v>
          </cell>
          <cell r="K943">
            <v>0</v>
          </cell>
          <cell r="L943">
            <v>0</v>
          </cell>
          <cell r="M943"/>
        </row>
        <row r="944">
          <cell r="A944" t="str">
            <v>52_5_11_15</v>
          </cell>
          <cell r="B944">
            <v>11</v>
          </cell>
          <cell r="C944">
            <v>52</v>
          </cell>
          <cell r="D944">
            <v>115</v>
          </cell>
          <cell r="E944" t="str">
            <v>5</v>
          </cell>
          <cell r="F944">
            <v>11</v>
          </cell>
          <cell r="G944">
            <v>15</v>
          </cell>
          <cell r="H944">
            <v>0</v>
          </cell>
          <cell r="I944">
            <v>115.15</v>
          </cell>
          <cell r="J944">
            <v>70</v>
          </cell>
          <cell r="K944">
            <v>0</v>
          </cell>
          <cell r="L944">
            <v>0</v>
          </cell>
          <cell r="M944"/>
        </row>
        <row r="945">
          <cell r="A945" t="str">
            <v>52_5_11_16</v>
          </cell>
          <cell r="B945">
            <v>11</v>
          </cell>
          <cell r="C945">
            <v>52</v>
          </cell>
          <cell r="D945">
            <v>115</v>
          </cell>
          <cell r="E945" t="str">
            <v>5</v>
          </cell>
          <cell r="F945">
            <v>11</v>
          </cell>
          <cell r="G945">
            <v>16</v>
          </cell>
          <cell r="H945">
            <v>0</v>
          </cell>
          <cell r="I945">
            <v>115.16</v>
          </cell>
          <cell r="J945">
            <v>75</v>
          </cell>
          <cell r="K945">
            <v>0</v>
          </cell>
          <cell r="L945">
            <v>0</v>
          </cell>
          <cell r="M945">
            <v>1</v>
          </cell>
        </row>
        <row r="946">
          <cell r="A946" t="str">
            <v>52_5_12_1</v>
          </cell>
          <cell r="B946">
            <v>11</v>
          </cell>
          <cell r="C946">
            <v>52</v>
          </cell>
          <cell r="D946">
            <v>125</v>
          </cell>
          <cell r="E946" t="str">
            <v>5</v>
          </cell>
          <cell r="F946">
            <v>12</v>
          </cell>
          <cell r="G946">
            <v>1</v>
          </cell>
          <cell r="H946">
            <v>0</v>
          </cell>
          <cell r="I946">
            <v>125.01</v>
          </cell>
          <cell r="J946">
            <v>2.5</v>
          </cell>
          <cell r="K946">
            <v>0</v>
          </cell>
          <cell r="L946">
            <v>0</v>
          </cell>
        </row>
        <row r="947">
          <cell r="A947" t="str">
            <v>52_5_12_2</v>
          </cell>
          <cell r="B947">
            <v>11</v>
          </cell>
          <cell r="C947">
            <v>52</v>
          </cell>
          <cell r="D947">
            <v>125</v>
          </cell>
          <cell r="E947" t="str">
            <v>5</v>
          </cell>
          <cell r="F947">
            <v>12</v>
          </cell>
          <cell r="G947">
            <v>2</v>
          </cell>
          <cell r="H947">
            <v>0</v>
          </cell>
          <cell r="I947">
            <v>125.02</v>
          </cell>
          <cell r="J947">
            <v>5</v>
          </cell>
          <cell r="K947">
            <v>0</v>
          </cell>
          <cell r="L947">
            <v>0</v>
          </cell>
          <cell r="M947"/>
        </row>
        <row r="948">
          <cell r="A948" t="str">
            <v>52_5_12_3</v>
          </cell>
          <cell r="B948">
            <v>11</v>
          </cell>
          <cell r="C948">
            <v>52</v>
          </cell>
          <cell r="D948">
            <v>125</v>
          </cell>
          <cell r="E948" t="str">
            <v>5</v>
          </cell>
          <cell r="F948">
            <v>12</v>
          </cell>
          <cell r="G948">
            <v>3</v>
          </cell>
          <cell r="H948">
            <v>0.42</v>
          </cell>
          <cell r="I948">
            <v>125.03</v>
          </cell>
          <cell r="J948">
            <v>10</v>
          </cell>
          <cell r="K948">
            <v>4.2</v>
          </cell>
          <cell r="L948">
            <v>0.32558139534883723</v>
          </cell>
          <cell r="M948"/>
        </row>
        <row r="949">
          <cell r="A949" t="str">
            <v>52_5_12_4</v>
          </cell>
          <cell r="B949">
            <v>11</v>
          </cell>
          <cell r="C949">
            <v>52</v>
          </cell>
          <cell r="D949">
            <v>125</v>
          </cell>
          <cell r="E949" t="str">
            <v>5</v>
          </cell>
          <cell r="F949">
            <v>12</v>
          </cell>
          <cell r="G949">
            <v>4</v>
          </cell>
          <cell r="H949">
            <v>0.57999999999999996</v>
          </cell>
          <cell r="I949">
            <v>125.04</v>
          </cell>
          <cell r="J949">
            <v>15</v>
          </cell>
          <cell r="K949">
            <v>8.6999999999999993</v>
          </cell>
          <cell r="L949">
            <v>0.67441860465116277</v>
          </cell>
          <cell r="M949"/>
        </row>
        <row r="950">
          <cell r="A950" t="str">
            <v>52_5_12_5</v>
          </cell>
          <cell r="B950">
            <v>11</v>
          </cell>
          <cell r="C950">
            <v>52</v>
          </cell>
          <cell r="D950">
            <v>125</v>
          </cell>
          <cell r="E950" t="str">
            <v>5</v>
          </cell>
          <cell r="F950">
            <v>12</v>
          </cell>
          <cell r="G950">
            <v>5</v>
          </cell>
          <cell r="H950">
            <v>0</v>
          </cell>
          <cell r="I950">
            <v>125.05</v>
          </cell>
          <cell r="J950">
            <v>20</v>
          </cell>
          <cell r="K950">
            <v>0</v>
          </cell>
          <cell r="L950">
            <v>0</v>
          </cell>
          <cell r="M950"/>
        </row>
        <row r="951">
          <cell r="A951" t="str">
            <v>52_5_12_6</v>
          </cell>
          <cell r="B951">
            <v>11</v>
          </cell>
          <cell r="C951">
            <v>52</v>
          </cell>
          <cell r="D951">
            <v>125</v>
          </cell>
          <cell r="E951" t="str">
            <v>5</v>
          </cell>
          <cell r="F951">
            <v>12</v>
          </cell>
          <cell r="G951">
            <v>6</v>
          </cell>
          <cell r="H951">
            <v>0</v>
          </cell>
          <cell r="I951">
            <v>125.06</v>
          </cell>
          <cell r="J951">
            <v>25</v>
          </cell>
          <cell r="K951">
            <v>0</v>
          </cell>
          <cell r="L951">
            <v>0</v>
          </cell>
          <cell r="M951"/>
        </row>
        <row r="952">
          <cell r="A952" t="str">
            <v>52_5_12_7</v>
          </cell>
          <cell r="B952">
            <v>11</v>
          </cell>
          <cell r="C952">
            <v>52</v>
          </cell>
          <cell r="D952">
            <v>125</v>
          </cell>
          <cell r="E952" t="str">
            <v>5</v>
          </cell>
          <cell r="F952">
            <v>12</v>
          </cell>
          <cell r="G952">
            <v>7</v>
          </cell>
          <cell r="H952">
            <v>0</v>
          </cell>
          <cell r="I952">
            <v>125.07</v>
          </cell>
          <cell r="J952">
            <v>30</v>
          </cell>
          <cell r="K952">
            <v>0</v>
          </cell>
          <cell r="L952">
            <v>0</v>
          </cell>
          <cell r="M952"/>
        </row>
        <row r="953">
          <cell r="A953" t="str">
            <v>52_5_12_8</v>
          </cell>
          <cell r="B953">
            <v>11</v>
          </cell>
          <cell r="C953">
            <v>52</v>
          </cell>
          <cell r="D953">
            <v>125</v>
          </cell>
          <cell r="E953" t="str">
            <v>5</v>
          </cell>
          <cell r="F953">
            <v>12</v>
          </cell>
          <cell r="G953">
            <v>8</v>
          </cell>
          <cell r="H953">
            <v>0</v>
          </cell>
          <cell r="I953">
            <v>125.08</v>
          </cell>
          <cell r="J953">
            <v>35</v>
          </cell>
          <cell r="K953">
            <v>0</v>
          </cell>
          <cell r="L953">
            <v>0</v>
          </cell>
          <cell r="M953"/>
        </row>
        <row r="954">
          <cell r="A954" t="str">
            <v>52_5_12_9</v>
          </cell>
          <cell r="B954">
            <v>11</v>
          </cell>
          <cell r="C954">
            <v>52</v>
          </cell>
          <cell r="D954">
            <v>125</v>
          </cell>
          <cell r="E954" t="str">
            <v>5</v>
          </cell>
          <cell r="F954">
            <v>12</v>
          </cell>
          <cell r="G954">
            <v>9</v>
          </cell>
          <cell r="H954">
            <v>0</v>
          </cell>
          <cell r="I954">
            <v>125.09</v>
          </cell>
          <cell r="J954">
            <v>40</v>
          </cell>
          <cell r="K954">
            <v>0</v>
          </cell>
          <cell r="L954">
            <v>0</v>
          </cell>
          <cell r="M954"/>
        </row>
        <row r="955">
          <cell r="A955" t="str">
            <v>52_5_12_10</v>
          </cell>
          <cell r="B955">
            <v>11</v>
          </cell>
          <cell r="C955">
            <v>52</v>
          </cell>
          <cell r="D955">
            <v>125</v>
          </cell>
          <cell r="E955" t="str">
            <v>5</v>
          </cell>
          <cell r="F955">
            <v>12</v>
          </cell>
          <cell r="G955">
            <v>10</v>
          </cell>
          <cell r="H955">
            <v>0</v>
          </cell>
          <cell r="I955">
            <v>125.1</v>
          </cell>
          <cell r="J955">
            <v>45</v>
          </cell>
          <cell r="K955">
            <v>0</v>
          </cell>
          <cell r="L955">
            <v>0</v>
          </cell>
          <cell r="M955"/>
        </row>
        <row r="956">
          <cell r="A956" t="str">
            <v>52_5_12_11</v>
          </cell>
          <cell r="B956">
            <v>11</v>
          </cell>
          <cell r="C956">
            <v>52</v>
          </cell>
          <cell r="D956">
            <v>125</v>
          </cell>
          <cell r="E956" t="str">
            <v>5</v>
          </cell>
          <cell r="F956">
            <v>12</v>
          </cell>
          <cell r="G956">
            <v>11</v>
          </cell>
          <cell r="H956">
            <v>0</v>
          </cell>
          <cell r="I956">
            <v>125.11</v>
          </cell>
          <cell r="J956">
            <v>50</v>
          </cell>
          <cell r="K956">
            <v>0</v>
          </cell>
          <cell r="L956">
            <v>0</v>
          </cell>
          <cell r="M956"/>
        </row>
        <row r="957">
          <cell r="A957" t="str">
            <v>52_5_12_12</v>
          </cell>
          <cell r="B957">
            <v>11</v>
          </cell>
          <cell r="C957">
            <v>52</v>
          </cell>
          <cell r="D957">
            <v>125</v>
          </cell>
          <cell r="E957" t="str">
            <v>5</v>
          </cell>
          <cell r="F957">
            <v>12</v>
          </cell>
          <cell r="G957">
            <v>12</v>
          </cell>
          <cell r="H957">
            <v>0</v>
          </cell>
          <cell r="I957">
            <v>125.12</v>
          </cell>
          <cell r="J957">
            <v>55</v>
          </cell>
          <cell r="K957">
            <v>0</v>
          </cell>
          <cell r="L957">
            <v>0</v>
          </cell>
          <cell r="M957"/>
        </row>
        <row r="958">
          <cell r="A958" t="str">
            <v>52_5_12_13</v>
          </cell>
          <cell r="B958">
            <v>11</v>
          </cell>
          <cell r="C958">
            <v>52</v>
          </cell>
          <cell r="D958">
            <v>125</v>
          </cell>
          <cell r="E958" t="str">
            <v>5</v>
          </cell>
          <cell r="F958">
            <v>12</v>
          </cell>
          <cell r="G958">
            <v>13</v>
          </cell>
          <cell r="H958">
            <v>0</v>
          </cell>
          <cell r="I958">
            <v>125.13</v>
          </cell>
          <cell r="J958">
            <v>60</v>
          </cell>
          <cell r="K958">
            <v>0</v>
          </cell>
          <cell r="L958">
            <v>0</v>
          </cell>
          <cell r="M958"/>
        </row>
        <row r="959">
          <cell r="A959" t="str">
            <v>52_5_12_14</v>
          </cell>
          <cell r="B959">
            <v>11</v>
          </cell>
          <cell r="C959">
            <v>52</v>
          </cell>
          <cell r="D959">
            <v>125</v>
          </cell>
          <cell r="E959" t="str">
            <v>5</v>
          </cell>
          <cell r="F959">
            <v>12</v>
          </cell>
          <cell r="G959">
            <v>14</v>
          </cell>
          <cell r="H959">
            <v>0</v>
          </cell>
          <cell r="I959">
            <v>125.14</v>
          </cell>
          <cell r="J959">
            <v>65</v>
          </cell>
          <cell r="K959">
            <v>0</v>
          </cell>
          <cell r="L959">
            <v>0</v>
          </cell>
          <cell r="M959"/>
        </row>
        <row r="960">
          <cell r="A960" t="str">
            <v>52_5_12_15</v>
          </cell>
          <cell r="B960">
            <v>11</v>
          </cell>
          <cell r="C960">
            <v>52</v>
          </cell>
          <cell r="D960">
            <v>125</v>
          </cell>
          <cell r="E960" t="str">
            <v>5</v>
          </cell>
          <cell r="F960">
            <v>12</v>
          </cell>
          <cell r="G960">
            <v>15</v>
          </cell>
          <cell r="H960">
            <v>0</v>
          </cell>
          <cell r="I960">
            <v>125.15</v>
          </cell>
          <cell r="J960">
            <v>70</v>
          </cell>
          <cell r="K960">
            <v>0</v>
          </cell>
          <cell r="L960">
            <v>0</v>
          </cell>
          <cell r="M960"/>
        </row>
        <row r="961">
          <cell r="A961" t="str">
            <v>52_5_12_16</v>
          </cell>
          <cell r="B961">
            <v>11</v>
          </cell>
          <cell r="C961">
            <v>52</v>
          </cell>
          <cell r="D961">
            <v>125</v>
          </cell>
          <cell r="E961" t="str">
            <v>5</v>
          </cell>
          <cell r="F961">
            <v>12</v>
          </cell>
          <cell r="G961">
            <v>16</v>
          </cell>
          <cell r="H961">
            <v>0</v>
          </cell>
          <cell r="I961">
            <v>125.16</v>
          </cell>
          <cell r="J961">
            <v>75</v>
          </cell>
          <cell r="K961">
            <v>0</v>
          </cell>
          <cell r="L961">
            <v>0</v>
          </cell>
          <cell r="M961">
            <v>1</v>
          </cell>
        </row>
        <row r="962">
          <cell r="A962" t="str">
            <v>52_5_13_1</v>
          </cell>
          <cell r="B962">
            <v>11</v>
          </cell>
          <cell r="C962">
            <v>52</v>
          </cell>
          <cell r="D962">
            <v>135</v>
          </cell>
          <cell r="E962" t="str">
            <v>5</v>
          </cell>
          <cell r="F962">
            <v>13</v>
          </cell>
          <cell r="G962">
            <v>1</v>
          </cell>
          <cell r="H962">
            <v>0</v>
          </cell>
          <cell r="I962">
            <v>135.01</v>
          </cell>
          <cell r="J962">
            <v>2.5</v>
          </cell>
          <cell r="K962">
            <v>0</v>
          </cell>
          <cell r="L962">
            <v>0</v>
          </cell>
        </row>
        <row r="963">
          <cell r="A963" t="str">
            <v>52_5_13_2</v>
          </cell>
          <cell r="B963">
            <v>11</v>
          </cell>
          <cell r="C963">
            <v>52</v>
          </cell>
          <cell r="D963">
            <v>135</v>
          </cell>
          <cell r="E963" t="str">
            <v>5</v>
          </cell>
          <cell r="F963">
            <v>13</v>
          </cell>
          <cell r="G963">
            <v>2</v>
          </cell>
          <cell r="H963">
            <v>0</v>
          </cell>
          <cell r="I963">
            <v>135.02000000000001</v>
          </cell>
          <cell r="J963">
            <v>5</v>
          </cell>
          <cell r="K963">
            <v>0</v>
          </cell>
          <cell r="L963">
            <v>0</v>
          </cell>
          <cell r="M963"/>
        </row>
        <row r="964">
          <cell r="A964" t="str">
            <v>52_5_13_3</v>
          </cell>
          <cell r="B964">
            <v>11</v>
          </cell>
          <cell r="C964">
            <v>52</v>
          </cell>
          <cell r="D964">
            <v>135</v>
          </cell>
          <cell r="E964" t="str">
            <v>5</v>
          </cell>
          <cell r="F964">
            <v>13</v>
          </cell>
          <cell r="G964">
            <v>3</v>
          </cell>
          <cell r="H964">
            <v>0.42</v>
          </cell>
          <cell r="I964">
            <v>135.03</v>
          </cell>
          <cell r="J964">
            <v>10</v>
          </cell>
          <cell r="K964">
            <v>4.2</v>
          </cell>
          <cell r="L964">
            <v>0.32558139534883723</v>
          </cell>
          <cell r="M964"/>
        </row>
        <row r="965">
          <cell r="A965" t="str">
            <v>52_5_13_4</v>
          </cell>
          <cell r="B965">
            <v>11</v>
          </cell>
          <cell r="C965">
            <v>52</v>
          </cell>
          <cell r="D965">
            <v>135</v>
          </cell>
          <cell r="E965" t="str">
            <v>5</v>
          </cell>
          <cell r="F965">
            <v>13</v>
          </cell>
          <cell r="G965">
            <v>4</v>
          </cell>
          <cell r="H965">
            <v>0.57999999999999996</v>
          </cell>
          <cell r="I965">
            <v>135.04</v>
          </cell>
          <cell r="J965">
            <v>15</v>
          </cell>
          <cell r="K965">
            <v>8.6999999999999993</v>
          </cell>
          <cell r="L965">
            <v>0.67441860465116277</v>
          </cell>
          <cell r="M965"/>
        </row>
        <row r="966">
          <cell r="A966" t="str">
            <v>52_5_13_5</v>
          </cell>
          <cell r="B966">
            <v>11</v>
          </cell>
          <cell r="C966">
            <v>52</v>
          </cell>
          <cell r="D966">
            <v>135</v>
          </cell>
          <cell r="E966" t="str">
            <v>5</v>
          </cell>
          <cell r="F966">
            <v>13</v>
          </cell>
          <cell r="G966">
            <v>5</v>
          </cell>
          <cell r="H966">
            <v>0</v>
          </cell>
          <cell r="I966">
            <v>135.05000000000001</v>
          </cell>
          <cell r="J966">
            <v>20</v>
          </cell>
          <cell r="K966">
            <v>0</v>
          </cell>
          <cell r="L966">
            <v>0</v>
          </cell>
          <cell r="M966"/>
        </row>
        <row r="967">
          <cell r="A967" t="str">
            <v>52_5_13_6</v>
          </cell>
          <cell r="B967">
            <v>11</v>
          </cell>
          <cell r="C967">
            <v>52</v>
          </cell>
          <cell r="D967">
            <v>135</v>
          </cell>
          <cell r="E967" t="str">
            <v>5</v>
          </cell>
          <cell r="F967">
            <v>13</v>
          </cell>
          <cell r="G967">
            <v>6</v>
          </cell>
          <cell r="H967">
            <v>0</v>
          </cell>
          <cell r="I967">
            <v>135.06</v>
          </cell>
          <cell r="J967">
            <v>25</v>
          </cell>
          <cell r="K967">
            <v>0</v>
          </cell>
          <cell r="L967">
            <v>0</v>
          </cell>
          <cell r="M967"/>
        </row>
        <row r="968">
          <cell r="A968" t="str">
            <v>52_5_13_7</v>
          </cell>
          <cell r="B968">
            <v>11</v>
          </cell>
          <cell r="C968">
            <v>52</v>
          </cell>
          <cell r="D968">
            <v>135</v>
          </cell>
          <cell r="E968" t="str">
            <v>5</v>
          </cell>
          <cell r="F968">
            <v>13</v>
          </cell>
          <cell r="G968">
            <v>7</v>
          </cell>
          <cell r="H968">
            <v>0</v>
          </cell>
          <cell r="I968">
            <v>135.07</v>
          </cell>
          <cell r="J968">
            <v>30</v>
          </cell>
          <cell r="K968">
            <v>0</v>
          </cell>
          <cell r="L968">
            <v>0</v>
          </cell>
          <cell r="M968"/>
        </row>
        <row r="969">
          <cell r="A969" t="str">
            <v>52_5_13_8</v>
          </cell>
          <cell r="B969">
            <v>11</v>
          </cell>
          <cell r="C969">
            <v>52</v>
          </cell>
          <cell r="D969">
            <v>135</v>
          </cell>
          <cell r="E969" t="str">
            <v>5</v>
          </cell>
          <cell r="F969">
            <v>13</v>
          </cell>
          <cell r="G969">
            <v>8</v>
          </cell>
          <cell r="H969">
            <v>0</v>
          </cell>
          <cell r="I969">
            <v>135.08000000000001</v>
          </cell>
          <cell r="J969">
            <v>35</v>
          </cell>
          <cell r="K969">
            <v>0</v>
          </cell>
          <cell r="L969">
            <v>0</v>
          </cell>
          <cell r="M969"/>
        </row>
        <row r="970">
          <cell r="A970" t="str">
            <v>52_5_13_9</v>
          </cell>
          <cell r="B970">
            <v>11</v>
          </cell>
          <cell r="C970">
            <v>52</v>
          </cell>
          <cell r="D970">
            <v>135</v>
          </cell>
          <cell r="E970" t="str">
            <v>5</v>
          </cell>
          <cell r="F970">
            <v>13</v>
          </cell>
          <cell r="G970">
            <v>9</v>
          </cell>
          <cell r="H970">
            <v>0</v>
          </cell>
          <cell r="I970">
            <v>135.09</v>
          </cell>
          <cell r="J970">
            <v>40</v>
          </cell>
          <cell r="K970">
            <v>0</v>
          </cell>
          <cell r="L970">
            <v>0</v>
          </cell>
          <cell r="M970"/>
        </row>
        <row r="971">
          <cell r="A971" t="str">
            <v>52_5_13_10</v>
          </cell>
          <cell r="B971">
            <v>11</v>
          </cell>
          <cell r="C971">
            <v>52</v>
          </cell>
          <cell r="D971">
            <v>135</v>
          </cell>
          <cell r="E971" t="str">
            <v>5</v>
          </cell>
          <cell r="F971">
            <v>13</v>
          </cell>
          <cell r="G971">
            <v>10</v>
          </cell>
          <cell r="H971">
            <v>0</v>
          </cell>
          <cell r="I971">
            <v>135.1</v>
          </cell>
          <cell r="J971">
            <v>45</v>
          </cell>
          <cell r="K971">
            <v>0</v>
          </cell>
          <cell r="L971">
            <v>0</v>
          </cell>
          <cell r="M971"/>
        </row>
        <row r="972">
          <cell r="A972" t="str">
            <v>52_5_13_11</v>
          </cell>
          <cell r="B972">
            <v>11</v>
          </cell>
          <cell r="C972">
            <v>52</v>
          </cell>
          <cell r="D972">
            <v>135</v>
          </cell>
          <cell r="E972" t="str">
            <v>5</v>
          </cell>
          <cell r="F972">
            <v>13</v>
          </cell>
          <cell r="G972">
            <v>11</v>
          </cell>
          <cell r="H972">
            <v>0</v>
          </cell>
          <cell r="I972">
            <v>135.11000000000001</v>
          </cell>
          <cell r="J972">
            <v>50</v>
          </cell>
          <cell r="K972">
            <v>0</v>
          </cell>
          <cell r="L972">
            <v>0</v>
          </cell>
          <cell r="M972"/>
        </row>
        <row r="973">
          <cell r="A973" t="str">
            <v>52_5_13_12</v>
          </cell>
          <cell r="B973">
            <v>11</v>
          </cell>
          <cell r="C973">
            <v>52</v>
          </cell>
          <cell r="D973">
            <v>135</v>
          </cell>
          <cell r="E973" t="str">
            <v>5</v>
          </cell>
          <cell r="F973">
            <v>13</v>
          </cell>
          <cell r="G973">
            <v>12</v>
          </cell>
          <cell r="H973">
            <v>0</v>
          </cell>
          <cell r="I973">
            <v>135.12</v>
          </cell>
          <cell r="J973">
            <v>55</v>
          </cell>
          <cell r="K973">
            <v>0</v>
          </cell>
          <cell r="L973">
            <v>0</v>
          </cell>
          <cell r="M973"/>
        </row>
        <row r="974">
          <cell r="A974" t="str">
            <v>52_5_13_13</v>
          </cell>
          <cell r="B974">
            <v>11</v>
          </cell>
          <cell r="C974">
            <v>52</v>
          </cell>
          <cell r="D974">
            <v>135</v>
          </cell>
          <cell r="E974" t="str">
            <v>5</v>
          </cell>
          <cell r="F974">
            <v>13</v>
          </cell>
          <cell r="G974">
            <v>13</v>
          </cell>
          <cell r="H974">
            <v>0</v>
          </cell>
          <cell r="I974">
            <v>135.13</v>
          </cell>
          <cell r="J974">
            <v>60</v>
          </cell>
          <cell r="K974">
            <v>0</v>
          </cell>
          <cell r="L974">
            <v>0</v>
          </cell>
          <cell r="M974"/>
        </row>
        <row r="975">
          <cell r="A975" t="str">
            <v>52_5_13_14</v>
          </cell>
          <cell r="B975">
            <v>11</v>
          </cell>
          <cell r="C975">
            <v>52</v>
          </cell>
          <cell r="D975">
            <v>135</v>
          </cell>
          <cell r="E975" t="str">
            <v>5</v>
          </cell>
          <cell r="F975">
            <v>13</v>
          </cell>
          <cell r="G975">
            <v>14</v>
          </cell>
          <cell r="H975">
            <v>0</v>
          </cell>
          <cell r="I975">
            <v>135.13999999999999</v>
          </cell>
          <cell r="J975">
            <v>65</v>
          </cell>
          <cell r="K975">
            <v>0</v>
          </cell>
          <cell r="L975">
            <v>0</v>
          </cell>
          <cell r="M975"/>
        </row>
        <row r="976">
          <cell r="A976" t="str">
            <v>52_5_13_15</v>
          </cell>
          <cell r="B976">
            <v>11</v>
          </cell>
          <cell r="C976">
            <v>52</v>
          </cell>
          <cell r="D976">
            <v>135</v>
          </cell>
          <cell r="E976" t="str">
            <v>5</v>
          </cell>
          <cell r="F976">
            <v>13</v>
          </cell>
          <cell r="G976">
            <v>15</v>
          </cell>
          <cell r="H976">
            <v>0</v>
          </cell>
          <cell r="I976">
            <v>135.15</v>
          </cell>
          <cell r="J976">
            <v>70</v>
          </cell>
          <cell r="K976">
            <v>0</v>
          </cell>
          <cell r="L976">
            <v>0</v>
          </cell>
          <cell r="M976"/>
        </row>
        <row r="977">
          <cell r="A977" t="str">
            <v>52_5_13_16</v>
          </cell>
          <cell r="B977">
            <v>11</v>
          </cell>
          <cell r="C977">
            <v>52</v>
          </cell>
          <cell r="D977">
            <v>135</v>
          </cell>
          <cell r="E977" t="str">
            <v>5</v>
          </cell>
          <cell r="F977">
            <v>13</v>
          </cell>
          <cell r="G977">
            <v>16</v>
          </cell>
          <cell r="H977">
            <v>0</v>
          </cell>
          <cell r="I977">
            <v>135.16</v>
          </cell>
          <cell r="J977">
            <v>75</v>
          </cell>
          <cell r="K977">
            <v>0</v>
          </cell>
          <cell r="L977">
            <v>0</v>
          </cell>
          <cell r="M977">
            <v>1</v>
          </cell>
        </row>
        <row r="978">
          <cell r="A978" t="str">
            <v>52_5_14_1</v>
          </cell>
          <cell r="B978">
            <v>11</v>
          </cell>
          <cell r="C978">
            <v>52</v>
          </cell>
          <cell r="D978">
            <v>145</v>
          </cell>
          <cell r="E978" t="str">
            <v>5</v>
          </cell>
          <cell r="F978">
            <v>14</v>
          </cell>
          <cell r="G978">
            <v>1</v>
          </cell>
          <cell r="H978">
            <v>0</v>
          </cell>
          <cell r="I978">
            <v>145.01</v>
          </cell>
          <cell r="J978">
            <v>2.5</v>
          </cell>
          <cell r="K978">
            <v>0</v>
          </cell>
          <cell r="L978">
            <v>0</v>
          </cell>
        </row>
        <row r="979">
          <cell r="A979" t="str">
            <v>52_5_14_2</v>
          </cell>
          <cell r="B979">
            <v>11</v>
          </cell>
          <cell r="C979">
            <v>52</v>
          </cell>
          <cell r="D979">
            <v>145</v>
          </cell>
          <cell r="E979" t="str">
            <v>5</v>
          </cell>
          <cell r="F979">
            <v>14</v>
          </cell>
          <cell r="G979">
            <v>2</v>
          </cell>
          <cell r="H979">
            <v>0</v>
          </cell>
          <cell r="I979">
            <v>145.02000000000001</v>
          </cell>
          <cell r="J979">
            <v>5</v>
          </cell>
          <cell r="K979">
            <v>0</v>
          </cell>
          <cell r="L979">
            <v>0</v>
          </cell>
          <cell r="M979"/>
        </row>
        <row r="980">
          <cell r="A980" t="str">
            <v>52_5_14_3</v>
          </cell>
          <cell r="B980">
            <v>11</v>
          </cell>
          <cell r="C980">
            <v>52</v>
          </cell>
          <cell r="D980">
            <v>145</v>
          </cell>
          <cell r="E980" t="str">
            <v>5</v>
          </cell>
          <cell r="F980">
            <v>14</v>
          </cell>
          <cell r="G980">
            <v>3</v>
          </cell>
          <cell r="H980">
            <v>0.42</v>
          </cell>
          <cell r="I980">
            <v>145.03</v>
          </cell>
          <cell r="J980">
            <v>10</v>
          </cell>
          <cell r="K980">
            <v>4.2</v>
          </cell>
          <cell r="L980">
            <v>0.32558139534883723</v>
          </cell>
          <cell r="M980"/>
        </row>
        <row r="981">
          <cell r="A981" t="str">
            <v>52_5_14_4</v>
          </cell>
          <cell r="B981">
            <v>11</v>
          </cell>
          <cell r="C981">
            <v>52</v>
          </cell>
          <cell r="D981">
            <v>145</v>
          </cell>
          <cell r="E981" t="str">
            <v>5</v>
          </cell>
          <cell r="F981">
            <v>14</v>
          </cell>
          <cell r="G981">
            <v>4</v>
          </cell>
          <cell r="H981">
            <v>0.57999999999999996</v>
          </cell>
          <cell r="I981">
            <v>145.04</v>
          </cell>
          <cell r="J981">
            <v>15</v>
          </cell>
          <cell r="K981">
            <v>8.6999999999999993</v>
          </cell>
          <cell r="L981">
            <v>0.67441860465116277</v>
          </cell>
          <cell r="M981"/>
        </row>
        <row r="982">
          <cell r="A982" t="str">
            <v>52_5_14_5</v>
          </cell>
          <cell r="B982">
            <v>11</v>
          </cell>
          <cell r="C982">
            <v>52</v>
          </cell>
          <cell r="D982">
            <v>145</v>
          </cell>
          <cell r="E982" t="str">
            <v>5</v>
          </cell>
          <cell r="F982">
            <v>14</v>
          </cell>
          <cell r="G982">
            <v>5</v>
          </cell>
          <cell r="H982">
            <v>0</v>
          </cell>
          <cell r="I982">
            <v>145.05000000000001</v>
          </cell>
          <cell r="J982">
            <v>20</v>
          </cell>
          <cell r="K982">
            <v>0</v>
          </cell>
          <cell r="L982">
            <v>0</v>
          </cell>
          <cell r="M982"/>
        </row>
        <row r="983">
          <cell r="A983" t="str">
            <v>52_5_14_6</v>
          </cell>
          <cell r="B983">
            <v>11</v>
          </cell>
          <cell r="C983">
            <v>52</v>
          </cell>
          <cell r="D983">
            <v>145</v>
          </cell>
          <cell r="E983" t="str">
            <v>5</v>
          </cell>
          <cell r="F983">
            <v>14</v>
          </cell>
          <cell r="G983">
            <v>6</v>
          </cell>
          <cell r="H983">
            <v>0</v>
          </cell>
          <cell r="I983">
            <v>145.06</v>
          </cell>
          <cell r="J983">
            <v>25</v>
          </cell>
          <cell r="K983">
            <v>0</v>
          </cell>
          <cell r="L983">
            <v>0</v>
          </cell>
          <cell r="M983"/>
        </row>
        <row r="984">
          <cell r="A984" t="str">
            <v>52_5_14_7</v>
          </cell>
          <cell r="B984">
            <v>11</v>
          </cell>
          <cell r="C984">
            <v>52</v>
          </cell>
          <cell r="D984">
            <v>145</v>
          </cell>
          <cell r="E984" t="str">
            <v>5</v>
          </cell>
          <cell r="F984">
            <v>14</v>
          </cell>
          <cell r="G984">
            <v>7</v>
          </cell>
          <cell r="H984">
            <v>0</v>
          </cell>
          <cell r="I984">
            <v>145.07</v>
          </cell>
          <cell r="J984">
            <v>30</v>
          </cell>
          <cell r="K984">
            <v>0</v>
          </cell>
          <cell r="L984">
            <v>0</v>
          </cell>
          <cell r="M984"/>
        </row>
        <row r="985">
          <cell r="A985" t="str">
            <v>52_5_14_8</v>
          </cell>
          <cell r="B985">
            <v>11</v>
          </cell>
          <cell r="C985">
            <v>52</v>
          </cell>
          <cell r="D985">
            <v>145</v>
          </cell>
          <cell r="E985" t="str">
            <v>5</v>
          </cell>
          <cell r="F985">
            <v>14</v>
          </cell>
          <cell r="G985">
            <v>8</v>
          </cell>
          <cell r="H985">
            <v>0</v>
          </cell>
          <cell r="I985">
            <v>145.08000000000001</v>
          </cell>
          <cell r="J985">
            <v>35</v>
          </cell>
          <cell r="K985">
            <v>0</v>
          </cell>
          <cell r="L985">
            <v>0</v>
          </cell>
          <cell r="M985"/>
        </row>
        <row r="986">
          <cell r="A986" t="str">
            <v>52_5_14_9</v>
          </cell>
          <cell r="B986">
            <v>11</v>
          </cell>
          <cell r="C986">
            <v>52</v>
          </cell>
          <cell r="D986">
            <v>145</v>
          </cell>
          <cell r="E986" t="str">
            <v>5</v>
          </cell>
          <cell r="F986">
            <v>14</v>
          </cell>
          <cell r="G986">
            <v>9</v>
          </cell>
          <cell r="H986">
            <v>0</v>
          </cell>
          <cell r="I986">
            <v>145.09</v>
          </cell>
          <cell r="J986">
            <v>40</v>
          </cell>
          <cell r="K986">
            <v>0</v>
          </cell>
          <cell r="L986">
            <v>0</v>
          </cell>
          <cell r="M986"/>
        </row>
        <row r="987">
          <cell r="A987" t="str">
            <v>52_5_14_10</v>
          </cell>
          <cell r="B987">
            <v>11</v>
          </cell>
          <cell r="C987">
            <v>52</v>
          </cell>
          <cell r="D987">
            <v>145</v>
          </cell>
          <cell r="E987" t="str">
            <v>5</v>
          </cell>
          <cell r="F987">
            <v>14</v>
          </cell>
          <cell r="G987">
            <v>10</v>
          </cell>
          <cell r="H987">
            <v>0</v>
          </cell>
          <cell r="I987">
            <v>145.1</v>
          </cell>
          <cell r="J987">
            <v>45</v>
          </cell>
          <cell r="K987">
            <v>0</v>
          </cell>
          <cell r="L987">
            <v>0</v>
          </cell>
          <cell r="M987"/>
        </row>
        <row r="988">
          <cell r="A988" t="str">
            <v>52_5_14_11</v>
          </cell>
          <cell r="B988">
            <v>11</v>
          </cell>
          <cell r="C988">
            <v>52</v>
          </cell>
          <cell r="D988">
            <v>145</v>
          </cell>
          <cell r="E988" t="str">
            <v>5</v>
          </cell>
          <cell r="F988">
            <v>14</v>
          </cell>
          <cell r="G988">
            <v>11</v>
          </cell>
          <cell r="H988">
            <v>0</v>
          </cell>
          <cell r="I988">
            <v>145.11000000000001</v>
          </cell>
          <cell r="J988">
            <v>50</v>
          </cell>
          <cell r="K988">
            <v>0</v>
          </cell>
          <cell r="L988">
            <v>0</v>
          </cell>
          <cell r="M988"/>
        </row>
        <row r="989">
          <cell r="A989" t="str">
            <v>52_5_14_12</v>
          </cell>
          <cell r="B989">
            <v>11</v>
          </cell>
          <cell r="C989">
            <v>52</v>
          </cell>
          <cell r="D989">
            <v>145</v>
          </cell>
          <cell r="E989" t="str">
            <v>5</v>
          </cell>
          <cell r="F989">
            <v>14</v>
          </cell>
          <cell r="G989">
            <v>12</v>
          </cell>
          <cell r="H989">
            <v>0</v>
          </cell>
          <cell r="I989">
            <v>145.12</v>
          </cell>
          <cell r="J989">
            <v>55</v>
          </cell>
          <cell r="K989">
            <v>0</v>
          </cell>
          <cell r="L989">
            <v>0</v>
          </cell>
          <cell r="M989"/>
        </row>
        <row r="990">
          <cell r="A990" t="str">
            <v>52_5_14_13</v>
          </cell>
          <cell r="B990">
            <v>11</v>
          </cell>
          <cell r="C990">
            <v>52</v>
          </cell>
          <cell r="D990">
            <v>145</v>
          </cell>
          <cell r="E990" t="str">
            <v>5</v>
          </cell>
          <cell r="F990">
            <v>14</v>
          </cell>
          <cell r="G990">
            <v>13</v>
          </cell>
          <cell r="H990">
            <v>0</v>
          </cell>
          <cell r="I990">
            <v>145.13</v>
          </cell>
          <cell r="J990">
            <v>60</v>
          </cell>
          <cell r="K990">
            <v>0</v>
          </cell>
          <cell r="L990">
            <v>0</v>
          </cell>
          <cell r="M990"/>
        </row>
        <row r="991">
          <cell r="A991" t="str">
            <v>52_5_14_14</v>
          </cell>
          <cell r="B991">
            <v>11</v>
          </cell>
          <cell r="C991">
            <v>52</v>
          </cell>
          <cell r="D991">
            <v>145</v>
          </cell>
          <cell r="E991" t="str">
            <v>5</v>
          </cell>
          <cell r="F991">
            <v>14</v>
          </cell>
          <cell r="G991">
            <v>14</v>
          </cell>
          <cell r="H991">
            <v>0</v>
          </cell>
          <cell r="I991">
            <v>145.13999999999999</v>
          </cell>
          <cell r="J991">
            <v>65</v>
          </cell>
          <cell r="K991">
            <v>0</v>
          </cell>
          <cell r="L991">
            <v>0</v>
          </cell>
          <cell r="M991"/>
        </row>
        <row r="992">
          <cell r="A992" t="str">
            <v>52_5_14_15</v>
          </cell>
          <cell r="B992">
            <v>11</v>
          </cell>
          <cell r="C992">
            <v>52</v>
          </cell>
          <cell r="D992">
            <v>145</v>
          </cell>
          <cell r="E992" t="str">
            <v>5</v>
          </cell>
          <cell r="F992">
            <v>14</v>
          </cell>
          <cell r="G992">
            <v>15</v>
          </cell>
          <cell r="H992">
            <v>0</v>
          </cell>
          <cell r="I992">
            <v>145.15</v>
          </cell>
          <cell r="J992">
            <v>70</v>
          </cell>
          <cell r="K992">
            <v>0</v>
          </cell>
          <cell r="L992">
            <v>0</v>
          </cell>
          <cell r="M992"/>
        </row>
        <row r="993">
          <cell r="A993" t="str">
            <v>52_5_14_16</v>
          </cell>
          <cell r="B993">
            <v>11</v>
          </cell>
          <cell r="C993">
            <v>52</v>
          </cell>
          <cell r="D993">
            <v>145</v>
          </cell>
          <cell r="E993" t="str">
            <v>5</v>
          </cell>
          <cell r="F993">
            <v>14</v>
          </cell>
          <cell r="G993">
            <v>16</v>
          </cell>
          <cell r="H993">
            <v>0</v>
          </cell>
          <cell r="I993">
            <v>145.16</v>
          </cell>
          <cell r="J993">
            <v>75</v>
          </cell>
          <cell r="K993">
            <v>0</v>
          </cell>
          <cell r="L993">
            <v>0</v>
          </cell>
          <cell r="M993">
            <v>1</v>
          </cell>
        </row>
        <row r="994">
          <cell r="A994" t="str">
            <v>52_5_15_1</v>
          </cell>
          <cell r="B994">
            <v>11</v>
          </cell>
          <cell r="C994">
            <v>52</v>
          </cell>
          <cell r="D994">
            <v>155</v>
          </cell>
          <cell r="E994" t="str">
            <v>5</v>
          </cell>
          <cell r="F994">
            <v>15</v>
          </cell>
          <cell r="G994">
            <v>1</v>
          </cell>
          <cell r="H994">
            <v>0</v>
          </cell>
          <cell r="I994">
            <v>155.01</v>
          </cell>
          <cell r="J994">
            <v>2.5</v>
          </cell>
          <cell r="K994">
            <v>0</v>
          </cell>
          <cell r="L994">
            <v>0</v>
          </cell>
        </row>
        <row r="995">
          <cell r="A995" t="str">
            <v>52_5_15_2</v>
          </cell>
          <cell r="B995">
            <v>11</v>
          </cell>
          <cell r="C995">
            <v>52</v>
          </cell>
          <cell r="D995">
            <v>155</v>
          </cell>
          <cell r="E995" t="str">
            <v>5</v>
          </cell>
          <cell r="F995">
            <v>15</v>
          </cell>
          <cell r="G995">
            <v>2</v>
          </cell>
          <cell r="H995">
            <v>0</v>
          </cell>
          <cell r="I995">
            <v>155.02000000000001</v>
          </cell>
          <cell r="J995">
            <v>5</v>
          </cell>
          <cell r="K995">
            <v>0</v>
          </cell>
          <cell r="L995">
            <v>0</v>
          </cell>
          <cell r="M995"/>
        </row>
        <row r="996">
          <cell r="A996" t="str">
            <v>52_5_15_3</v>
          </cell>
          <cell r="B996">
            <v>11</v>
          </cell>
          <cell r="C996">
            <v>52</v>
          </cell>
          <cell r="D996">
            <v>155</v>
          </cell>
          <cell r="E996" t="str">
            <v>5</v>
          </cell>
          <cell r="F996">
            <v>15</v>
          </cell>
          <cell r="G996">
            <v>3</v>
          </cell>
          <cell r="H996">
            <v>0.42</v>
          </cell>
          <cell r="I996">
            <v>155.03</v>
          </cell>
          <cell r="J996">
            <v>10</v>
          </cell>
          <cell r="K996">
            <v>4.2</v>
          </cell>
          <cell r="L996">
            <v>0.32558139534883723</v>
          </cell>
          <cell r="M996"/>
        </row>
        <row r="997">
          <cell r="A997" t="str">
            <v>52_5_15_4</v>
          </cell>
          <cell r="B997">
            <v>11</v>
          </cell>
          <cell r="C997">
            <v>52</v>
          </cell>
          <cell r="D997">
            <v>155</v>
          </cell>
          <cell r="E997" t="str">
            <v>5</v>
          </cell>
          <cell r="F997">
            <v>15</v>
          </cell>
          <cell r="G997">
            <v>4</v>
          </cell>
          <cell r="H997">
            <v>0.57999999999999996</v>
          </cell>
          <cell r="I997">
            <v>155.04</v>
          </cell>
          <cell r="J997">
            <v>15</v>
          </cell>
          <cell r="K997">
            <v>8.6999999999999993</v>
          </cell>
          <cell r="L997">
            <v>0.67441860465116277</v>
          </cell>
          <cell r="M997"/>
        </row>
        <row r="998">
          <cell r="A998" t="str">
            <v>52_5_15_5</v>
          </cell>
          <cell r="B998">
            <v>11</v>
          </cell>
          <cell r="C998">
            <v>52</v>
          </cell>
          <cell r="D998">
            <v>155</v>
          </cell>
          <cell r="E998" t="str">
            <v>5</v>
          </cell>
          <cell r="F998">
            <v>15</v>
          </cell>
          <cell r="G998">
            <v>5</v>
          </cell>
          <cell r="H998">
            <v>0</v>
          </cell>
          <cell r="I998">
            <v>155.05000000000001</v>
          </cell>
          <cell r="J998">
            <v>20</v>
          </cell>
          <cell r="K998">
            <v>0</v>
          </cell>
          <cell r="L998">
            <v>0</v>
          </cell>
          <cell r="M998"/>
        </row>
        <row r="999">
          <cell r="A999" t="str">
            <v>52_5_15_6</v>
          </cell>
          <cell r="B999">
            <v>11</v>
          </cell>
          <cell r="C999">
            <v>52</v>
          </cell>
          <cell r="D999">
            <v>155</v>
          </cell>
          <cell r="E999" t="str">
            <v>5</v>
          </cell>
          <cell r="F999">
            <v>15</v>
          </cell>
          <cell r="G999">
            <v>6</v>
          </cell>
          <cell r="H999">
            <v>0</v>
          </cell>
          <cell r="I999">
            <v>155.06</v>
          </cell>
          <cell r="J999">
            <v>25</v>
          </cell>
          <cell r="K999">
            <v>0</v>
          </cell>
          <cell r="L999">
            <v>0</v>
          </cell>
          <cell r="M999"/>
        </row>
        <row r="1000">
          <cell r="A1000" t="str">
            <v>52_5_15_7</v>
          </cell>
          <cell r="B1000">
            <v>11</v>
          </cell>
          <cell r="C1000">
            <v>52</v>
          </cell>
          <cell r="D1000">
            <v>155</v>
          </cell>
          <cell r="E1000" t="str">
            <v>5</v>
          </cell>
          <cell r="F1000">
            <v>15</v>
          </cell>
          <cell r="G1000">
            <v>7</v>
          </cell>
          <cell r="H1000">
            <v>0</v>
          </cell>
          <cell r="I1000">
            <v>155.07</v>
          </cell>
          <cell r="J1000">
            <v>30</v>
          </cell>
          <cell r="K1000">
            <v>0</v>
          </cell>
          <cell r="L1000">
            <v>0</v>
          </cell>
          <cell r="M1000"/>
        </row>
        <row r="1001">
          <cell r="A1001" t="str">
            <v>52_5_15_8</v>
          </cell>
          <cell r="B1001">
            <v>11</v>
          </cell>
          <cell r="C1001">
            <v>52</v>
          </cell>
          <cell r="D1001">
            <v>155</v>
          </cell>
          <cell r="E1001" t="str">
            <v>5</v>
          </cell>
          <cell r="F1001">
            <v>15</v>
          </cell>
          <cell r="G1001">
            <v>8</v>
          </cell>
          <cell r="H1001">
            <v>0</v>
          </cell>
          <cell r="I1001">
            <v>155.08000000000001</v>
          </cell>
          <cell r="J1001">
            <v>35</v>
          </cell>
          <cell r="K1001">
            <v>0</v>
          </cell>
          <cell r="L1001">
            <v>0</v>
          </cell>
          <cell r="M1001"/>
        </row>
        <row r="1002">
          <cell r="A1002" t="str">
            <v>52_5_15_9</v>
          </cell>
          <cell r="B1002">
            <v>11</v>
          </cell>
          <cell r="C1002">
            <v>52</v>
          </cell>
          <cell r="D1002">
            <v>155</v>
          </cell>
          <cell r="E1002" t="str">
            <v>5</v>
          </cell>
          <cell r="F1002">
            <v>15</v>
          </cell>
          <cell r="G1002">
            <v>9</v>
          </cell>
          <cell r="H1002">
            <v>0</v>
          </cell>
          <cell r="I1002">
            <v>155.09</v>
          </cell>
          <cell r="J1002">
            <v>40</v>
          </cell>
          <cell r="K1002">
            <v>0</v>
          </cell>
          <cell r="L1002">
            <v>0</v>
          </cell>
          <cell r="M1002"/>
        </row>
        <row r="1003">
          <cell r="A1003" t="str">
            <v>52_5_15_10</v>
          </cell>
          <cell r="B1003">
            <v>11</v>
          </cell>
          <cell r="C1003">
            <v>52</v>
          </cell>
          <cell r="D1003">
            <v>155</v>
          </cell>
          <cell r="E1003" t="str">
            <v>5</v>
          </cell>
          <cell r="F1003">
            <v>15</v>
          </cell>
          <cell r="G1003">
            <v>10</v>
          </cell>
          <cell r="H1003">
            <v>0</v>
          </cell>
          <cell r="I1003">
            <v>155.1</v>
          </cell>
          <cell r="J1003">
            <v>45</v>
          </cell>
          <cell r="K1003">
            <v>0</v>
          </cell>
          <cell r="L1003">
            <v>0</v>
          </cell>
          <cell r="M1003"/>
        </row>
        <row r="1004">
          <cell r="A1004" t="str">
            <v>52_5_15_11</v>
          </cell>
          <cell r="B1004">
            <v>11</v>
          </cell>
          <cell r="C1004">
            <v>52</v>
          </cell>
          <cell r="D1004">
            <v>155</v>
          </cell>
          <cell r="E1004" t="str">
            <v>5</v>
          </cell>
          <cell r="F1004">
            <v>15</v>
          </cell>
          <cell r="G1004">
            <v>11</v>
          </cell>
          <cell r="H1004">
            <v>0</v>
          </cell>
          <cell r="I1004">
            <v>155.11000000000001</v>
          </cell>
          <cell r="J1004">
            <v>50</v>
          </cell>
          <cell r="K1004">
            <v>0</v>
          </cell>
          <cell r="L1004">
            <v>0</v>
          </cell>
          <cell r="M1004"/>
        </row>
        <row r="1005">
          <cell r="A1005" t="str">
            <v>52_5_15_12</v>
          </cell>
          <cell r="B1005">
            <v>11</v>
          </cell>
          <cell r="C1005">
            <v>52</v>
          </cell>
          <cell r="D1005">
            <v>155</v>
          </cell>
          <cell r="E1005" t="str">
            <v>5</v>
          </cell>
          <cell r="F1005">
            <v>15</v>
          </cell>
          <cell r="G1005">
            <v>12</v>
          </cell>
          <cell r="H1005">
            <v>0</v>
          </cell>
          <cell r="I1005">
            <v>155.12</v>
          </cell>
          <cell r="J1005">
            <v>55</v>
          </cell>
          <cell r="K1005">
            <v>0</v>
          </cell>
          <cell r="L1005">
            <v>0</v>
          </cell>
          <cell r="M1005"/>
        </row>
        <row r="1006">
          <cell r="A1006" t="str">
            <v>52_5_15_13</v>
          </cell>
          <cell r="B1006">
            <v>11</v>
          </cell>
          <cell r="C1006">
            <v>52</v>
          </cell>
          <cell r="D1006">
            <v>155</v>
          </cell>
          <cell r="E1006" t="str">
            <v>5</v>
          </cell>
          <cell r="F1006">
            <v>15</v>
          </cell>
          <cell r="G1006">
            <v>13</v>
          </cell>
          <cell r="H1006">
            <v>0</v>
          </cell>
          <cell r="I1006">
            <v>155.13</v>
          </cell>
          <cell r="J1006">
            <v>60</v>
          </cell>
          <cell r="K1006">
            <v>0</v>
          </cell>
          <cell r="L1006">
            <v>0</v>
          </cell>
          <cell r="M1006"/>
        </row>
        <row r="1007">
          <cell r="A1007" t="str">
            <v>52_5_15_14</v>
          </cell>
          <cell r="B1007">
            <v>11</v>
          </cell>
          <cell r="C1007">
            <v>52</v>
          </cell>
          <cell r="D1007">
            <v>155</v>
          </cell>
          <cell r="E1007" t="str">
            <v>5</v>
          </cell>
          <cell r="F1007">
            <v>15</v>
          </cell>
          <cell r="G1007">
            <v>14</v>
          </cell>
          <cell r="H1007">
            <v>0</v>
          </cell>
          <cell r="I1007">
            <v>155.13999999999999</v>
          </cell>
          <cell r="J1007">
            <v>65</v>
          </cell>
          <cell r="K1007">
            <v>0</v>
          </cell>
          <cell r="L1007">
            <v>0</v>
          </cell>
          <cell r="M1007"/>
        </row>
        <row r="1008">
          <cell r="A1008" t="str">
            <v>52_5_15_15</v>
          </cell>
          <cell r="B1008">
            <v>11</v>
          </cell>
          <cell r="C1008">
            <v>52</v>
          </cell>
          <cell r="D1008">
            <v>155</v>
          </cell>
          <cell r="E1008" t="str">
            <v>5</v>
          </cell>
          <cell r="F1008">
            <v>15</v>
          </cell>
          <cell r="G1008">
            <v>15</v>
          </cell>
          <cell r="H1008">
            <v>0</v>
          </cell>
          <cell r="I1008">
            <v>155.15</v>
          </cell>
          <cell r="J1008">
            <v>70</v>
          </cell>
          <cell r="K1008">
            <v>0</v>
          </cell>
          <cell r="L1008">
            <v>0</v>
          </cell>
          <cell r="M1008"/>
        </row>
        <row r="1009">
          <cell r="A1009" t="str">
            <v>52_5_15_16</v>
          </cell>
          <cell r="B1009">
            <v>11</v>
          </cell>
          <cell r="C1009">
            <v>52</v>
          </cell>
          <cell r="D1009">
            <v>155</v>
          </cell>
          <cell r="E1009" t="str">
            <v>5</v>
          </cell>
          <cell r="F1009">
            <v>15</v>
          </cell>
          <cell r="G1009">
            <v>16</v>
          </cell>
          <cell r="H1009">
            <v>0</v>
          </cell>
          <cell r="I1009">
            <v>155.16</v>
          </cell>
          <cell r="J1009">
            <v>75</v>
          </cell>
          <cell r="K1009">
            <v>0</v>
          </cell>
          <cell r="L1009">
            <v>0</v>
          </cell>
          <cell r="M1009">
            <v>1</v>
          </cell>
        </row>
        <row r="1010">
          <cell r="A1010" t="str">
            <v>52_5_16_1</v>
          </cell>
          <cell r="B1010">
            <v>11</v>
          </cell>
          <cell r="C1010">
            <v>52</v>
          </cell>
          <cell r="D1010">
            <v>165</v>
          </cell>
          <cell r="E1010" t="str">
            <v>5</v>
          </cell>
          <cell r="F1010">
            <v>16</v>
          </cell>
          <cell r="G1010">
            <v>1</v>
          </cell>
          <cell r="H1010">
            <v>0</v>
          </cell>
          <cell r="I1010">
            <v>165.01</v>
          </cell>
          <cell r="J1010">
            <v>2.5</v>
          </cell>
          <cell r="K1010">
            <v>0</v>
          </cell>
          <cell r="L1010">
            <v>0</v>
          </cell>
        </row>
        <row r="1011">
          <cell r="A1011" t="str">
            <v>52_5_16_2</v>
          </cell>
          <cell r="B1011">
            <v>11</v>
          </cell>
          <cell r="C1011">
            <v>52</v>
          </cell>
          <cell r="D1011">
            <v>165</v>
          </cell>
          <cell r="E1011" t="str">
            <v>5</v>
          </cell>
          <cell r="F1011">
            <v>16</v>
          </cell>
          <cell r="G1011">
            <v>2</v>
          </cell>
          <cell r="H1011">
            <v>0</v>
          </cell>
          <cell r="I1011">
            <v>165.02</v>
          </cell>
          <cell r="J1011">
            <v>5</v>
          </cell>
          <cell r="K1011">
            <v>0</v>
          </cell>
          <cell r="L1011">
            <v>0</v>
          </cell>
          <cell r="M1011"/>
        </row>
        <row r="1012">
          <cell r="A1012" t="str">
            <v>52_5_16_3</v>
          </cell>
          <cell r="B1012">
            <v>11</v>
          </cell>
          <cell r="C1012">
            <v>52</v>
          </cell>
          <cell r="D1012">
            <v>165</v>
          </cell>
          <cell r="E1012" t="str">
            <v>5</v>
          </cell>
          <cell r="F1012">
            <v>16</v>
          </cell>
          <cell r="G1012">
            <v>3</v>
          </cell>
          <cell r="H1012">
            <v>0.42</v>
          </cell>
          <cell r="I1012">
            <v>165.03</v>
          </cell>
          <cell r="J1012">
            <v>10</v>
          </cell>
          <cell r="K1012">
            <v>4.2</v>
          </cell>
          <cell r="L1012">
            <v>0.32558139534883723</v>
          </cell>
          <cell r="M1012"/>
        </row>
        <row r="1013">
          <cell r="A1013" t="str">
            <v>52_5_16_4</v>
          </cell>
          <cell r="B1013">
            <v>11</v>
          </cell>
          <cell r="C1013">
            <v>52</v>
          </cell>
          <cell r="D1013">
            <v>165</v>
          </cell>
          <cell r="E1013" t="str">
            <v>5</v>
          </cell>
          <cell r="F1013">
            <v>16</v>
          </cell>
          <cell r="G1013">
            <v>4</v>
          </cell>
          <cell r="H1013">
            <v>0.57999999999999996</v>
          </cell>
          <cell r="I1013">
            <v>165.04</v>
          </cell>
          <cell r="J1013">
            <v>15</v>
          </cell>
          <cell r="K1013">
            <v>8.6999999999999993</v>
          </cell>
          <cell r="L1013">
            <v>0.67441860465116277</v>
          </cell>
          <cell r="M1013"/>
        </row>
        <row r="1014">
          <cell r="A1014" t="str">
            <v>52_5_16_5</v>
          </cell>
          <cell r="B1014">
            <v>11</v>
          </cell>
          <cell r="C1014">
            <v>52</v>
          </cell>
          <cell r="D1014">
            <v>165</v>
          </cell>
          <cell r="E1014" t="str">
            <v>5</v>
          </cell>
          <cell r="F1014">
            <v>16</v>
          </cell>
          <cell r="G1014">
            <v>5</v>
          </cell>
          <cell r="H1014">
            <v>0</v>
          </cell>
          <cell r="I1014">
            <v>165.05</v>
          </cell>
          <cell r="J1014">
            <v>20</v>
          </cell>
          <cell r="K1014">
            <v>0</v>
          </cell>
          <cell r="L1014">
            <v>0</v>
          </cell>
          <cell r="M1014"/>
        </row>
        <row r="1015">
          <cell r="A1015" t="str">
            <v>52_5_16_6</v>
          </cell>
          <cell r="B1015">
            <v>11</v>
          </cell>
          <cell r="C1015">
            <v>52</v>
          </cell>
          <cell r="D1015">
            <v>165</v>
          </cell>
          <cell r="E1015" t="str">
            <v>5</v>
          </cell>
          <cell r="F1015">
            <v>16</v>
          </cell>
          <cell r="G1015">
            <v>6</v>
          </cell>
          <cell r="H1015">
            <v>0</v>
          </cell>
          <cell r="I1015">
            <v>165.06</v>
          </cell>
          <cell r="J1015">
            <v>25</v>
          </cell>
          <cell r="K1015">
            <v>0</v>
          </cell>
          <cell r="L1015">
            <v>0</v>
          </cell>
          <cell r="M1015"/>
        </row>
        <row r="1016">
          <cell r="A1016" t="str">
            <v>52_5_16_7</v>
          </cell>
          <cell r="B1016">
            <v>11</v>
          </cell>
          <cell r="C1016">
            <v>52</v>
          </cell>
          <cell r="D1016">
            <v>165</v>
          </cell>
          <cell r="E1016" t="str">
            <v>5</v>
          </cell>
          <cell r="F1016">
            <v>16</v>
          </cell>
          <cell r="G1016">
            <v>7</v>
          </cell>
          <cell r="H1016">
            <v>0</v>
          </cell>
          <cell r="I1016">
            <v>165.07</v>
          </cell>
          <cell r="J1016">
            <v>30</v>
          </cell>
          <cell r="K1016">
            <v>0</v>
          </cell>
          <cell r="L1016">
            <v>0</v>
          </cell>
          <cell r="M1016"/>
        </row>
        <row r="1017">
          <cell r="A1017" t="str">
            <v>52_5_16_8</v>
          </cell>
          <cell r="B1017">
            <v>11</v>
          </cell>
          <cell r="C1017">
            <v>52</v>
          </cell>
          <cell r="D1017">
            <v>165</v>
          </cell>
          <cell r="E1017" t="str">
            <v>5</v>
          </cell>
          <cell r="F1017">
            <v>16</v>
          </cell>
          <cell r="G1017">
            <v>8</v>
          </cell>
          <cell r="H1017">
            <v>0</v>
          </cell>
          <cell r="I1017">
            <v>165.08</v>
          </cell>
          <cell r="J1017">
            <v>35</v>
          </cell>
          <cell r="K1017">
            <v>0</v>
          </cell>
          <cell r="L1017">
            <v>0</v>
          </cell>
          <cell r="M1017"/>
        </row>
        <row r="1018">
          <cell r="A1018" t="str">
            <v>52_5_16_9</v>
          </cell>
          <cell r="B1018">
            <v>11</v>
          </cell>
          <cell r="C1018">
            <v>52</v>
          </cell>
          <cell r="D1018">
            <v>165</v>
          </cell>
          <cell r="E1018" t="str">
            <v>5</v>
          </cell>
          <cell r="F1018">
            <v>16</v>
          </cell>
          <cell r="G1018">
            <v>9</v>
          </cell>
          <cell r="H1018">
            <v>0</v>
          </cell>
          <cell r="I1018">
            <v>165.09</v>
          </cell>
          <cell r="J1018">
            <v>40</v>
          </cell>
          <cell r="K1018">
            <v>0</v>
          </cell>
          <cell r="L1018">
            <v>0</v>
          </cell>
          <cell r="M1018"/>
        </row>
        <row r="1019">
          <cell r="A1019" t="str">
            <v>52_5_16_10</v>
          </cell>
          <cell r="B1019">
            <v>11</v>
          </cell>
          <cell r="C1019">
            <v>52</v>
          </cell>
          <cell r="D1019">
            <v>165</v>
          </cell>
          <cell r="E1019" t="str">
            <v>5</v>
          </cell>
          <cell r="F1019">
            <v>16</v>
          </cell>
          <cell r="G1019">
            <v>10</v>
          </cell>
          <cell r="H1019">
            <v>0</v>
          </cell>
          <cell r="I1019">
            <v>165.1</v>
          </cell>
          <cell r="J1019">
            <v>45</v>
          </cell>
          <cell r="K1019">
            <v>0</v>
          </cell>
          <cell r="L1019">
            <v>0</v>
          </cell>
          <cell r="M1019"/>
        </row>
        <row r="1020">
          <cell r="A1020" t="str">
            <v>52_5_16_11</v>
          </cell>
          <cell r="B1020">
            <v>11</v>
          </cell>
          <cell r="C1020">
            <v>52</v>
          </cell>
          <cell r="D1020">
            <v>165</v>
          </cell>
          <cell r="E1020" t="str">
            <v>5</v>
          </cell>
          <cell r="F1020">
            <v>16</v>
          </cell>
          <cell r="G1020">
            <v>11</v>
          </cell>
          <cell r="H1020">
            <v>0</v>
          </cell>
          <cell r="I1020">
            <v>165.11</v>
          </cell>
          <cell r="J1020">
            <v>50</v>
          </cell>
          <cell r="K1020">
            <v>0</v>
          </cell>
          <cell r="L1020">
            <v>0</v>
          </cell>
          <cell r="M1020"/>
        </row>
        <row r="1021">
          <cell r="A1021" t="str">
            <v>52_5_16_12</v>
          </cell>
          <cell r="B1021">
            <v>11</v>
          </cell>
          <cell r="C1021">
            <v>52</v>
          </cell>
          <cell r="D1021">
            <v>165</v>
          </cell>
          <cell r="E1021" t="str">
            <v>5</v>
          </cell>
          <cell r="F1021">
            <v>16</v>
          </cell>
          <cell r="G1021">
            <v>12</v>
          </cell>
          <cell r="H1021">
            <v>0</v>
          </cell>
          <cell r="I1021">
            <v>165.12</v>
          </cell>
          <cell r="J1021">
            <v>55</v>
          </cell>
          <cell r="K1021">
            <v>0</v>
          </cell>
          <cell r="L1021">
            <v>0</v>
          </cell>
          <cell r="M1021"/>
        </row>
        <row r="1022">
          <cell r="A1022" t="str">
            <v>52_5_16_13</v>
          </cell>
          <cell r="B1022">
            <v>11</v>
          </cell>
          <cell r="C1022">
            <v>52</v>
          </cell>
          <cell r="D1022">
            <v>165</v>
          </cell>
          <cell r="E1022" t="str">
            <v>5</v>
          </cell>
          <cell r="F1022">
            <v>16</v>
          </cell>
          <cell r="G1022">
            <v>13</v>
          </cell>
          <cell r="H1022">
            <v>0</v>
          </cell>
          <cell r="I1022">
            <v>165.13</v>
          </cell>
          <cell r="J1022">
            <v>60</v>
          </cell>
          <cell r="K1022">
            <v>0</v>
          </cell>
          <cell r="L1022">
            <v>0</v>
          </cell>
          <cell r="M1022"/>
        </row>
        <row r="1023">
          <cell r="A1023" t="str">
            <v>52_5_16_14</v>
          </cell>
          <cell r="B1023">
            <v>11</v>
          </cell>
          <cell r="C1023">
            <v>52</v>
          </cell>
          <cell r="D1023">
            <v>165</v>
          </cell>
          <cell r="E1023" t="str">
            <v>5</v>
          </cell>
          <cell r="F1023">
            <v>16</v>
          </cell>
          <cell r="G1023">
            <v>14</v>
          </cell>
          <cell r="H1023">
            <v>0</v>
          </cell>
          <cell r="I1023">
            <v>165.14</v>
          </cell>
          <cell r="J1023">
            <v>65</v>
          </cell>
          <cell r="K1023">
            <v>0</v>
          </cell>
          <cell r="L1023">
            <v>0</v>
          </cell>
          <cell r="M1023"/>
        </row>
        <row r="1024">
          <cell r="A1024" t="str">
            <v>52_5_16_15</v>
          </cell>
          <cell r="B1024">
            <v>11</v>
          </cell>
          <cell r="C1024">
            <v>52</v>
          </cell>
          <cell r="D1024">
            <v>165</v>
          </cell>
          <cell r="E1024" t="str">
            <v>5</v>
          </cell>
          <cell r="F1024">
            <v>16</v>
          </cell>
          <cell r="G1024">
            <v>15</v>
          </cell>
          <cell r="H1024">
            <v>0</v>
          </cell>
          <cell r="I1024">
            <v>165.15</v>
          </cell>
          <cell r="J1024">
            <v>70</v>
          </cell>
          <cell r="K1024">
            <v>0</v>
          </cell>
          <cell r="L1024">
            <v>0</v>
          </cell>
          <cell r="M1024"/>
        </row>
        <row r="1025">
          <cell r="A1025" t="str">
            <v>52_5_16_16</v>
          </cell>
          <cell r="B1025">
            <v>11</v>
          </cell>
          <cell r="C1025">
            <v>52</v>
          </cell>
          <cell r="D1025">
            <v>165</v>
          </cell>
          <cell r="E1025" t="str">
            <v>5</v>
          </cell>
          <cell r="F1025">
            <v>16</v>
          </cell>
          <cell r="G1025">
            <v>16</v>
          </cell>
          <cell r="H1025">
            <v>0</v>
          </cell>
          <cell r="I1025">
            <v>165.16</v>
          </cell>
          <cell r="J1025">
            <v>75</v>
          </cell>
          <cell r="K1025">
            <v>0</v>
          </cell>
          <cell r="L1025">
            <v>0</v>
          </cell>
          <cell r="M1025">
            <v>1</v>
          </cell>
        </row>
        <row r="1026">
          <cell r="A1026" t="str">
            <v>52_5_17_1</v>
          </cell>
          <cell r="B1026">
            <v>11</v>
          </cell>
          <cell r="C1026">
            <v>52</v>
          </cell>
          <cell r="D1026">
            <v>175</v>
          </cell>
          <cell r="E1026" t="str">
            <v>5</v>
          </cell>
          <cell r="F1026">
            <v>17</v>
          </cell>
          <cell r="G1026">
            <v>1</v>
          </cell>
          <cell r="H1026">
            <v>0</v>
          </cell>
          <cell r="I1026">
            <v>175.01</v>
          </cell>
          <cell r="J1026">
            <v>2.5</v>
          </cell>
          <cell r="K1026">
            <v>0</v>
          </cell>
          <cell r="L1026">
            <v>0</v>
          </cell>
        </row>
        <row r="1027">
          <cell r="A1027" t="str">
            <v>52_5_17_2</v>
          </cell>
          <cell r="B1027">
            <v>11</v>
          </cell>
          <cell r="C1027">
            <v>52</v>
          </cell>
          <cell r="D1027">
            <v>175</v>
          </cell>
          <cell r="E1027" t="str">
            <v>5</v>
          </cell>
          <cell r="F1027">
            <v>17</v>
          </cell>
          <cell r="G1027">
            <v>2</v>
          </cell>
          <cell r="H1027">
            <v>0</v>
          </cell>
          <cell r="I1027">
            <v>175.02</v>
          </cell>
          <cell r="J1027">
            <v>5</v>
          </cell>
          <cell r="K1027">
            <v>0</v>
          </cell>
          <cell r="L1027">
            <v>0</v>
          </cell>
          <cell r="M1027"/>
        </row>
        <row r="1028">
          <cell r="A1028" t="str">
            <v>52_5_17_3</v>
          </cell>
          <cell r="B1028">
            <v>11</v>
          </cell>
          <cell r="C1028">
            <v>52</v>
          </cell>
          <cell r="D1028">
            <v>175</v>
          </cell>
          <cell r="E1028" t="str">
            <v>5</v>
          </cell>
          <cell r="F1028">
            <v>17</v>
          </cell>
          <cell r="G1028">
            <v>3</v>
          </cell>
          <cell r="H1028">
            <v>0.42</v>
          </cell>
          <cell r="I1028">
            <v>175.03</v>
          </cell>
          <cell r="J1028">
            <v>10</v>
          </cell>
          <cell r="K1028">
            <v>4.2</v>
          </cell>
          <cell r="L1028">
            <v>0.32558139534883723</v>
          </cell>
          <cell r="M1028"/>
        </row>
        <row r="1029">
          <cell r="A1029" t="str">
            <v>52_5_17_4</v>
          </cell>
          <cell r="B1029">
            <v>11</v>
          </cell>
          <cell r="C1029">
            <v>52</v>
          </cell>
          <cell r="D1029">
            <v>175</v>
          </cell>
          <cell r="E1029" t="str">
            <v>5</v>
          </cell>
          <cell r="F1029">
            <v>17</v>
          </cell>
          <cell r="G1029">
            <v>4</v>
          </cell>
          <cell r="H1029">
            <v>0.57999999999999996</v>
          </cell>
          <cell r="I1029">
            <v>175.04</v>
          </cell>
          <cell r="J1029">
            <v>15</v>
          </cell>
          <cell r="K1029">
            <v>8.6999999999999993</v>
          </cell>
          <cell r="L1029">
            <v>0.67441860465116277</v>
          </cell>
          <cell r="M1029"/>
        </row>
        <row r="1030">
          <cell r="A1030" t="str">
            <v>52_5_17_5</v>
          </cell>
          <cell r="B1030">
            <v>11</v>
          </cell>
          <cell r="C1030">
            <v>52</v>
          </cell>
          <cell r="D1030">
            <v>175</v>
          </cell>
          <cell r="E1030" t="str">
            <v>5</v>
          </cell>
          <cell r="F1030">
            <v>17</v>
          </cell>
          <cell r="G1030">
            <v>5</v>
          </cell>
          <cell r="H1030">
            <v>0</v>
          </cell>
          <cell r="I1030">
            <v>175.05</v>
          </cell>
          <cell r="J1030">
            <v>20</v>
          </cell>
          <cell r="K1030">
            <v>0</v>
          </cell>
          <cell r="L1030">
            <v>0</v>
          </cell>
          <cell r="M1030"/>
        </row>
        <row r="1031">
          <cell r="A1031" t="str">
            <v>52_5_17_6</v>
          </cell>
          <cell r="B1031">
            <v>11</v>
          </cell>
          <cell r="C1031">
            <v>52</v>
          </cell>
          <cell r="D1031">
            <v>175</v>
          </cell>
          <cell r="E1031" t="str">
            <v>5</v>
          </cell>
          <cell r="F1031">
            <v>17</v>
          </cell>
          <cell r="G1031">
            <v>6</v>
          </cell>
          <cell r="H1031">
            <v>0</v>
          </cell>
          <cell r="I1031">
            <v>175.06</v>
          </cell>
          <cell r="J1031">
            <v>25</v>
          </cell>
          <cell r="K1031">
            <v>0</v>
          </cell>
          <cell r="L1031">
            <v>0</v>
          </cell>
          <cell r="M1031"/>
        </row>
        <row r="1032">
          <cell r="A1032" t="str">
            <v>52_5_17_7</v>
          </cell>
          <cell r="B1032">
            <v>11</v>
          </cell>
          <cell r="C1032">
            <v>52</v>
          </cell>
          <cell r="D1032">
            <v>175</v>
          </cell>
          <cell r="E1032" t="str">
            <v>5</v>
          </cell>
          <cell r="F1032">
            <v>17</v>
          </cell>
          <cell r="G1032">
            <v>7</v>
          </cell>
          <cell r="H1032">
            <v>0</v>
          </cell>
          <cell r="I1032">
            <v>175.07</v>
          </cell>
          <cell r="J1032">
            <v>30</v>
          </cell>
          <cell r="K1032">
            <v>0</v>
          </cell>
          <cell r="L1032">
            <v>0</v>
          </cell>
          <cell r="M1032"/>
        </row>
        <row r="1033">
          <cell r="A1033" t="str">
            <v>52_5_17_8</v>
          </cell>
          <cell r="B1033">
            <v>11</v>
          </cell>
          <cell r="C1033">
            <v>52</v>
          </cell>
          <cell r="D1033">
            <v>175</v>
          </cell>
          <cell r="E1033" t="str">
            <v>5</v>
          </cell>
          <cell r="F1033">
            <v>17</v>
          </cell>
          <cell r="G1033">
            <v>8</v>
          </cell>
          <cell r="H1033">
            <v>0</v>
          </cell>
          <cell r="I1033">
            <v>175.08</v>
          </cell>
          <cell r="J1033">
            <v>35</v>
          </cell>
          <cell r="K1033">
            <v>0</v>
          </cell>
          <cell r="L1033">
            <v>0</v>
          </cell>
          <cell r="M1033"/>
        </row>
        <row r="1034">
          <cell r="A1034" t="str">
            <v>52_5_17_9</v>
          </cell>
          <cell r="B1034">
            <v>11</v>
          </cell>
          <cell r="C1034">
            <v>52</v>
          </cell>
          <cell r="D1034">
            <v>175</v>
          </cell>
          <cell r="E1034" t="str">
            <v>5</v>
          </cell>
          <cell r="F1034">
            <v>17</v>
          </cell>
          <cell r="G1034">
            <v>9</v>
          </cell>
          <cell r="H1034">
            <v>0</v>
          </cell>
          <cell r="I1034">
            <v>175.09</v>
          </cell>
          <cell r="J1034">
            <v>40</v>
          </cell>
          <cell r="K1034">
            <v>0</v>
          </cell>
          <cell r="L1034">
            <v>0</v>
          </cell>
          <cell r="M1034"/>
        </row>
        <row r="1035">
          <cell r="A1035" t="str">
            <v>52_5_17_10</v>
          </cell>
          <cell r="B1035">
            <v>11</v>
          </cell>
          <cell r="C1035">
            <v>52</v>
          </cell>
          <cell r="D1035">
            <v>175</v>
          </cell>
          <cell r="E1035" t="str">
            <v>5</v>
          </cell>
          <cell r="F1035">
            <v>17</v>
          </cell>
          <cell r="G1035">
            <v>10</v>
          </cell>
          <cell r="H1035">
            <v>0</v>
          </cell>
          <cell r="I1035">
            <v>175.1</v>
          </cell>
          <cell r="J1035">
            <v>45</v>
          </cell>
          <cell r="K1035">
            <v>0</v>
          </cell>
          <cell r="L1035">
            <v>0</v>
          </cell>
          <cell r="M1035"/>
        </row>
        <row r="1036">
          <cell r="A1036" t="str">
            <v>52_5_17_11</v>
          </cell>
          <cell r="B1036">
            <v>11</v>
          </cell>
          <cell r="C1036">
            <v>52</v>
          </cell>
          <cell r="D1036">
            <v>175</v>
          </cell>
          <cell r="E1036" t="str">
            <v>5</v>
          </cell>
          <cell r="F1036">
            <v>17</v>
          </cell>
          <cell r="G1036">
            <v>11</v>
          </cell>
          <cell r="H1036">
            <v>0</v>
          </cell>
          <cell r="I1036">
            <v>175.11</v>
          </cell>
          <cell r="J1036">
            <v>50</v>
          </cell>
          <cell r="K1036">
            <v>0</v>
          </cell>
          <cell r="L1036">
            <v>0</v>
          </cell>
          <cell r="M1036"/>
        </row>
        <row r="1037">
          <cell r="A1037" t="str">
            <v>52_5_17_12</v>
          </cell>
          <cell r="B1037">
            <v>11</v>
          </cell>
          <cell r="C1037">
            <v>52</v>
          </cell>
          <cell r="D1037">
            <v>175</v>
          </cell>
          <cell r="E1037" t="str">
            <v>5</v>
          </cell>
          <cell r="F1037">
            <v>17</v>
          </cell>
          <cell r="G1037">
            <v>12</v>
          </cell>
          <cell r="H1037">
            <v>0</v>
          </cell>
          <cell r="I1037">
            <v>175.12</v>
          </cell>
          <cell r="J1037">
            <v>55</v>
          </cell>
          <cell r="K1037">
            <v>0</v>
          </cell>
          <cell r="L1037">
            <v>0</v>
          </cell>
          <cell r="M1037"/>
        </row>
        <row r="1038">
          <cell r="A1038" t="str">
            <v>52_5_17_13</v>
          </cell>
          <cell r="B1038">
            <v>11</v>
          </cell>
          <cell r="C1038">
            <v>52</v>
          </cell>
          <cell r="D1038">
            <v>175</v>
          </cell>
          <cell r="E1038" t="str">
            <v>5</v>
          </cell>
          <cell r="F1038">
            <v>17</v>
          </cell>
          <cell r="G1038">
            <v>13</v>
          </cell>
          <cell r="H1038">
            <v>0</v>
          </cell>
          <cell r="I1038">
            <v>175.13</v>
          </cell>
          <cell r="J1038">
            <v>60</v>
          </cell>
          <cell r="K1038">
            <v>0</v>
          </cell>
          <cell r="L1038">
            <v>0</v>
          </cell>
          <cell r="M1038"/>
        </row>
        <row r="1039">
          <cell r="A1039" t="str">
            <v>52_5_17_14</v>
          </cell>
          <cell r="B1039">
            <v>11</v>
          </cell>
          <cell r="C1039">
            <v>52</v>
          </cell>
          <cell r="D1039">
            <v>175</v>
          </cell>
          <cell r="E1039" t="str">
            <v>5</v>
          </cell>
          <cell r="F1039">
            <v>17</v>
          </cell>
          <cell r="G1039">
            <v>14</v>
          </cell>
          <cell r="H1039">
            <v>0</v>
          </cell>
          <cell r="I1039">
            <v>175.14</v>
          </cell>
          <cell r="J1039">
            <v>65</v>
          </cell>
          <cell r="K1039">
            <v>0</v>
          </cell>
          <cell r="L1039">
            <v>0</v>
          </cell>
          <cell r="M1039"/>
        </row>
        <row r="1040">
          <cell r="A1040" t="str">
            <v>52_5_17_15</v>
          </cell>
          <cell r="B1040">
            <v>11</v>
          </cell>
          <cell r="C1040">
            <v>52</v>
          </cell>
          <cell r="D1040">
            <v>175</v>
          </cell>
          <cell r="E1040" t="str">
            <v>5</v>
          </cell>
          <cell r="F1040">
            <v>17</v>
          </cell>
          <cell r="G1040">
            <v>15</v>
          </cell>
          <cell r="H1040">
            <v>0</v>
          </cell>
          <cell r="I1040">
            <v>175.15</v>
          </cell>
          <cell r="J1040">
            <v>70</v>
          </cell>
          <cell r="K1040">
            <v>0</v>
          </cell>
          <cell r="L1040">
            <v>0</v>
          </cell>
          <cell r="M1040"/>
        </row>
        <row r="1041">
          <cell r="A1041" t="str">
            <v>52_5_17_16</v>
          </cell>
          <cell r="B1041">
            <v>11</v>
          </cell>
          <cell r="C1041">
            <v>52</v>
          </cell>
          <cell r="D1041">
            <v>175</v>
          </cell>
          <cell r="E1041" t="str">
            <v>5</v>
          </cell>
          <cell r="F1041">
            <v>17</v>
          </cell>
          <cell r="G1041">
            <v>16</v>
          </cell>
          <cell r="H1041">
            <v>0</v>
          </cell>
          <cell r="I1041">
            <v>175.16</v>
          </cell>
          <cell r="J1041">
            <v>75</v>
          </cell>
          <cell r="K1041">
            <v>0</v>
          </cell>
          <cell r="L1041">
            <v>0</v>
          </cell>
          <cell r="M1041">
            <v>1</v>
          </cell>
        </row>
        <row r="1042">
          <cell r="A1042" t="str">
            <v>52_5_18_1</v>
          </cell>
          <cell r="B1042">
            <v>11</v>
          </cell>
          <cell r="C1042">
            <v>52</v>
          </cell>
          <cell r="D1042">
            <v>185</v>
          </cell>
          <cell r="E1042" t="str">
            <v>5</v>
          </cell>
          <cell r="F1042">
            <v>18</v>
          </cell>
          <cell r="G1042">
            <v>1</v>
          </cell>
          <cell r="H1042">
            <v>0</v>
          </cell>
          <cell r="I1042">
            <v>185.01</v>
          </cell>
          <cell r="J1042">
            <v>2.5</v>
          </cell>
          <cell r="K1042">
            <v>0</v>
          </cell>
          <cell r="L1042">
            <v>0</v>
          </cell>
        </row>
        <row r="1043">
          <cell r="A1043" t="str">
            <v>52_5_18_2</v>
          </cell>
          <cell r="B1043">
            <v>11</v>
          </cell>
          <cell r="C1043">
            <v>52</v>
          </cell>
          <cell r="D1043">
            <v>185</v>
          </cell>
          <cell r="E1043" t="str">
            <v>5</v>
          </cell>
          <cell r="F1043">
            <v>18</v>
          </cell>
          <cell r="G1043">
            <v>2</v>
          </cell>
          <cell r="H1043">
            <v>0</v>
          </cell>
          <cell r="I1043">
            <v>185.02</v>
          </cell>
          <cell r="J1043">
            <v>5</v>
          </cell>
          <cell r="K1043">
            <v>0</v>
          </cell>
          <cell r="L1043">
            <v>0</v>
          </cell>
          <cell r="M1043"/>
        </row>
        <row r="1044">
          <cell r="A1044" t="str">
            <v>52_5_18_3</v>
          </cell>
          <cell r="B1044">
            <v>11</v>
          </cell>
          <cell r="C1044">
            <v>52</v>
          </cell>
          <cell r="D1044">
            <v>185</v>
          </cell>
          <cell r="E1044" t="str">
            <v>5</v>
          </cell>
          <cell r="F1044">
            <v>18</v>
          </cell>
          <cell r="G1044">
            <v>3</v>
          </cell>
          <cell r="H1044">
            <v>0.42</v>
          </cell>
          <cell r="I1044">
            <v>185.03</v>
          </cell>
          <cell r="J1044">
            <v>10</v>
          </cell>
          <cell r="K1044">
            <v>4.2</v>
          </cell>
          <cell r="L1044">
            <v>0.32558139534883723</v>
          </cell>
          <cell r="M1044"/>
        </row>
        <row r="1045">
          <cell r="A1045" t="str">
            <v>52_5_18_4</v>
          </cell>
          <cell r="B1045">
            <v>11</v>
          </cell>
          <cell r="C1045">
            <v>52</v>
          </cell>
          <cell r="D1045">
            <v>185</v>
          </cell>
          <cell r="E1045" t="str">
            <v>5</v>
          </cell>
          <cell r="F1045">
            <v>18</v>
          </cell>
          <cell r="G1045">
            <v>4</v>
          </cell>
          <cell r="H1045">
            <v>0.57999999999999996</v>
          </cell>
          <cell r="I1045">
            <v>185.04</v>
          </cell>
          <cell r="J1045">
            <v>15</v>
          </cell>
          <cell r="K1045">
            <v>8.6999999999999993</v>
          </cell>
          <cell r="L1045">
            <v>0.67441860465116277</v>
          </cell>
          <cell r="M1045"/>
        </row>
        <row r="1046">
          <cell r="A1046" t="str">
            <v>52_5_18_5</v>
          </cell>
          <cell r="B1046">
            <v>11</v>
          </cell>
          <cell r="C1046">
            <v>52</v>
          </cell>
          <cell r="D1046">
            <v>185</v>
          </cell>
          <cell r="E1046" t="str">
            <v>5</v>
          </cell>
          <cell r="F1046">
            <v>18</v>
          </cell>
          <cell r="G1046">
            <v>5</v>
          </cell>
          <cell r="H1046">
            <v>0</v>
          </cell>
          <cell r="I1046">
            <v>185.05</v>
          </cell>
          <cell r="J1046">
            <v>20</v>
          </cell>
          <cell r="K1046">
            <v>0</v>
          </cell>
          <cell r="L1046">
            <v>0</v>
          </cell>
          <cell r="M1046"/>
        </row>
        <row r="1047">
          <cell r="A1047" t="str">
            <v>52_5_18_6</v>
          </cell>
          <cell r="B1047">
            <v>11</v>
          </cell>
          <cell r="C1047">
            <v>52</v>
          </cell>
          <cell r="D1047">
            <v>185</v>
          </cell>
          <cell r="E1047" t="str">
            <v>5</v>
          </cell>
          <cell r="F1047">
            <v>18</v>
          </cell>
          <cell r="G1047">
            <v>6</v>
          </cell>
          <cell r="H1047">
            <v>0</v>
          </cell>
          <cell r="I1047">
            <v>185.06</v>
          </cell>
          <cell r="J1047">
            <v>25</v>
          </cell>
          <cell r="K1047">
            <v>0</v>
          </cell>
          <cell r="L1047">
            <v>0</v>
          </cell>
          <cell r="M1047"/>
        </row>
        <row r="1048">
          <cell r="A1048" t="str">
            <v>52_5_18_7</v>
          </cell>
          <cell r="B1048">
            <v>11</v>
          </cell>
          <cell r="C1048">
            <v>52</v>
          </cell>
          <cell r="D1048">
            <v>185</v>
          </cell>
          <cell r="E1048" t="str">
            <v>5</v>
          </cell>
          <cell r="F1048">
            <v>18</v>
          </cell>
          <cell r="G1048">
            <v>7</v>
          </cell>
          <cell r="H1048">
            <v>0</v>
          </cell>
          <cell r="I1048">
            <v>185.07</v>
          </cell>
          <cell r="J1048">
            <v>30</v>
          </cell>
          <cell r="K1048">
            <v>0</v>
          </cell>
          <cell r="L1048">
            <v>0</v>
          </cell>
          <cell r="M1048"/>
        </row>
        <row r="1049">
          <cell r="A1049" t="str">
            <v>52_5_18_8</v>
          </cell>
          <cell r="B1049">
            <v>11</v>
          </cell>
          <cell r="C1049">
            <v>52</v>
          </cell>
          <cell r="D1049">
            <v>185</v>
          </cell>
          <cell r="E1049" t="str">
            <v>5</v>
          </cell>
          <cell r="F1049">
            <v>18</v>
          </cell>
          <cell r="G1049">
            <v>8</v>
          </cell>
          <cell r="H1049">
            <v>0</v>
          </cell>
          <cell r="I1049">
            <v>185.08</v>
          </cell>
          <cell r="J1049">
            <v>35</v>
          </cell>
          <cell r="K1049">
            <v>0</v>
          </cell>
          <cell r="L1049">
            <v>0</v>
          </cell>
          <cell r="M1049"/>
        </row>
        <row r="1050">
          <cell r="A1050" t="str">
            <v>52_5_18_9</v>
          </cell>
          <cell r="B1050">
            <v>11</v>
          </cell>
          <cell r="C1050">
            <v>52</v>
          </cell>
          <cell r="D1050">
            <v>185</v>
          </cell>
          <cell r="E1050" t="str">
            <v>5</v>
          </cell>
          <cell r="F1050">
            <v>18</v>
          </cell>
          <cell r="G1050">
            <v>9</v>
          </cell>
          <cell r="H1050">
            <v>0</v>
          </cell>
          <cell r="I1050">
            <v>185.09</v>
          </cell>
          <cell r="J1050">
            <v>40</v>
          </cell>
          <cell r="K1050">
            <v>0</v>
          </cell>
          <cell r="L1050">
            <v>0</v>
          </cell>
          <cell r="M1050"/>
        </row>
        <row r="1051">
          <cell r="A1051" t="str">
            <v>52_5_18_10</v>
          </cell>
          <cell r="B1051">
            <v>11</v>
          </cell>
          <cell r="C1051">
            <v>52</v>
          </cell>
          <cell r="D1051">
            <v>185</v>
          </cell>
          <cell r="E1051" t="str">
            <v>5</v>
          </cell>
          <cell r="F1051">
            <v>18</v>
          </cell>
          <cell r="G1051">
            <v>10</v>
          </cell>
          <cell r="H1051">
            <v>0</v>
          </cell>
          <cell r="I1051">
            <v>185.1</v>
          </cell>
          <cell r="J1051">
            <v>45</v>
          </cell>
          <cell r="K1051">
            <v>0</v>
          </cell>
          <cell r="L1051">
            <v>0</v>
          </cell>
          <cell r="M1051"/>
        </row>
        <row r="1052">
          <cell r="A1052" t="str">
            <v>52_5_18_11</v>
          </cell>
          <cell r="B1052">
            <v>11</v>
          </cell>
          <cell r="C1052">
            <v>52</v>
          </cell>
          <cell r="D1052">
            <v>185</v>
          </cell>
          <cell r="E1052" t="str">
            <v>5</v>
          </cell>
          <cell r="F1052">
            <v>18</v>
          </cell>
          <cell r="G1052">
            <v>11</v>
          </cell>
          <cell r="H1052">
            <v>0</v>
          </cell>
          <cell r="I1052">
            <v>185.11</v>
          </cell>
          <cell r="J1052">
            <v>50</v>
          </cell>
          <cell r="K1052">
            <v>0</v>
          </cell>
          <cell r="L1052">
            <v>0</v>
          </cell>
          <cell r="M1052"/>
        </row>
        <row r="1053">
          <cell r="A1053" t="str">
            <v>52_5_18_12</v>
          </cell>
          <cell r="B1053">
            <v>11</v>
          </cell>
          <cell r="C1053">
            <v>52</v>
          </cell>
          <cell r="D1053">
            <v>185</v>
          </cell>
          <cell r="E1053" t="str">
            <v>5</v>
          </cell>
          <cell r="F1053">
            <v>18</v>
          </cell>
          <cell r="G1053">
            <v>12</v>
          </cell>
          <cell r="H1053">
            <v>0</v>
          </cell>
          <cell r="I1053">
            <v>185.12</v>
          </cell>
          <cell r="J1053">
            <v>55</v>
          </cell>
          <cell r="K1053">
            <v>0</v>
          </cell>
          <cell r="L1053">
            <v>0</v>
          </cell>
          <cell r="M1053"/>
        </row>
        <row r="1054">
          <cell r="A1054" t="str">
            <v>52_5_18_13</v>
          </cell>
          <cell r="B1054">
            <v>11</v>
          </cell>
          <cell r="C1054">
            <v>52</v>
          </cell>
          <cell r="D1054">
            <v>185</v>
          </cell>
          <cell r="E1054" t="str">
            <v>5</v>
          </cell>
          <cell r="F1054">
            <v>18</v>
          </cell>
          <cell r="G1054">
            <v>13</v>
          </cell>
          <cell r="H1054">
            <v>0</v>
          </cell>
          <cell r="I1054">
            <v>185.13</v>
          </cell>
          <cell r="J1054">
            <v>60</v>
          </cell>
          <cell r="K1054">
            <v>0</v>
          </cell>
          <cell r="L1054">
            <v>0</v>
          </cell>
          <cell r="M1054"/>
        </row>
        <row r="1055">
          <cell r="A1055" t="str">
            <v>52_5_18_14</v>
          </cell>
          <cell r="B1055">
            <v>11</v>
          </cell>
          <cell r="C1055">
            <v>52</v>
          </cell>
          <cell r="D1055">
            <v>185</v>
          </cell>
          <cell r="E1055" t="str">
            <v>5</v>
          </cell>
          <cell r="F1055">
            <v>18</v>
          </cell>
          <cell r="G1055">
            <v>14</v>
          </cell>
          <cell r="H1055">
            <v>0</v>
          </cell>
          <cell r="I1055">
            <v>185.14</v>
          </cell>
          <cell r="J1055">
            <v>65</v>
          </cell>
          <cell r="K1055">
            <v>0</v>
          </cell>
          <cell r="L1055">
            <v>0</v>
          </cell>
          <cell r="M1055"/>
        </row>
        <row r="1056">
          <cell r="A1056" t="str">
            <v>52_5_18_15</v>
          </cell>
          <cell r="B1056">
            <v>11</v>
          </cell>
          <cell r="C1056">
            <v>52</v>
          </cell>
          <cell r="D1056">
            <v>185</v>
          </cell>
          <cell r="E1056" t="str">
            <v>5</v>
          </cell>
          <cell r="F1056">
            <v>18</v>
          </cell>
          <cell r="G1056">
            <v>15</v>
          </cell>
          <cell r="H1056">
            <v>0</v>
          </cell>
          <cell r="I1056">
            <v>185.15</v>
          </cell>
          <cell r="J1056">
            <v>70</v>
          </cell>
          <cell r="K1056">
            <v>0</v>
          </cell>
          <cell r="L1056">
            <v>0</v>
          </cell>
          <cell r="M1056"/>
        </row>
        <row r="1057">
          <cell r="A1057" t="str">
            <v>52_5_18_16</v>
          </cell>
          <cell r="B1057">
            <v>11</v>
          </cell>
          <cell r="C1057">
            <v>52</v>
          </cell>
          <cell r="D1057">
            <v>185</v>
          </cell>
          <cell r="E1057" t="str">
            <v>5</v>
          </cell>
          <cell r="F1057">
            <v>18</v>
          </cell>
          <cell r="G1057">
            <v>16</v>
          </cell>
          <cell r="H1057">
            <v>0</v>
          </cell>
          <cell r="I1057">
            <v>185.16</v>
          </cell>
          <cell r="J1057">
            <v>75</v>
          </cell>
          <cell r="K1057">
            <v>0</v>
          </cell>
          <cell r="L1057">
            <v>0</v>
          </cell>
          <cell r="M1057">
            <v>1</v>
          </cell>
        </row>
        <row r="1058">
          <cell r="A1058" t="str">
            <v>52_5_19_1</v>
          </cell>
          <cell r="B1058">
            <v>11</v>
          </cell>
          <cell r="C1058">
            <v>52</v>
          </cell>
          <cell r="D1058">
            <v>195</v>
          </cell>
          <cell r="E1058" t="str">
            <v>5</v>
          </cell>
          <cell r="F1058">
            <v>19</v>
          </cell>
          <cell r="G1058">
            <v>1</v>
          </cell>
          <cell r="H1058">
            <v>0</v>
          </cell>
          <cell r="I1058">
            <v>195.01</v>
          </cell>
          <cell r="J1058">
            <v>2.5</v>
          </cell>
          <cell r="K1058">
            <v>0</v>
          </cell>
          <cell r="L1058">
            <v>0</v>
          </cell>
        </row>
        <row r="1059">
          <cell r="A1059" t="str">
            <v>52_5_19_2</v>
          </cell>
          <cell r="B1059">
            <v>11</v>
          </cell>
          <cell r="C1059">
            <v>52</v>
          </cell>
          <cell r="D1059">
            <v>195</v>
          </cell>
          <cell r="E1059" t="str">
            <v>5</v>
          </cell>
          <cell r="F1059">
            <v>19</v>
          </cell>
          <cell r="G1059">
            <v>2</v>
          </cell>
          <cell r="H1059">
            <v>0</v>
          </cell>
          <cell r="I1059">
            <v>195.02</v>
          </cell>
          <cell r="J1059">
            <v>5</v>
          </cell>
          <cell r="K1059">
            <v>0</v>
          </cell>
          <cell r="L1059">
            <v>0</v>
          </cell>
          <cell r="M1059"/>
        </row>
        <row r="1060">
          <cell r="A1060" t="str">
            <v>52_5_19_3</v>
          </cell>
          <cell r="B1060">
            <v>11</v>
          </cell>
          <cell r="C1060">
            <v>52</v>
          </cell>
          <cell r="D1060">
            <v>195</v>
          </cell>
          <cell r="E1060" t="str">
            <v>5</v>
          </cell>
          <cell r="F1060">
            <v>19</v>
          </cell>
          <cell r="G1060">
            <v>3</v>
          </cell>
          <cell r="H1060">
            <v>0.42</v>
          </cell>
          <cell r="I1060">
            <v>195.03</v>
          </cell>
          <cell r="J1060">
            <v>10</v>
          </cell>
          <cell r="K1060">
            <v>4.2</v>
          </cell>
          <cell r="L1060">
            <v>0.32558139534883723</v>
          </cell>
          <cell r="M1060"/>
        </row>
        <row r="1061">
          <cell r="A1061" t="str">
            <v>52_5_19_4</v>
          </cell>
          <cell r="B1061">
            <v>11</v>
          </cell>
          <cell r="C1061">
            <v>52</v>
          </cell>
          <cell r="D1061">
            <v>195</v>
          </cell>
          <cell r="E1061" t="str">
            <v>5</v>
          </cell>
          <cell r="F1061">
            <v>19</v>
          </cell>
          <cell r="G1061">
            <v>4</v>
          </cell>
          <cell r="H1061">
            <v>0.57999999999999996</v>
          </cell>
          <cell r="I1061">
            <v>195.04</v>
          </cell>
          <cell r="J1061">
            <v>15</v>
          </cell>
          <cell r="K1061">
            <v>8.6999999999999993</v>
          </cell>
          <cell r="L1061">
            <v>0.67441860465116277</v>
          </cell>
          <cell r="M1061"/>
        </row>
        <row r="1062">
          <cell r="A1062" t="str">
            <v>52_5_19_5</v>
          </cell>
          <cell r="B1062">
            <v>11</v>
          </cell>
          <cell r="C1062">
            <v>52</v>
          </cell>
          <cell r="D1062">
            <v>195</v>
          </cell>
          <cell r="E1062" t="str">
            <v>5</v>
          </cell>
          <cell r="F1062">
            <v>19</v>
          </cell>
          <cell r="G1062">
            <v>5</v>
          </cell>
          <cell r="H1062">
            <v>0</v>
          </cell>
          <cell r="I1062">
            <v>195.05</v>
          </cell>
          <cell r="J1062">
            <v>20</v>
          </cell>
          <cell r="K1062">
            <v>0</v>
          </cell>
          <cell r="L1062">
            <v>0</v>
          </cell>
          <cell r="M1062"/>
        </row>
        <row r="1063">
          <cell r="A1063" t="str">
            <v>52_5_19_6</v>
          </cell>
          <cell r="B1063">
            <v>11</v>
          </cell>
          <cell r="C1063">
            <v>52</v>
          </cell>
          <cell r="D1063">
            <v>195</v>
          </cell>
          <cell r="E1063" t="str">
            <v>5</v>
          </cell>
          <cell r="F1063">
            <v>19</v>
          </cell>
          <cell r="G1063">
            <v>6</v>
          </cell>
          <cell r="H1063">
            <v>0</v>
          </cell>
          <cell r="I1063">
            <v>195.06</v>
          </cell>
          <cell r="J1063">
            <v>25</v>
          </cell>
          <cell r="K1063">
            <v>0</v>
          </cell>
          <cell r="L1063">
            <v>0</v>
          </cell>
          <cell r="M1063"/>
        </row>
        <row r="1064">
          <cell r="A1064" t="str">
            <v>52_5_19_7</v>
          </cell>
          <cell r="B1064">
            <v>11</v>
          </cell>
          <cell r="C1064">
            <v>52</v>
          </cell>
          <cell r="D1064">
            <v>195</v>
          </cell>
          <cell r="E1064" t="str">
            <v>5</v>
          </cell>
          <cell r="F1064">
            <v>19</v>
          </cell>
          <cell r="G1064">
            <v>7</v>
          </cell>
          <cell r="H1064">
            <v>0</v>
          </cell>
          <cell r="I1064">
            <v>195.07</v>
          </cell>
          <cell r="J1064">
            <v>30</v>
          </cell>
          <cell r="K1064">
            <v>0</v>
          </cell>
          <cell r="L1064">
            <v>0</v>
          </cell>
          <cell r="M1064"/>
        </row>
        <row r="1065">
          <cell r="A1065" t="str">
            <v>52_5_19_8</v>
          </cell>
          <cell r="B1065">
            <v>11</v>
          </cell>
          <cell r="C1065">
            <v>52</v>
          </cell>
          <cell r="D1065">
            <v>195</v>
          </cell>
          <cell r="E1065" t="str">
            <v>5</v>
          </cell>
          <cell r="F1065">
            <v>19</v>
          </cell>
          <cell r="G1065">
            <v>8</v>
          </cell>
          <cell r="H1065">
            <v>0</v>
          </cell>
          <cell r="I1065">
            <v>195.08</v>
          </cell>
          <cell r="J1065">
            <v>35</v>
          </cell>
          <cell r="K1065">
            <v>0</v>
          </cell>
          <cell r="L1065">
            <v>0</v>
          </cell>
          <cell r="M1065"/>
        </row>
        <row r="1066">
          <cell r="A1066" t="str">
            <v>52_5_19_9</v>
          </cell>
          <cell r="B1066">
            <v>11</v>
          </cell>
          <cell r="C1066">
            <v>52</v>
          </cell>
          <cell r="D1066">
            <v>195</v>
          </cell>
          <cell r="E1066" t="str">
            <v>5</v>
          </cell>
          <cell r="F1066">
            <v>19</v>
          </cell>
          <cell r="G1066">
            <v>9</v>
          </cell>
          <cell r="H1066">
            <v>0</v>
          </cell>
          <cell r="I1066">
            <v>195.09</v>
          </cell>
          <cell r="J1066">
            <v>40</v>
          </cell>
          <cell r="K1066">
            <v>0</v>
          </cell>
          <cell r="L1066">
            <v>0</v>
          </cell>
          <cell r="M1066"/>
        </row>
        <row r="1067">
          <cell r="A1067" t="str">
            <v>52_5_19_10</v>
          </cell>
          <cell r="B1067">
            <v>11</v>
          </cell>
          <cell r="C1067">
            <v>52</v>
          </cell>
          <cell r="D1067">
            <v>195</v>
          </cell>
          <cell r="E1067" t="str">
            <v>5</v>
          </cell>
          <cell r="F1067">
            <v>19</v>
          </cell>
          <cell r="G1067">
            <v>10</v>
          </cell>
          <cell r="H1067">
            <v>0</v>
          </cell>
          <cell r="I1067">
            <v>195.1</v>
          </cell>
          <cell r="J1067">
            <v>45</v>
          </cell>
          <cell r="K1067">
            <v>0</v>
          </cell>
          <cell r="L1067">
            <v>0</v>
          </cell>
          <cell r="M1067"/>
        </row>
        <row r="1068">
          <cell r="A1068" t="str">
            <v>52_5_19_11</v>
          </cell>
          <cell r="B1068">
            <v>11</v>
          </cell>
          <cell r="C1068">
            <v>52</v>
          </cell>
          <cell r="D1068">
            <v>195</v>
          </cell>
          <cell r="E1068" t="str">
            <v>5</v>
          </cell>
          <cell r="F1068">
            <v>19</v>
          </cell>
          <cell r="G1068">
            <v>11</v>
          </cell>
          <cell r="H1068">
            <v>0</v>
          </cell>
          <cell r="I1068">
            <v>195.11</v>
          </cell>
          <cell r="J1068">
            <v>50</v>
          </cell>
          <cell r="K1068">
            <v>0</v>
          </cell>
          <cell r="L1068">
            <v>0</v>
          </cell>
          <cell r="M1068"/>
        </row>
        <row r="1069">
          <cell r="A1069" t="str">
            <v>52_5_19_12</v>
          </cell>
          <cell r="B1069">
            <v>11</v>
          </cell>
          <cell r="C1069">
            <v>52</v>
          </cell>
          <cell r="D1069">
            <v>195</v>
          </cell>
          <cell r="E1069" t="str">
            <v>5</v>
          </cell>
          <cell r="F1069">
            <v>19</v>
          </cell>
          <cell r="G1069">
            <v>12</v>
          </cell>
          <cell r="H1069">
            <v>0</v>
          </cell>
          <cell r="I1069">
            <v>195.12</v>
          </cell>
          <cell r="J1069">
            <v>55</v>
          </cell>
          <cell r="K1069">
            <v>0</v>
          </cell>
          <cell r="L1069">
            <v>0</v>
          </cell>
          <cell r="M1069"/>
        </row>
        <row r="1070">
          <cell r="A1070" t="str">
            <v>52_5_19_13</v>
          </cell>
          <cell r="B1070">
            <v>11</v>
          </cell>
          <cell r="C1070">
            <v>52</v>
          </cell>
          <cell r="D1070">
            <v>195</v>
          </cell>
          <cell r="E1070" t="str">
            <v>5</v>
          </cell>
          <cell r="F1070">
            <v>19</v>
          </cell>
          <cell r="G1070">
            <v>13</v>
          </cell>
          <cell r="H1070">
            <v>0</v>
          </cell>
          <cell r="I1070">
            <v>195.13</v>
          </cell>
          <cell r="J1070">
            <v>60</v>
          </cell>
          <cell r="K1070">
            <v>0</v>
          </cell>
          <cell r="L1070">
            <v>0</v>
          </cell>
          <cell r="M1070"/>
        </row>
        <row r="1071">
          <cell r="A1071" t="str">
            <v>52_5_19_14</v>
          </cell>
          <cell r="B1071">
            <v>11</v>
          </cell>
          <cell r="C1071">
            <v>52</v>
          </cell>
          <cell r="D1071">
            <v>195</v>
          </cell>
          <cell r="E1071" t="str">
            <v>5</v>
          </cell>
          <cell r="F1071">
            <v>19</v>
          </cell>
          <cell r="G1071">
            <v>14</v>
          </cell>
          <cell r="H1071">
            <v>0</v>
          </cell>
          <cell r="I1071">
            <v>195.14</v>
          </cell>
          <cell r="J1071">
            <v>65</v>
          </cell>
          <cell r="K1071">
            <v>0</v>
          </cell>
          <cell r="L1071">
            <v>0</v>
          </cell>
          <cell r="M1071"/>
        </row>
        <row r="1072">
          <cell r="A1072" t="str">
            <v>52_5_19_15</v>
          </cell>
          <cell r="B1072">
            <v>11</v>
          </cell>
          <cell r="C1072">
            <v>52</v>
          </cell>
          <cell r="D1072">
            <v>195</v>
          </cell>
          <cell r="E1072" t="str">
            <v>5</v>
          </cell>
          <cell r="F1072">
            <v>19</v>
          </cell>
          <cell r="G1072">
            <v>15</v>
          </cell>
          <cell r="H1072">
            <v>0</v>
          </cell>
          <cell r="I1072">
            <v>195.15</v>
          </cell>
          <cell r="J1072">
            <v>70</v>
          </cell>
          <cell r="K1072">
            <v>0</v>
          </cell>
          <cell r="L1072">
            <v>0</v>
          </cell>
          <cell r="M1072"/>
        </row>
        <row r="1073">
          <cell r="A1073" t="str">
            <v>52_5_19_16</v>
          </cell>
          <cell r="B1073">
            <v>11</v>
          </cell>
          <cell r="C1073">
            <v>52</v>
          </cell>
          <cell r="D1073">
            <v>195</v>
          </cell>
          <cell r="E1073" t="str">
            <v>5</v>
          </cell>
          <cell r="F1073">
            <v>19</v>
          </cell>
          <cell r="G1073">
            <v>16</v>
          </cell>
          <cell r="H1073">
            <v>0</v>
          </cell>
          <cell r="I1073">
            <v>195.16</v>
          </cell>
          <cell r="J1073">
            <v>75</v>
          </cell>
          <cell r="K1073">
            <v>0</v>
          </cell>
          <cell r="L1073">
            <v>0</v>
          </cell>
          <cell r="M1073">
            <v>1</v>
          </cell>
        </row>
        <row r="1074">
          <cell r="A1074" t="str">
            <v>52_5_20_1</v>
          </cell>
          <cell r="B1074">
            <v>11</v>
          </cell>
          <cell r="C1074">
            <v>52</v>
          </cell>
          <cell r="D1074">
            <v>205</v>
          </cell>
          <cell r="E1074" t="str">
            <v>5</v>
          </cell>
          <cell r="F1074">
            <v>20</v>
          </cell>
          <cell r="G1074">
            <v>1</v>
          </cell>
          <cell r="H1074">
            <v>0</v>
          </cell>
          <cell r="I1074">
            <v>205.01</v>
          </cell>
          <cell r="J1074">
            <v>2.5</v>
          </cell>
          <cell r="K1074">
            <v>0</v>
          </cell>
          <cell r="L1074">
            <v>0</v>
          </cell>
        </row>
        <row r="1075">
          <cell r="A1075" t="str">
            <v>52_5_20_2</v>
          </cell>
          <cell r="B1075">
            <v>11</v>
          </cell>
          <cell r="C1075">
            <v>52</v>
          </cell>
          <cell r="D1075">
            <v>205</v>
          </cell>
          <cell r="E1075" t="str">
            <v>5</v>
          </cell>
          <cell r="F1075">
            <v>20</v>
          </cell>
          <cell r="G1075">
            <v>2</v>
          </cell>
          <cell r="H1075">
            <v>0</v>
          </cell>
          <cell r="I1075">
            <v>205.02</v>
          </cell>
          <cell r="J1075">
            <v>5</v>
          </cell>
          <cell r="K1075">
            <v>0</v>
          </cell>
          <cell r="L1075">
            <v>0</v>
          </cell>
          <cell r="M1075"/>
        </row>
        <row r="1076">
          <cell r="A1076" t="str">
            <v>52_5_20_3</v>
          </cell>
          <cell r="B1076">
            <v>11</v>
          </cell>
          <cell r="C1076">
            <v>52</v>
          </cell>
          <cell r="D1076">
            <v>205</v>
          </cell>
          <cell r="E1076" t="str">
            <v>5</v>
          </cell>
          <cell r="F1076">
            <v>20</v>
          </cell>
          <cell r="G1076">
            <v>3</v>
          </cell>
          <cell r="H1076">
            <v>0.42</v>
          </cell>
          <cell r="I1076">
            <v>205.03</v>
          </cell>
          <cell r="J1076">
            <v>10</v>
          </cell>
          <cell r="K1076">
            <v>4.2</v>
          </cell>
          <cell r="L1076">
            <v>0.32558139534883723</v>
          </cell>
          <cell r="M1076"/>
        </row>
        <row r="1077">
          <cell r="A1077" t="str">
            <v>52_5_20_4</v>
          </cell>
          <cell r="B1077">
            <v>11</v>
          </cell>
          <cell r="C1077">
            <v>52</v>
          </cell>
          <cell r="D1077">
            <v>205</v>
          </cell>
          <cell r="E1077" t="str">
            <v>5</v>
          </cell>
          <cell r="F1077">
            <v>20</v>
          </cell>
          <cell r="G1077">
            <v>4</v>
          </cell>
          <cell r="H1077">
            <v>0.57999999999999996</v>
          </cell>
          <cell r="I1077">
            <v>205.04</v>
          </cell>
          <cell r="J1077">
            <v>15</v>
          </cell>
          <cell r="K1077">
            <v>8.6999999999999993</v>
          </cell>
          <cell r="L1077">
            <v>0.67441860465116277</v>
          </cell>
          <cell r="M1077"/>
        </row>
        <row r="1078">
          <cell r="A1078" t="str">
            <v>52_5_20_5</v>
          </cell>
          <cell r="B1078">
            <v>11</v>
          </cell>
          <cell r="C1078">
            <v>52</v>
          </cell>
          <cell r="D1078">
            <v>205</v>
          </cell>
          <cell r="E1078" t="str">
            <v>5</v>
          </cell>
          <cell r="F1078">
            <v>20</v>
          </cell>
          <cell r="G1078">
            <v>5</v>
          </cell>
          <cell r="H1078">
            <v>0</v>
          </cell>
          <cell r="I1078">
            <v>205.05</v>
          </cell>
          <cell r="J1078">
            <v>20</v>
          </cell>
          <cell r="K1078">
            <v>0</v>
          </cell>
          <cell r="L1078">
            <v>0</v>
          </cell>
          <cell r="M1078"/>
        </row>
        <row r="1079">
          <cell r="A1079" t="str">
            <v>52_5_20_6</v>
          </cell>
          <cell r="B1079">
            <v>11</v>
          </cell>
          <cell r="C1079">
            <v>52</v>
          </cell>
          <cell r="D1079">
            <v>205</v>
          </cell>
          <cell r="E1079" t="str">
            <v>5</v>
          </cell>
          <cell r="F1079">
            <v>20</v>
          </cell>
          <cell r="G1079">
            <v>6</v>
          </cell>
          <cell r="H1079">
            <v>0</v>
          </cell>
          <cell r="I1079">
            <v>205.06</v>
          </cell>
          <cell r="J1079">
            <v>25</v>
          </cell>
          <cell r="K1079">
            <v>0</v>
          </cell>
          <cell r="L1079">
            <v>0</v>
          </cell>
          <cell r="M1079"/>
        </row>
        <row r="1080">
          <cell r="A1080" t="str">
            <v>52_5_20_7</v>
          </cell>
          <cell r="B1080">
            <v>11</v>
          </cell>
          <cell r="C1080">
            <v>52</v>
          </cell>
          <cell r="D1080">
            <v>205</v>
          </cell>
          <cell r="E1080" t="str">
            <v>5</v>
          </cell>
          <cell r="F1080">
            <v>20</v>
          </cell>
          <cell r="G1080">
            <v>7</v>
          </cell>
          <cell r="H1080">
            <v>0</v>
          </cell>
          <cell r="I1080">
            <v>205.07</v>
          </cell>
          <cell r="J1080">
            <v>30</v>
          </cell>
          <cell r="K1080">
            <v>0</v>
          </cell>
          <cell r="L1080">
            <v>0</v>
          </cell>
          <cell r="M1080"/>
        </row>
        <row r="1081">
          <cell r="A1081" t="str">
            <v>52_5_20_8</v>
          </cell>
          <cell r="B1081">
            <v>11</v>
          </cell>
          <cell r="C1081">
            <v>52</v>
          </cell>
          <cell r="D1081">
            <v>205</v>
          </cell>
          <cell r="E1081" t="str">
            <v>5</v>
          </cell>
          <cell r="F1081">
            <v>20</v>
          </cell>
          <cell r="G1081">
            <v>8</v>
          </cell>
          <cell r="H1081">
            <v>0</v>
          </cell>
          <cell r="I1081">
            <v>205.08</v>
          </cell>
          <cell r="J1081">
            <v>35</v>
          </cell>
          <cell r="K1081">
            <v>0</v>
          </cell>
          <cell r="L1081">
            <v>0</v>
          </cell>
          <cell r="M1081"/>
        </row>
        <row r="1082">
          <cell r="A1082" t="str">
            <v>52_5_20_9</v>
          </cell>
          <cell r="B1082">
            <v>11</v>
          </cell>
          <cell r="C1082">
            <v>52</v>
          </cell>
          <cell r="D1082">
            <v>205</v>
          </cell>
          <cell r="E1082" t="str">
            <v>5</v>
          </cell>
          <cell r="F1082">
            <v>20</v>
          </cell>
          <cell r="G1082">
            <v>9</v>
          </cell>
          <cell r="H1082">
            <v>0</v>
          </cell>
          <cell r="I1082">
            <v>205.09</v>
          </cell>
          <cell r="J1082">
            <v>40</v>
          </cell>
          <cell r="K1082">
            <v>0</v>
          </cell>
          <cell r="L1082">
            <v>0</v>
          </cell>
          <cell r="M1082"/>
        </row>
        <row r="1083">
          <cell r="A1083" t="str">
            <v>52_5_20_10</v>
          </cell>
          <cell r="B1083">
            <v>11</v>
          </cell>
          <cell r="C1083">
            <v>52</v>
          </cell>
          <cell r="D1083">
            <v>205</v>
          </cell>
          <cell r="E1083" t="str">
            <v>5</v>
          </cell>
          <cell r="F1083">
            <v>20</v>
          </cell>
          <cell r="G1083">
            <v>10</v>
          </cell>
          <cell r="H1083">
            <v>0</v>
          </cell>
          <cell r="I1083">
            <v>205.1</v>
          </cell>
          <cell r="J1083">
            <v>45</v>
          </cell>
          <cell r="K1083">
            <v>0</v>
          </cell>
          <cell r="L1083">
            <v>0</v>
          </cell>
          <cell r="M1083"/>
        </row>
        <row r="1084">
          <cell r="A1084" t="str">
            <v>52_5_20_11</v>
          </cell>
          <cell r="B1084">
            <v>11</v>
          </cell>
          <cell r="C1084">
            <v>52</v>
          </cell>
          <cell r="D1084">
            <v>205</v>
          </cell>
          <cell r="E1084" t="str">
            <v>5</v>
          </cell>
          <cell r="F1084">
            <v>20</v>
          </cell>
          <cell r="G1084">
            <v>11</v>
          </cell>
          <cell r="H1084">
            <v>0</v>
          </cell>
          <cell r="I1084">
            <v>205.11</v>
          </cell>
          <cell r="J1084">
            <v>50</v>
          </cell>
          <cell r="K1084">
            <v>0</v>
          </cell>
          <cell r="L1084">
            <v>0</v>
          </cell>
          <cell r="M1084"/>
        </row>
        <row r="1085">
          <cell r="A1085" t="str">
            <v>52_5_20_12</v>
          </cell>
          <cell r="B1085">
            <v>11</v>
          </cell>
          <cell r="C1085">
            <v>52</v>
          </cell>
          <cell r="D1085">
            <v>205</v>
          </cell>
          <cell r="E1085" t="str">
            <v>5</v>
          </cell>
          <cell r="F1085">
            <v>20</v>
          </cell>
          <cell r="G1085">
            <v>12</v>
          </cell>
          <cell r="H1085">
            <v>0</v>
          </cell>
          <cell r="I1085">
            <v>205.12</v>
          </cell>
          <cell r="J1085">
            <v>55</v>
          </cell>
          <cell r="K1085">
            <v>0</v>
          </cell>
          <cell r="L1085">
            <v>0</v>
          </cell>
          <cell r="M1085"/>
        </row>
        <row r="1086">
          <cell r="A1086" t="str">
            <v>52_5_20_13</v>
          </cell>
          <cell r="B1086">
            <v>11</v>
          </cell>
          <cell r="C1086">
            <v>52</v>
          </cell>
          <cell r="D1086">
            <v>205</v>
          </cell>
          <cell r="E1086" t="str">
            <v>5</v>
          </cell>
          <cell r="F1086">
            <v>20</v>
          </cell>
          <cell r="G1086">
            <v>13</v>
          </cell>
          <cell r="H1086">
            <v>0</v>
          </cell>
          <cell r="I1086">
            <v>205.13</v>
          </cell>
          <cell r="J1086">
            <v>60</v>
          </cell>
          <cell r="K1086">
            <v>0</v>
          </cell>
          <cell r="L1086">
            <v>0</v>
          </cell>
          <cell r="M1086"/>
        </row>
        <row r="1087">
          <cell r="A1087" t="str">
            <v>52_5_20_14</v>
          </cell>
          <cell r="B1087">
            <v>11</v>
          </cell>
          <cell r="C1087">
            <v>52</v>
          </cell>
          <cell r="D1087">
            <v>205</v>
          </cell>
          <cell r="E1087" t="str">
            <v>5</v>
          </cell>
          <cell r="F1087">
            <v>20</v>
          </cell>
          <cell r="G1087">
            <v>14</v>
          </cell>
          <cell r="H1087">
            <v>0</v>
          </cell>
          <cell r="I1087">
            <v>205.14</v>
          </cell>
          <cell r="J1087">
            <v>65</v>
          </cell>
          <cell r="K1087">
            <v>0</v>
          </cell>
          <cell r="L1087">
            <v>0</v>
          </cell>
          <cell r="M1087"/>
        </row>
        <row r="1088">
          <cell r="A1088" t="str">
            <v>52_5_20_15</v>
          </cell>
          <cell r="B1088">
            <v>11</v>
          </cell>
          <cell r="C1088">
            <v>52</v>
          </cell>
          <cell r="D1088">
            <v>205</v>
          </cell>
          <cell r="E1088" t="str">
            <v>5</v>
          </cell>
          <cell r="F1088">
            <v>20</v>
          </cell>
          <cell r="G1088">
            <v>15</v>
          </cell>
          <cell r="H1088">
            <v>0</v>
          </cell>
          <cell r="I1088">
            <v>205.15</v>
          </cell>
          <cell r="J1088">
            <v>70</v>
          </cell>
          <cell r="K1088">
            <v>0</v>
          </cell>
          <cell r="L1088">
            <v>0</v>
          </cell>
          <cell r="M1088"/>
        </row>
        <row r="1089">
          <cell r="A1089" t="str">
            <v>52_5_20_16</v>
          </cell>
          <cell r="B1089">
            <v>11</v>
          </cell>
          <cell r="C1089">
            <v>52</v>
          </cell>
          <cell r="D1089">
            <v>205</v>
          </cell>
          <cell r="E1089" t="str">
            <v>5</v>
          </cell>
          <cell r="F1089">
            <v>20</v>
          </cell>
          <cell r="G1089">
            <v>16</v>
          </cell>
          <cell r="H1089">
            <v>0</v>
          </cell>
          <cell r="I1089">
            <v>205.16</v>
          </cell>
          <cell r="J1089">
            <v>75</v>
          </cell>
          <cell r="K1089">
            <v>0</v>
          </cell>
          <cell r="L1089">
            <v>0</v>
          </cell>
          <cell r="M1089">
            <v>1</v>
          </cell>
        </row>
        <row r="1090">
          <cell r="A1090" t="str">
            <v>52_5_21_1</v>
          </cell>
          <cell r="B1090">
            <v>11</v>
          </cell>
          <cell r="C1090">
            <v>52</v>
          </cell>
          <cell r="D1090">
            <v>215</v>
          </cell>
          <cell r="E1090" t="str">
            <v>5</v>
          </cell>
          <cell r="F1090">
            <v>21</v>
          </cell>
          <cell r="G1090">
            <v>1</v>
          </cell>
          <cell r="H1090">
            <v>0</v>
          </cell>
          <cell r="I1090">
            <v>215.01</v>
          </cell>
          <cell r="J1090">
            <v>2.5</v>
          </cell>
          <cell r="K1090">
            <v>0</v>
          </cell>
          <cell r="L1090">
            <v>0</v>
          </cell>
        </row>
        <row r="1091">
          <cell r="A1091" t="str">
            <v>52_5_21_2</v>
          </cell>
          <cell r="B1091">
            <v>11</v>
          </cell>
          <cell r="C1091">
            <v>52</v>
          </cell>
          <cell r="D1091">
            <v>215</v>
          </cell>
          <cell r="E1091" t="str">
            <v>5</v>
          </cell>
          <cell r="F1091">
            <v>21</v>
          </cell>
          <cell r="G1091">
            <v>2</v>
          </cell>
          <cell r="H1091">
            <v>0</v>
          </cell>
          <cell r="I1091">
            <v>215.02</v>
          </cell>
          <cell r="J1091">
            <v>5</v>
          </cell>
          <cell r="K1091">
            <v>0</v>
          </cell>
          <cell r="L1091">
            <v>0</v>
          </cell>
          <cell r="M1091"/>
        </row>
        <row r="1092">
          <cell r="A1092" t="str">
            <v>52_5_21_3</v>
          </cell>
          <cell r="B1092">
            <v>11</v>
          </cell>
          <cell r="C1092">
            <v>52</v>
          </cell>
          <cell r="D1092">
            <v>215</v>
          </cell>
          <cell r="E1092" t="str">
            <v>5</v>
          </cell>
          <cell r="F1092">
            <v>21</v>
          </cell>
          <cell r="G1092">
            <v>3</v>
          </cell>
          <cell r="H1092">
            <v>0.42</v>
          </cell>
          <cell r="I1092">
            <v>215.03</v>
          </cell>
          <cell r="J1092">
            <v>10</v>
          </cell>
          <cell r="K1092">
            <v>4.2</v>
          </cell>
          <cell r="L1092">
            <v>0.32558139534883723</v>
          </cell>
          <cell r="M1092"/>
        </row>
        <row r="1093">
          <cell r="A1093" t="str">
            <v>52_5_21_4</v>
          </cell>
          <cell r="B1093">
            <v>11</v>
          </cell>
          <cell r="C1093">
            <v>52</v>
          </cell>
          <cell r="D1093">
            <v>215</v>
          </cell>
          <cell r="E1093" t="str">
            <v>5</v>
          </cell>
          <cell r="F1093">
            <v>21</v>
          </cell>
          <cell r="G1093">
            <v>4</v>
          </cell>
          <cell r="H1093">
            <v>0.57999999999999996</v>
          </cell>
          <cell r="I1093">
            <v>215.04</v>
          </cell>
          <cell r="J1093">
            <v>15</v>
          </cell>
          <cell r="K1093">
            <v>8.6999999999999993</v>
          </cell>
          <cell r="L1093">
            <v>0.67441860465116277</v>
          </cell>
          <cell r="M1093"/>
        </row>
        <row r="1094">
          <cell r="A1094" t="str">
            <v>52_5_21_5</v>
          </cell>
          <cell r="B1094">
            <v>11</v>
          </cell>
          <cell r="C1094">
            <v>52</v>
          </cell>
          <cell r="D1094">
            <v>215</v>
          </cell>
          <cell r="E1094" t="str">
            <v>5</v>
          </cell>
          <cell r="F1094">
            <v>21</v>
          </cell>
          <cell r="G1094">
            <v>5</v>
          </cell>
          <cell r="H1094">
            <v>0</v>
          </cell>
          <cell r="I1094">
            <v>215.05</v>
          </cell>
          <cell r="J1094">
            <v>20</v>
          </cell>
          <cell r="K1094">
            <v>0</v>
          </cell>
          <cell r="L1094">
            <v>0</v>
          </cell>
          <cell r="M1094"/>
        </row>
        <row r="1095">
          <cell r="A1095" t="str">
            <v>52_5_21_6</v>
          </cell>
          <cell r="B1095">
            <v>11</v>
          </cell>
          <cell r="C1095">
            <v>52</v>
          </cell>
          <cell r="D1095">
            <v>215</v>
          </cell>
          <cell r="E1095" t="str">
            <v>5</v>
          </cell>
          <cell r="F1095">
            <v>21</v>
          </cell>
          <cell r="G1095">
            <v>6</v>
          </cell>
          <cell r="H1095">
            <v>0</v>
          </cell>
          <cell r="I1095">
            <v>215.06</v>
          </cell>
          <cell r="J1095">
            <v>25</v>
          </cell>
          <cell r="K1095">
            <v>0</v>
          </cell>
          <cell r="L1095">
            <v>0</v>
          </cell>
          <cell r="M1095"/>
        </row>
        <row r="1096">
          <cell r="A1096" t="str">
            <v>52_5_21_7</v>
          </cell>
          <cell r="B1096">
            <v>11</v>
          </cell>
          <cell r="C1096">
            <v>52</v>
          </cell>
          <cell r="D1096">
            <v>215</v>
          </cell>
          <cell r="E1096" t="str">
            <v>5</v>
          </cell>
          <cell r="F1096">
            <v>21</v>
          </cell>
          <cell r="G1096">
            <v>7</v>
          </cell>
          <cell r="H1096">
            <v>0</v>
          </cell>
          <cell r="I1096">
            <v>215.07</v>
          </cell>
          <cell r="J1096">
            <v>30</v>
          </cell>
          <cell r="K1096">
            <v>0</v>
          </cell>
          <cell r="L1096">
            <v>0</v>
          </cell>
          <cell r="M1096"/>
        </row>
        <row r="1097">
          <cell r="A1097" t="str">
            <v>52_5_21_8</v>
          </cell>
          <cell r="B1097">
            <v>11</v>
          </cell>
          <cell r="C1097">
            <v>52</v>
          </cell>
          <cell r="D1097">
            <v>215</v>
          </cell>
          <cell r="E1097" t="str">
            <v>5</v>
          </cell>
          <cell r="F1097">
            <v>21</v>
          </cell>
          <cell r="G1097">
            <v>8</v>
          </cell>
          <cell r="H1097">
            <v>0</v>
          </cell>
          <cell r="I1097">
            <v>215.08</v>
          </cell>
          <cell r="J1097">
            <v>35</v>
          </cell>
          <cell r="K1097">
            <v>0</v>
          </cell>
          <cell r="L1097">
            <v>0</v>
          </cell>
          <cell r="M1097"/>
        </row>
        <row r="1098">
          <cell r="A1098" t="str">
            <v>52_5_21_9</v>
          </cell>
          <cell r="B1098">
            <v>11</v>
          </cell>
          <cell r="C1098">
            <v>52</v>
          </cell>
          <cell r="D1098">
            <v>215</v>
          </cell>
          <cell r="E1098" t="str">
            <v>5</v>
          </cell>
          <cell r="F1098">
            <v>21</v>
          </cell>
          <cell r="G1098">
            <v>9</v>
          </cell>
          <cell r="H1098">
            <v>0</v>
          </cell>
          <cell r="I1098">
            <v>215.09</v>
          </cell>
          <cell r="J1098">
            <v>40</v>
          </cell>
          <cell r="K1098">
            <v>0</v>
          </cell>
          <cell r="L1098">
            <v>0</v>
          </cell>
          <cell r="M1098"/>
        </row>
        <row r="1099">
          <cell r="A1099" t="str">
            <v>52_5_21_10</v>
          </cell>
          <cell r="B1099">
            <v>11</v>
          </cell>
          <cell r="C1099">
            <v>52</v>
          </cell>
          <cell r="D1099">
            <v>215</v>
          </cell>
          <cell r="E1099" t="str">
            <v>5</v>
          </cell>
          <cell r="F1099">
            <v>21</v>
          </cell>
          <cell r="G1099">
            <v>10</v>
          </cell>
          <cell r="H1099">
            <v>0</v>
          </cell>
          <cell r="I1099">
            <v>215.1</v>
          </cell>
          <cell r="J1099">
            <v>45</v>
          </cell>
          <cell r="K1099">
            <v>0</v>
          </cell>
          <cell r="L1099">
            <v>0</v>
          </cell>
          <cell r="M1099"/>
        </row>
        <row r="1100">
          <cell r="A1100" t="str">
            <v>52_5_21_11</v>
          </cell>
          <cell r="B1100">
            <v>11</v>
          </cell>
          <cell r="C1100">
            <v>52</v>
          </cell>
          <cell r="D1100">
            <v>215</v>
          </cell>
          <cell r="E1100" t="str">
            <v>5</v>
          </cell>
          <cell r="F1100">
            <v>21</v>
          </cell>
          <cell r="G1100">
            <v>11</v>
          </cell>
          <cell r="H1100">
            <v>0</v>
          </cell>
          <cell r="I1100">
            <v>215.11</v>
          </cell>
          <cell r="J1100">
            <v>50</v>
          </cell>
          <cell r="K1100">
            <v>0</v>
          </cell>
          <cell r="L1100">
            <v>0</v>
          </cell>
          <cell r="M1100"/>
        </row>
        <row r="1101">
          <cell r="A1101" t="str">
            <v>52_5_21_12</v>
          </cell>
          <cell r="B1101">
            <v>11</v>
          </cell>
          <cell r="C1101">
            <v>52</v>
          </cell>
          <cell r="D1101">
            <v>215</v>
          </cell>
          <cell r="E1101" t="str">
            <v>5</v>
          </cell>
          <cell r="F1101">
            <v>21</v>
          </cell>
          <cell r="G1101">
            <v>12</v>
          </cell>
          <cell r="H1101">
            <v>0</v>
          </cell>
          <cell r="I1101">
            <v>215.12</v>
          </cell>
          <cell r="J1101">
            <v>55</v>
          </cell>
          <cell r="K1101">
            <v>0</v>
          </cell>
          <cell r="L1101">
            <v>0</v>
          </cell>
          <cell r="M1101"/>
        </row>
        <row r="1102">
          <cell r="A1102" t="str">
            <v>52_5_21_13</v>
          </cell>
          <cell r="B1102">
            <v>11</v>
          </cell>
          <cell r="C1102">
            <v>52</v>
          </cell>
          <cell r="D1102">
            <v>215</v>
          </cell>
          <cell r="E1102" t="str">
            <v>5</v>
          </cell>
          <cell r="F1102">
            <v>21</v>
          </cell>
          <cell r="G1102">
            <v>13</v>
          </cell>
          <cell r="H1102">
            <v>0</v>
          </cell>
          <cell r="I1102">
            <v>215.13</v>
          </cell>
          <cell r="J1102">
            <v>60</v>
          </cell>
          <cell r="K1102">
            <v>0</v>
          </cell>
          <cell r="L1102">
            <v>0</v>
          </cell>
          <cell r="M1102"/>
        </row>
        <row r="1103">
          <cell r="A1103" t="str">
            <v>52_5_21_14</v>
          </cell>
          <cell r="B1103">
            <v>11</v>
          </cell>
          <cell r="C1103">
            <v>52</v>
          </cell>
          <cell r="D1103">
            <v>215</v>
          </cell>
          <cell r="E1103" t="str">
            <v>5</v>
          </cell>
          <cell r="F1103">
            <v>21</v>
          </cell>
          <cell r="G1103">
            <v>14</v>
          </cell>
          <cell r="H1103">
            <v>0</v>
          </cell>
          <cell r="I1103">
            <v>215.14</v>
          </cell>
          <cell r="J1103">
            <v>65</v>
          </cell>
          <cell r="K1103">
            <v>0</v>
          </cell>
          <cell r="L1103">
            <v>0</v>
          </cell>
          <cell r="M1103"/>
        </row>
        <row r="1104">
          <cell r="A1104" t="str">
            <v>52_5_21_15</v>
          </cell>
          <cell r="B1104">
            <v>11</v>
          </cell>
          <cell r="C1104">
            <v>52</v>
          </cell>
          <cell r="D1104">
            <v>215</v>
          </cell>
          <cell r="E1104" t="str">
            <v>5</v>
          </cell>
          <cell r="F1104">
            <v>21</v>
          </cell>
          <cell r="G1104">
            <v>15</v>
          </cell>
          <cell r="H1104">
            <v>0</v>
          </cell>
          <cell r="I1104">
            <v>215.15</v>
          </cell>
          <cell r="J1104">
            <v>70</v>
          </cell>
          <cell r="K1104">
            <v>0</v>
          </cell>
          <cell r="L1104">
            <v>0</v>
          </cell>
          <cell r="M1104"/>
        </row>
        <row r="1105">
          <cell r="A1105" t="str">
            <v>52_5_21_16</v>
          </cell>
          <cell r="B1105">
            <v>11</v>
          </cell>
          <cell r="C1105">
            <v>52</v>
          </cell>
          <cell r="D1105">
            <v>215</v>
          </cell>
          <cell r="E1105" t="str">
            <v>5</v>
          </cell>
          <cell r="F1105">
            <v>21</v>
          </cell>
          <cell r="G1105">
            <v>16</v>
          </cell>
          <cell r="H1105">
            <v>0</v>
          </cell>
          <cell r="I1105">
            <v>215.16</v>
          </cell>
          <cell r="J1105">
            <v>75</v>
          </cell>
          <cell r="K1105">
            <v>0</v>
          </cell>
          <cell r="L1105">
            <v>0</v>
          </cell>
          <cell r="M1105">
            <v>1</v>
          </cell>
        </row>
        <row r="1106">
          <cell r="A1106" t="str">
            <v>52_5_22_1</v>
          </cell>
          <cell r="B1106">
            <v>11</v>
          </cell>
          <cell r="C1106">
            <v>52</v>
          </cell>
          <cell r="D1106">
            <v>225</v>
          </cell>
          <cell r="E1106" t="str">
            <v>5</v>
          </cell>
          <cell r="F1106">
            <v>22</v>
          </cell>
          <cell r="G1106">
            <v>1</v>
          </cell>
          <cell r="H1106">
            <v>0</v>
          </cell>
          <cell r="I1106">
            <v>225.01</v>
          </cell>
          <cell r="J1106">
            <v>2.5</v>
          </cell>
          <cell r="K1106">
            <v>0</v>
          </cell>
          <cell r="L1106">
            <v>0</v>
          </cell>
        </row>
        <row r="1107">
          <cell r="A1107" t="str">
            <v>52_5_22_2</v>
          </cell>
          <cell r="B1107">
            <v>11</v>
          </cell>
          <cell r="C1107">
            <v>52</v>
          </cell>
          <cell r="D1107">
            <v>225</v>
          </cell>
          <cell r="E1107" t="str">
            <v>5</v>
          </cell>
          <cell r="F1107">
            <v>22</v>
          </cell>
          <cell r="G1107">
            <v>2</v>
          </cell>
          <cell r="H1107">
            <v>0</v>
          </cell>
          <cell r="I1107">
            <v>225.02</v>
          </cell>
          <cell r="J1107">
            <v>5</v>
          </cell>
          <cell r="K1107">
            <v>0</v>
          </cell>
          <cell r="L1107">
            <v>0</v>
          </cell>
          <cell r="M1107"/>
        </row>
        <row r="1108">
          <cell r="A1108" t="str">
            <v>52_5_22_3</v>
          </cell>
          <cell r="B1108">
            <v>11</v>
          </cell>
          <cell r="C1108">
            <v>52</v>
          </cell>
          <cell r="D1108">
            <v>225</v>
          </cell>
          <cell r="E1108" t="str">
            <v>5</v>
          </cell>
          <cell r="F1108">
            <v>22</v>
          </cell>
          <cell r="G1108">
            <v>3</v>
          </cell>
          <cell r="H1108">
            <v>0.42</v>
          </cell>
          <cell r="I1108">
            <v>225.03</v>
          </cell>
          <cell r="J1108">
            <v>10</v>
          </cell>
          <cell r="K1108">
            <v>4.2</v>
          </cell>
          <cell r="L1108">
            <v>0.32558139534883723</v>
          </cell>
          <cell r="M1108"/>
        </row>
        <row r="1109">
          <cell r="A1109" t="str">
            <v>52_5_22_4</v>
          </cell>
          <cell r="B1109">
            <v>11</v>
          </cell>
          <cell r="C1109">
            <v>52</v>
          </cell>
          <cell r="D1109">
            <v>225</v>
          </cell>
          <cell r="E1109" t="str">
            <v>5</v>
          </cell>
          <cell r="F1109">
            <v>22</v>
          </cell>
          <cell r="G1109">
            <v>4</v>
          </cell>
          <cell r="H1109">
            <v>0.57999999999999996</v>
          </cell>
          <cell r="I1109">
            <v>225.04</v>
          </cell>
          <cell r="J1109">
            <v>15</v>
          </cell>
          <cell r="K1109">
            <v>8.6999999999999993</v>
          </cell>
          <cell r="L1109">
            <v>0.67441860465116277</v>
          </cell>
          <cell r="M1109"/>
        </row>
        <row r="1110">
          <cell r="A1110" t="str">
            <v>52_5_22_5</v>
          </cell>
          <cell r="B1110">
            <v>11</v>
          </cell>
          <cell r="C1110">
            <v>52</v>
          </cell>
          <cell r="D1110">
            <v>225</v>
          </cell>
          <cell r="E1110" t="str">
            <v>5</v>
          </cell>
          <cell r="F1110">
            <v>22</v>
          </cell>
          <cell r="G1110">
            <v>5</v>
          </cell>
          <cell r="H1110">
            <v>0</v>
          </cell>
          <cell r="I1110">
            <v>225.05</v>
          </cell>
          <cell r="J1110">
            <v>20</v>
          </cell>
          <cell r="K1110">
            <v>0</v>
          </cell>
          <cell r="L1110">
            <v>0</v>
          </cell>
          <cell r="M1110"/>
        </row>
        <row r="1111">
          <cell r="A1111" t="str">
            <v>52_5_22_6</v>
          </cell>
          <cell r="B1111">
            <v>11</v>
          </cell>
          <cell r="C1111">
            <v>52</v>
          </cell>
          <cell r="D1111">
            <v>225</v>
          </cell>
          <cell r="E1111" t="str">
            <v>5</v>
          </cell>
          <cell r="F1111">
            <v>22</v>
          </cell>
          <cell r="G1111">
            <v>6</v>
          </cell>
          <cell r="H1111">
            <v>0</v>
          </cell>
          <cell r="I1111">
            <v>225.06</v>
          </cell>
          <cell r="J1111">
            <v>25</v>
          </cell>
          <cell r="K1111">
            <v>0</v>
          </cell>
          <cell r="L1111">
            <v>0</v>
          </cell>
          <cell r="M1111"/>
        </row>
        <row r="1112">
          <cell r="A1112" t="str">
            <v>52_5_22_7</v>
          </cell>
          <cell r="B1112">
            <v>11</v>
          </cell>
          <cell r="C1112">
            <v>52</v>
          </cell>
          <cell r="D1112">
            <v>225</v>
          </cell>
          <cell r="E1112" t="str">
            <v>5</v>
          </cell>
          <cell r="F1112">
            <v>22</v>
          </cell>
          <cell r="G1112">
            <v>7</v>
          </cell>
          <cell r="H1112">
            <v>0</v>
          </cell>
          <cell r="I1112">
            <v>225.07</v>
          </cell>
          <cell r="J1112">
            <v>30</v>
          </cell>
          <cell r="K1112">
            <v>0</v>
          </cell>
          <cell r="L1112">
            <v>0</v>
          </cell>
          <cell r="M1112"/>
        </row>
        <row r="1113">
          <cell r="A1113" t="str">
            <v>52_5_22_8</v>
          </cell>
          <cell r="B1113">
            <v>11</v>
          </cell>
          <cell r="C1113">
            <v>52</v>
          </cell>
          <cell r="D1113">
            <v>225</v>
          </cell>
          <cell r="E1113" t="str">
            <v>5</v>
          </cell>
          <cell r="F1113">
            <v>22</v>
          </cell>
          <cell r="G1113">
            <v>8</v>
          </cell>
          <cell r="H1113">
            <v>0</v>
          </cell>
          <cell r="I1113">
            <v>225.08</v>
          </cell>
          <cell r="J1113">
            <v>35</v>
          </cell>
          <cell r="K1113">
            <v>0</v>
          </cell>
          <cell r="L1113">
            <v>0</v>
          </cell>
          <cell r="M1113"/>
        </row>
        <row r="1114">
          <cell r="A1114" t="str">
            <v>52_5_22_9</v>
          </cell>
          <cell r="B1114">
            <v>11</v>
          </cell>
          <cell r="C1114">
            <v>52</v>
          </cell>
          <cell r="D1114">
            <v>225</v>
          </cell>
          <cell r="E1114" t="str">
            <v>5</v>
          </cell>
          <cell r="F1114">
            <v>22</v>
          </cell>
          <cell r="G1114">
            <v>9</v>
          </cell>
          <cell r="H1114">
            <v>0</v>
          </cell>
          <cell r="I1114">
            <v>225.09</v>
          </cell>
          <cell r="J1114">
            <v>40</v>
          </cell>
          <cell r="K1114">
            <v>0</v>
          </cell>
          <cell r="L1114">
            <v>0</v>
          </cell>
          <cell r="M1114"/>
        </row>
        <row r="1115">
          <cell r="A1115" t="str">
            <v>52_5_22_10</v>
          </cell>
          <cell r="B1115">
            <v>11</v>
          </cell>
          <cell r="C1115">
            <v>52</v>
          </cell>
          <cell r="D1115">
            <v>225</v>
          </cell>
          <cell r="E1115" t="str">
            <v>5</v>
          </cell>
          <cell r="F1115">
            <v>22</v>
          </cell>
          <cell r="G1115">
            <v>10</v>
          </cell>
          <cell r="H1115">
            <v>0</v>
          </cell>
          <cell r="I1115">
            <v>225.1</v>
          </cell>
          <cell r="J1115">
            <v>45</v>
          </cell>
          <cell r="K1115">
            <v>0</v>
          </cell>
          <cell r="L1115">
            <v>0</v>
          </cell>
          <cell r="M1115"/>
        </row>
        <row r="1116">
          <cell r="A1116" t="str">
            <v>52_5_22_11</v>
          </cell>
          <cell r="B1116">
            <v>11</v>
          </cell>
          <cell r="C1116">
            <v>52</v>
          </cell>
          <cell r="D1116">
            <v>225</v>
          </cell>
          <cell r="E1116" t="str">
            <v>5</v>
          </cell>
          <cell r="F1116">
            <v>22</v>
          </cell>
          <cell r="G1116">
            <v>11</v>
          </cell>
          <cell r="H1116">
            <v>0</v>
          </cell>
          <cell r="I1116">
            <v>225.11</v>
          </cell>
          <cell r="J1116">
            <v>50</v>
          </cell>
          <cell r="K1116">
            <v>0</v>
          </cell>
          <cell r="L1116">
            <v>0</v>
          </cell>
          <cell r="M1116"/>
        </row>
        <row r="1117">
          <cell r="A1117" t="str">
            <v>52_5_22_12</v>
          </cell>
          <cell r="B1117">
            <v>11</v>
          </cell>
          <cell r="C1117">
            <v>52</v>
          </cell>
          <cell r="D1117">
            <v>225</v>
          </cell>
          <cell r="E1117" t="str">
            <v>5</v>
          </cell>
          <cell r="F1117">
            <v>22</v>
          </cell>
          <cell r="G1117">
            <v>12</v>
          </cell>
          <cell r="H1117">
            <v>0</v>
          </cell>
          <cell r="I1117">
            <v>225.12</v>
          </cell>
          <cell r="J1117">
            <v>55</v>
          </cell>
          <cell r="K1117">
            <v>0</v>
          </cell>
          <cell r="L1117">
            <v>0</v>
          </cell>
          <cell r="M1117"/>
        </row>
        <row r="1118">
          <cell r="A1118" t="str">
            <v>52_5_22_13</v>
          </cell>
          <cell r="B1118">
            <v>11</v>
          </cell>
          <cell r="C1118">
            <v>52</v>
          </cell>
          <cell r="D1118">
            <v>225</v>
          </cell>
          <cell r="E1118" t="str">
            <v>5</v>
          </cell>
          <cell r="F1118">
            <v>22</v>
          </cell>
          <cell r="G1118">
            <v>13</v>
          </cell>
          <cell r="H1118">
            <v>0</v>
          </cell>
          <cell r="I1118">
            <v>225.13</v>
          </cell>
          <cell r="J1118">
            <v>60</v>
          </cell>
          <cell r="K1118">
            <v>0</v>
          </cell>
          <cell r="L1118">
            <v>0</v>
          </cell>
          <cell r="M1118"/>
        </row>
        <row r="1119">
          <cell r="A1119" t="str">
            <v>52_5_22_14</v>
          </cell>
          <cell r="B1119">
            <v>11</v>
          </cell>
          <cell r="C1119">
            <v>52</v>
          </cell>
          <cell r="D1119">
            <v>225</v>
          </cell>
          <cell r="E1119" t="str">
            <v>5</v>
          </cell>
          <cell r="F1119">
            <v>22</v>
          </cell>
          <cell r="G1119">
            <v>14</v>
          </cell>
          <cell r="H1119">
            <v>0</v>
          </cell>
          <cell r="I1119">
            <v>225.14</v>
          </cell>
          <cell r="J1119">
            <v>65</v>
          </cell>
          <cell r="K1119">
            <v>0</v>
          </cell>
          <cell r="L1119">
            <v>0</v>
          </cell>
          <cell r="M1119"/>
        </row>
        <row r="1120">
          <cell r="A1120" t="str">
            <v>52_5_22_15</v>
          </cell>
          <cell r="B1120">
            <v>11</v>
          </cell>
          <cell r="C1120">
            <v>52</v>
          </cell>
          <cell r="D1120">
            <v>225</v>
          </cell>
          <cell r="E1120" t="str">
            <v>5</v>
          </cell>
          <cell r="F1120">
            <v>22</v>
          </cell>
          <cell r="G1120">
            <v>15</v>
          </cell>
          <cell r="H1120">
            <v>0</v>
          </cell>
          <cell r="I1120">
            <v>225.15</v>
          </cell>
          <cell r="J1120">
            <v>70</v>
          </cell>
          <cell r="K1120">
            <v>0</v>
          </cell>
          <cell r="L1120">
            <v>0</v>
          </cell>
          <cell r="M1120"/>
        </row>
        <row r="1121">
          <cell r="A1121" t="str">
            <v>52_5_22_16</v>
          </cell>
          <cell r="B1121">
            <v>11</v>
          </cell>
          <cell r="C1121">
            <v>52</v>
          </cell>
          <cell r="D1121">
            <v>225</v>
          </cell>
          <cell r="E1121" t="str">
            <v>5</v>
          </cell>
          <cell r="F1121">
            <v>22</v>
          </cell>
          <cell r="G1121">
            <v>16</v>
          </cell>
          <cell r="H1121">
            <v>0</v>
          </cell>
          <cell r="I1121">
            <v>225.16</v>
          </cell>
          <cell r="J1121">
            <v>75</v>
          </cell>
          <cell r="K1121">
            <v>0</v>
          </cell>
          <cell r="L1121">
            <v>0</v>
          </cell>
          <cell r="M1121">
            <v>1</v>
          </cell>
        </row>
        <row r="1122">
          <cell r="A1122" t="str">
            <v>52_5_23_1</v>
          </cell>
          <cell r="B1122">
            <v>11</v>
          </cell>
          <cell r="C1122">
            <v>52</v>
          </cell>
          <cell r="D1122">
            <v>235</v>
          </cell>
          <cell r="E1122" t="str">
            <v>5</v>
          </cell>
          <cell r="F1122">
            <v>23</v>
          </cell>
          <cell r="G1122">
            <v>1</v>
          </cell>
          <cell r="H1122">
            <v>0</v>
          </cell>
          <cell r="I1122">
            <v>235.01</v>
          </cell>
          <cell r="J1122">
            <v>2.5</v>
          </cell>
          <cell r="K1122">
            <v>0</v>
          </cell>
          <cell r="L1122">
            <v>0</v>
          </cell>
        </row>
        <row r="1123">
          <cell r="A1123" t="str">
            <v>52_5_23_2</v>
          </cell>
          <cell r="B1123">
            <v>11</v>
          </cell>
          <cell r="C1123">
            <v>52</v>
          </cell>
          <cell r="D1123">
            <v>235</v>
          </cell>
          <cell r="E1123" t="str">
            <v>5</v>
          </cell>
          <cell r="F1123">
            <v>23</v>
          </cell>
          <cell r="G1123">
            <v>2</v>
          </cell>
          <cell r="H1123">
            <v>0</v>
          </cell>
          <cell r="I1123">
            <v>235.02</v>
          </cell>
          <cell r="J1123">
            <v>5</v>
          </cell>
          <cell r="K1123">
            <v>0</v>
          </cell>
          <cell r="L1123">
            <v>0</v>
          </cell>
          <cell r="M1123"/>
        </row>
        <row r="1124">
          <cell r="A1124" t="str">
            <v>52_5_23_3</v>
          </cell>
          <cell r="B1124">
            <v>11</v>
          </cell>
          <cell r="C1124">
            <v>52</v>
          </cell>
          <cell r="D1124">
            <v>235</v>
          </cell>
          <cell r="E1124" t="str">
            <v>5</v>
          </cell>
          <cell r="F1124">
            <v>23</v>
          </cell>
          <cell r="G1124">
            <v>3</v>
          </cell>
          <cell r="H1124">
            <v>0.42</v>
          </cell>
          <cell r="I1124">
            <v>235.03</v>
          </cell>
          <cell r="J1124">
            <v>10</v>
          </cell>
          <cell r="K1124">
            <v>4.2</v>
          </cell>
          <cell r="L1124">
            <v>0.32558139534883723</v>
          </cell>
          <cell r="M1124"/>
        </row>
        <row r="1125">
          <cell r="A1125" t="str">
            <v>52_5_23_4</v>
          </cell>
          <cell r="B1125">
            <v>11</v>
          </cell>
          <cell r="C1125">
            <v>52</v>
          </cell>
          <cell r="D1125">
            <v>235</v>
          </cell>
          <cell r="E1125" t="str">
            <v>5</v>
          </cell>
          <cell r="F1125">
            <v>23</v>
          </cell>
          <cell r="G1125">
            <v>4</v>
          </cell>
          <cell r="H1125">
            <v>0.57999999999999996</v>
          </cell>
          <cell r="I1125">
            <v>235.04</v>
          </cell>
          <cell r="J1125">
            <v>15</v>
          </cell>
          <cell r="K1125">
            <v>8.6999999999999993</v>
          </cell>
          <cell r="L1125">
            <v>0.67441860465116277</v>
          </cell>
          <cell r="M1125"/>
        </row>
        <row r="1126">
          <cell r="A1126" t="str">
            <v>52_5_23_5</v>
          </cell>
          <cell r="B1126">
            <v>11</v>
          </cell>
          <cell r="C1126">
            <v>52</v>
          </cell>
          <cell r="D1126">
            <v>235</v>
          </cell>
          <cell r="E1126" t="str">
            <v>5</v>
          </cell>
          <cell r="F1126">
            <v>23</v>
          </cell>
          <cell r="G1126">
            <v>5</v>
          </cell>
          <cell r="H1126">
            <v>0</v>
          </cell>
          <cell r="I1126">
            <v>235.05</v>
          </cell>
          <cell r="J1126">
            <v>20</v>
          </cell>
          <cell r="K1126">
            <v>0</v>
          </cell>
          <cell r="L1126">
            <v>0</v>
          </cell>
          <cell r="M1126"/>
        </row>
        <row r="1127">
          <cell r="A1127" t="str">
            <v>52_5_23_6</v>
          </cell>
          <cell r="B1127">
            <v>11</v>
          </cell>
          <cell r="C1127">
            <v>52</v>
          </cell>
          <cell r="D1127">
            <v>235</v>
          </cell>
          <cell r="E1127" t="str">
            <v>5</v>
          </cell>
          <cell r="F1127">
            <v>23</v>
          </cell>
          <cell r="G1127">
            <v>6</v>
          </cell>
          <cell r="H1127">
            <v>0</v>
          </cell>
          <cell r="I1127">
            <v>235.06</v>
          </cell>
          <cell r="J1127">
            <v>25</v>
          </cell>
          <cell r="K1127">
            <v>0</v>
          </cell>
          <cell r="L1127">
            <v>0</v>
          </cell>
          <cell r="M1127"/>
        </row>
        <row r="1128">
          <cell r="A1128" t="str">
            <v>52_5_23_7</v>
          </cell>
          <cell r="B1128">
            <v>11</v>
          </cell>
          <cell r="C1128">
            <v>52</v>
          </cell>
          <cell r="D1128">
            <v>235</v>
          </cell>
          <cell r="E1128" t="str">
            <v>5</v>
          </cell>
          <cell r="F1128">
            <v>23</v>
          </cell>
          <cell r="G1128">
            <v>7</v>
          </cell>
          <cell r="H1128">
            <v>0</v>
          </cell>
          <cell r="I1128">
            <v>235.07</v>
          </cell>
          <cell r="J1128">
            <v>30</v>
          </cell>
          <cell r="K1128">
            <v>0</v>
          </cell>
          <cell r="L1128">
            <v>0</v>
          </cell>
          <cell r="M1128"/>
        </row>
        <row r="1129">
          <cell r="A1129" t="str">
            <v>52_5_23_8</v>
          </cell>
          <cell r="B1129">
            <v>11</v>
          </cell>
          <cell r="C1129">
            <v>52</v>
          </cell>
          <cell r="D1129">
            <v>235</v>
          </cell>
          <cell r="E1129" t="str">
            <v>5</v>
          </cell>
          <cell r="F1129">
            <v>23</v>
          </cell>
          <cell r="G1129">
            <v>8</v>
          </cell>
          <cell r="H1129">
            <v>0</v>
          </cell>
          <cell r="I1129">
            <v>235.08</v>
          </cell>
          <cell r="J1129">
            <v>35</v>
          </cell>
          <cell r="K1129">
            <v>0</v>
          </cell>
          <cell r="L1129">
            <v>0</v>
          </cell>
          <cell r="M1129"/>
        </row>
        <row r="1130">
          <cell r="A1130" t="str">
            <v>52_5_23_9</v>
          </cell>
          <cell r="B1130">
            <v>11</v>
          </cell>
          <cell r="C1130">
            <v>52</v>
          </cell>
          <cell r="D1130">
            <v>235</v>
          </cell>
          <cell r="E1130" t="str">
            <v>5</v>
          </cell>
          <cell r="F1130">
            <v>23</v>
          </cell>
          <cell r="G1130">
            <v>9</v>
          </cell>
          <cell r="H1130">
            <v>0</v>
          </cell>
          <cell r="I1130">
            <v>235.09</v>
          </cell>
          <cell r="J1130">
            <v>40</v>
          </cell>
          <cell r="K1130">
            <v>0</v>
          </cell>
          <cell r="L1130">
            <v>0</v>
          </cell>
          <cell r="M1130"/>
        </row>
        <row r="1131">
          <cell r="A1131" t="str">
            <v>52_5_23_10</v>
          </cell>
          <cell r="B1131">
            <v>11</v>
          </cell>
          <cell r="C1131">
            <v>52</v>
          </cell>
          <cell r="D1131">
            <v>235</v>
          </cell>
          <cell r="E1131" t="str">
            <v>5</v>
          </cell>
          <cell r="F1131">
            <v>23</v>
          </cell>
          <cell r="G1131">
            <v>10</v>
          </cell>
          <cell r="H1131">
            <v>0</v>
          </cell>
          <cell r="I1131">
            <v>235.1</v>
          </cell>
          <cell r="J1131">
            <v>45</v>
          </cell>
          <cell r="K1131">
            <v>0</v>
          </cell>
          <cell r="L1131">
            <v>0</v>
          </cell>
          <cell r="M1131"/>
        </row>
        <row r="1132">
          <cell r="A1132" t="str">
            <v>52_5_23_11</v>
          </cell>
          <cell r="B1132">
            <v>11</v>
          </cell>
          <cell r="C1132">
            <v>52</v>
          </cell>
          <cell r="D1132">
            <v>235</v>
          </cell>
          <cell r="E1132" t="str">
            <v>5</v>
          </cell>
          <cell r="F1132">
            <v>23</v>
          </cell>
          <cell r="G1132">
            <v>11</v>
          </cell>
          <cell r="H1132">
            <v>0</v>
          </cell>
          <cell r="I1132">
            <v>235.11</v>
          </cell>
          <cell r="J1132">
            <v>50</v>
          </cell>
          <cell r="K1132">
            <v>0</v>
          </cell>
          <cell r="L1132">
            <v>0</v>
          </cell>
          <cell r="M1132"/>
        </row>
        <row r="1133">
          <cell r="A1133" t="str">
            <v>52_5_23_12</v>
          </cell>
          <cell r="B1133">
            <v>11</v>
          </cell>
          <cell r="C1133">
            <v>52</v>
          </cell>
          <cell r="D1133">
            <v>235</v>
          </cell>
          <cell r="E1133" t="str">
            <v>5</v>
          </cell>
          <cell r="F1133">
            <v>23</v>
          </cell>
          <cell r="G1133">
            <v>12</v>
          </cell>
          <cell r="H1133">
            <v>0</v>
          </cell>
          <cell r="I1133">
            <v>235.12</v>
          </cell>
          <cell r="J1133">
            <v>55</v>
          </cell>
          <cell r="K1133">
            <v>0</v>
          </cell>
          <cell r="L1133">
            <v>0</v>
          </cell>
          <cell r="M1133"/>
        </row>
        <row r="1134">
          <cell r="A1134" t="str">
            <v>52_5_23_13</v>
          </cell>
          <cell r="B1134">
            <v>11</v>
          </cell>
          <cell r="C1134">
            <v>52</v>
          </cell>
          <cell r="D1134">
            <v>235</v>
          </cell>
          <cell r="E1134" t="str">
            <v>5</v>
          </cell>
          <cell r="F1134">
            <v>23</v>
          </cell>
          <cell r="G1134">
            <v>13</v>
          </cell>
          <cell r="H1134">
            <v>0</v>
          </cell>
          <cell r="I1134">
            <v>235.13</v>
          </cell>
          <cell r="J1134">
            <v>60</v>
          </cell>
          <cell r="K1134">
            <v>0</v>
          </cell>
          <cell r="L1134">
            <v>0</v>
          </cell>
          <cell r="M1134"/>
        </row>
        <row r="1135">
          <cell r="A1135" t="str">
            <v>52_5_23_14</v>
          </cell>
          <cell r="B1135">
            <v>11</v>
          </cell>
          <cell r="C1135">
            <v>52</v>
          </cell>
          <cell r="D1135">
            <v>235</v>
          </cell>
          <cell r="E1135" t="str">
            <v>5</v>
          </cell>
          <cell r="F1135">
            <v>23</v>
          </cell>
          <cell r="G1135">
            <v>14</v>
          </cell>
          <cell r="H1135">
            <v>0</v>
          </cell>
          <cell r="I1135">
            <v>235.14</v>
          </cell>
          <cell r="J1135">
            <v>65</v>
          </cell>
          <cell r="K1135">
            <v>0</v>
          </cell>
          <cell r="L1135">
            <v>0</v>
          </cell>
          <cell r="M1135"/>
        </row>
        <row r="1136">
          <cell r="A1136" t="str">
            <v>52_5_23_15</v>
          </cell>
          <cell r="B1136">
            <v>11</v>
          </cell>
          <cell r="C1136">
            <v>52</v>
          </cell>
          <cell r="D1136">
            <v>235</v>
          </cell>
          <cell r="E1136" t="str">
            <v>5</v>
          </cell>
          <cell r="F1136">
            <v>23</v>
          </cell>
          <cell r="G1136">
            <v>15</v>
          </cell>
          <cell r="H1136">
            <v>0</v>
          </cell>
          <cell r="I1136">
            <v>235.15</v>
          </cell>
          <cell r="J1136">
            <v>70</v>
          </cell>
          <cell r="K1136">
            <v>0</v>
          </cell>
          <cell r="L1136">
            <v>0</v>
          </cell>
          <cell r="M1136"/>
        </row>
        <row r="1137">
          <cell r="A1137" t="str">
            <v>52_5_23_16</v>
          </cell>
          <cell r="B1137">
            <v>11</v>
          </cell>
          <cell r="C1137">
            <v>52</v>
          </cell>
          <cell r="D1137">
            <v>235</v>
          </cell>
          <cell r="E1137" t="str">
            <v>5</v>
          </cell>
          <cell r="F1137">
            <v>23</v>
          </cell>
          <cell r="G1137">
            <v>16</v>
          </cell>
          <cell r="H1137">
            <v>0</v>
          </cell>
          <cell r="I1137">
            <v>235.16</v>
          </cell>
          <cell r="J1137">
            <v>75</v>
          </cell>
          <cell r="K1137">
            <v>0</v>
          </cell>
          <cell r="L1137">
            <v>0</v>
          </cell>
          <cell r="M1137">
            <v>1</v>
          </cell>
        </row>
        <row r="1138">
          <cell r="A1138" t="str">
            <v>52_5_24_1</v>
          </cell>
          <cell r="B1138">
            <v>11</v>
          </cell>
          <cell r="C1138">
            <v>52</v>
          </cell>
          <cell r="D1138">
            <v>245</v>
          </cell>
          <cell r="E1138" t="str">
            <v>5</v>
          </cell>
          <cell r="F1138">
            <v>24</v>
          </cell>
          <cell r="G1138">
            <v>1</v>
          </cell>
          <cell r="H1138">
            <v>0</v>
          </cell>
          <cell r="I1138">
            <v>245.01</v>
          </cell>
          <cell r="J1138">
            <v>2.5</v>
          </cell>
          <cell r="K1138">
            <v>0</v>
          </cell>
          <cell r="L1138">
            <v>0</v>
          </cell>
        </row>
        <row r="1139">
          <cell r="A1139" t="str">
            <v>52_5_24_2</v>
          </cell>
          <cell r="B1139">
            <v>11</v>
          </cell>
          <cell r="C1139">
            <v>52</v>
          </cell>
          <cell r="D1139">
            <v>245</v>
          </cell>
          <cell r="E1139" t="str">
            <v>5</v>
          </cell>
          <cell r="F1139">
            <v>24</v>
          </cell>
          <cell r="G1139">
            <v>2</v>
          </cell>
          <cell r="H1139">
            <v>0</v>
          </cell>
          <cell r="I1139">
            <v>245.02</v>
          </cell>
          <cell r="J1139">
            <v>5</v>
          </cell>
          <cell r="K1139">
            <v>0</v>
          </cell>
          <cell r="L1139">
            <v>0</v>
          </cell>
          <cell r="M1139"/>
        </row>
        <row r="1140">
          <cell r="A1140" t="str">
            <v>52_5_24_3</v>
          </cell>
          <cell r="B1140">
            <v>11</v>
          </cell>
          <cell r="C1140">
            <v>52</v>
          </cell>
          <cell r="D1140">
            <v>245</v>
          </cell>
          <cell r="E1140" t="str">
            <v>5</v>
          </cell>
          <cell r="F1140">
            <v>24</v>
          </cell>
          <cell r="G1140">
            <v>3</v>
          </cell>
          <cell r="H1140">
            <v>0.42</v>
          </cell>
          <cell r="I1140">
            <v>245.03</v>
          </cell>
          <cell r="J1140">
            <v>10</v>
          </cell>
          <cell r="K1140">
            <v>4.2</v>
          </cell>
          <cell r="L1140">
            <v>0.32558139534883723</v>
          </cell>
          <cell r="M1140"/>
        </row>
        <row r="1141">
          <cell r="A1141" t="str">
            <v>52_5_24_4</v>
          </cell>
          <cell r="B1141">
            <v>11</v>
          </cell>
          <cell r="C1141">
            <v>52</v>
          </cell>
          <cell r="D1141">
            <v>245</v>
          </cell>
          <cell r="E1141" t="str">
            <v>5</v>
          </cell>
          <cell r="F1141">
            <v>24</v>
          </cell>
          <cell r="G1141">
            <v>4</v>
          </cell>
          <cell r="H1141">
            <v>0.57999999999999996</v>
          </cell>
          <cell r="I1141">
            <v>245.04</v>
          </cell>
          <cell r="J1141">
            <v>15</v>
          </cell>
          <cell r="K1141">
            <v>8.6999999999999993</v>
          </cell>
          <cell r="L1141">
            <v>0.67441860465116277</v>
          </cell>
          <cell r="M1141"/>
        </row>
        <row r="1142">
          <cell r="A1142" t="str">
            <v>52_5_24_5</v>
          </cell>
          <cell r="B1142">
            <v>11</v>
          </cell>
          <cell r="C1142">
            <v>52</v>
          </cell>
          <cell r="D1142">
            <v>245</v>
          </cell>
          <cell r="E1142" t="str">
            <v>5</v>
          </cell>
          <cell r="F1142">
            <v>24</v>
          </cell>
          <cell r="G1142">
            <v>5</v>
          </cell>
          <cell r="H1142">
            <v>0</v>
          </cell>
          <cell r="I1142">
            <v>245.05</v>
          </cell>
          <cell r="J1142">
            <v>20</v>
          </cell>
          <cell r="K1142">
            <v>0</v>
          </cell>
          <cell r="L1142">
            <v>0</v>
          </cell>
          <cell r="M1142"/>
        </row>
        <row r="1143">
          <cell r="A1143" t="str">
            <v>52_5_24_6</v>
          </cell>
          <cell r="B1143">
            <v>11</v>
          </cell>
          <cell r="C1143">
            <v>52</v>
          </cell>
          <cell r="D1143">
            <v>245</v>
          </cell>
          <cell r="E1143" t="str">
            <v>5</v>
          </cell>
          <cell r="F1143">
            <v>24</v>
          </cell>
          <cell r="G1143">
            <v>6</v>
          </cell>
          <cell r="H1143">
            <v>0</v>
          </cell>
          <cell r="I1143">
            <v>245.06</v>
          </cell>
          <cell r="J1143">
            <v>25</v>
          </cell>
          <cell r="K1143">
            <v>0</v>
          </cell>
          <cell r="L1143">
            <v>0</v>
          </cell>
          <cell r="M1143"/>
        </row>
        <row r="1144">
          <cell r="A1144" t="str">
            <v>52_5_24_7</v>
          </cell>
          <cell r="B1144">
            <v>11</v>
          </cell>
          <cell r="C1144">
            <v>52</v>
          </cell>
          <cell r="D1144">
            <v>245</v>
          </cell>
          <cell r="E1144" t="str">
            <v>5</v>
          </cell>
          <cell r="F1144">
            <v>24</v>
          </cell>
          <cell r="G1144">
            <v>7</v>
          </cell>
          <cell r="H1144">
            <v>0</v>
          </cell>
          <cell r="I1144">
            <v>245.07</v>
          </cell>
          <cell r="J1144">
            <v>30</v>
          </cell>
          <cell r="K1144">
            <v>0</v>
          </cell>
          <cell r="L1144">
            <v>0</v>
          </cell>
          <cell r="M1144"/>
        </row>
        <row r="1145">
          <cell r="A1145" t="str">
            <v>52_5_24_8</v>
          </cell>
          <cell r="B1145">
            <v>11</v>
          </cell>
          <cell r="C1145">
            <v>52</v>
          </cell>
          <cell r="D1145">
            <v>245</v>
          </cell>
          <cell r="E1145" t="str">
            <v>5</v>
          </cell>
          <cell r="F1145">
            <v>24</v>
          </cell>
          <cell r="G1145">
            <v>8</v>
          </cell>
          <cell r="H1145">
            <v>0</v>
          </cell>
          <cell r="I1145">
            <v>245.08</v>
          </cell>
          <cell r="J1145">
            <v>35</v>
          </cell>
          <cell r="K1145">
            <v>0</v>
          </cell>
          <cell r="L1145">
            <v>0</v>
          </cell>
          <cell r="M1145"/>
        </row>
        <row r="1146">
          <cell r="A1146" t="str">
            <v>52_5_24_9</v>
          </cell>
          <cell r="B1146">
            <v>11</v>
          </cell>
          <cell r="C1146">
            <v>52</v>
          </cell>
          <cell r="D1146">
            <v>245</v>
          </cell>
          <cell r="E1146" t="str">
            <v>5</v>
          </cell>
          <cell r="F1146">
            <v>24</v>
          </cell>
          <cell r="G1146">
            <v>9</v>
          </cell>
          <cell r="H1146">
            <v>0</v>
          </cell>
          <cell r="I1146">
            <v>245.09</v>
          </cell>
          <cell r="J1146">
            <v>40</v>
          </cell>
          <cell r="K1146">
            <v>0</v>
          </cell>
          <cell r="L1146">
            <v>0</v>
          </cell>
          <cell r="M1146"/>
        </row>
        <row r="1147">
          <cell r="A1147" t="str">
            <v>52_5_24_10</v>
          </cell>
          <cell r="B1147">
            <v>11</v>
          </cell>
          <cell r="C1147">
            <v>52</v>
          </cell>
          <cell r="D1147">
            <v>245</v>
          </cell>
          <cell r="E1147" t="str">
            <v>5</v>
          </cell>
          <cell r="F1147">
            <v>24</v>
          </cell>
          <cell r="G1147">
            <v>10</v>
          </cell>
          <cell r="H1147">
            <v>0</v>
          </cell>
          <cell r="I1147">
            <v>245.1</v>
          </cell>
          <cell r="J1147">
            <v>45</v>
          </cell>
          <cell r="K1147">
            <v>0</v>
          </cell>
          <cell r="L1147">
            <v>0</v>
          </cell>
          <cell r="M1147"/>
        </row>
        <row r="1148">
          <cell r="A1148" t="str">
            <v>52_5_24_11</v>
          </cell>
          <cell r="B1148">
            <v>11</v>
          </cell>
          <cell r="C1148">
            <v>52</v>
          </cell>
          <cell r="D1148">
            <v>245</v>
          </cell>
          <cell r="E1148" t="str">
            <v>5</v>
          </cell>
          <cell r="F1148">
            <v>24</v>
          </cell>
          <cell r="G1148">
            <v>11</v>
          </cell>
          <cell r="H1148">
            <v>0</v>
          </cell>
          <cell r="I1148">
            <v>245.11</v>
          </cell>
          <cell r="J1148">
            <v>50</v>
          </cell>
          <cell r="K1148">
            <v>0</v>
          </cell>
          <cell r="L1148">
            <v>0</v>
          </cell>
          <cell r="M1148"/>
        </row>
        <row r="1149">
          <cell r="A1149" t="str">
            <v>52_5_24_12</v>
          </cell>
          <cell r="B1149">
            <v>11</v>
          </cell>
          <cell r="C1149">
            <v>52</v>
          </cell>
          <cell r="D1149">
            <v>245</v>
          </cell>
          <cell r="E1149" t="str">
            <v>5</v>
          </cell>
          <cell r="F1149">
            <v>24</v>
          </cell>
          <cell r="G1149">
            <v>12</v>
          </cell>
          <cell r="H1149">
            <v>0</v>
          </cell>
          <cell r="I1149">
            <v>245.12</v>
          </cell>
          <cell r="J1149">
            <v>55</v>
          </cell>
          <cell r="K1149">
            <v>0</v>
          </cell>
          <cell r="L1149">
            <v>0</v>
          </cell>
          <cell r="M1149"/>
        </row>
        <row r="1150">
          <cell r="A1150" t="str">
            <v>52_5_24_13</v>
          </cell>
          <cell r="B1150">
            <v>11</v>
          </cell>
          <cell r="C1150">
            <v>52</v>
          </cell>
          <cell r="D1150">
            <v>245</v>
          </cell>
          <cell r="E1150" t="str">
            <v>5</v>
          </cell>
          <cell r="F1150">
            <v>24</v>
          </cell>
          <cell r="G1150">
            <v>13</v>
          </cell>
          <cell r="H1150">
            <v>0</v>
          </cell>
          <cell r="I1150">
            <v>245.13</v>
          </cell>
          <cell r="J1150">
            <v>60</v>
          </cell>
          <cell r="K1150">
            <v>0</v>
          </cell>
          <cell r="L1150">
            <v>0</v>
          </cell>
          <cell r="M1150"/>
        </row>
        <row r="1151">
          <cell r="A1151" t="str">
            <v>52_5_24_14</v>
          </cell>
          <cell r="B1151">
            <v>11</v>
          </cell>
          <cell r="C1151">
            <v>52</v>
          </cell>
          <cell r="D1151">
            <v>245</v>
          </cell>
          <cell r="E1151" t="str">
            <v>5</v>
          </cell>
          <cell r="F1151">
            <v>24</v>
          </cell>
          <cell r="G1151">
            <v>14</v>
          </cell>
          <cell r="H1151">
            <v>0</v>
          </cell>
          <cell r="I1151">
            <v>245.14</v>
          </cell>
          <cell r="J1151">
            <v>65</v>
          </cell>
          <cell r="K1151">
            <v>0</v>
          </cell>
          <cell r="L1151">
            <v>0</v>
          </cell>
          <cell r="M1151"/>
        </row>
        <row r="1152">
          <cell r="A1152" t="str">
            <v>52_5_24_15</v>
          </cell>
          <cell r="B1152">
            <v>11</v>
          </cell>
          <cell r="C1152">
            <v>52</v>
          </cell>
          <cell r="D1152">
            <v>245</v>
          </cell>
          <cell r="E1152" t="str">
            <v>5</v>
          </cell>
          <cell r="F1152">
            <v>24</v>
          </cell>
          <cell r="G1152">
            <v>15</v>
          </cell>
          <cell r="H1152">
            <v>0</v>
          </cell>
          <cell r="I1152">
            <v>245.15</v>
          </cell>
          <cell r="J1152">
            <v>70</v>
          </cell>
          <cell r="K1152">
            <v>0</v>
          </cell>
          <cell r="L1152">
            <v>0</v>
          </cell>
          <cell r="M1152"/>
        </row>
        <row r="1153">
          <cell r="A1153" t="str">
            <v>52_5_24_16</v>
          </cell>
          <cell r="B1153">
            <v>11</v>
          </cell>
          <cell r="C1153">
            <v>52</v>
          </cell>
          <cell r="D1153">
            <v>245</v>
          </cell>
          <cell r="E1153" t="str">
            <v>5</v>
          </cell>
          <cell r="F1153">
            <v>24</v>
          </cell>
          <cell r="G1153">
            <v>16</v>
          </cell>
          <cell r="H1153">
            <v>0</v>
          </cell>
          <cell r="I1153">
            <v>245.16</v>
          </cell>
          <cell r="J1153">
            <v>75</v>
          </cell>
          <cell r="K1153">
            <v>0</v>
          </cell>
          <cell r="L1153">
            <v>0</v>
          </cell>
          <cell r="M1153">
            <v>1</v>
          </cell>
        </row>
      </sheetData>
      <sheetData sheetId="9"/>
      <sheetData sheetId="10">
        <row r="2">
          <cell r="A2" t="str">
            <v>10_Off</v>
          </cell>
          <cell r="B2">
            <v>11</v>
          </cell>
          <cell r="C2" t="str">
            <v>Off</v>
          </cell>
          <cell r="D2">
            <v>1</v>
          </cell>
          <cell r="E2">
            <v>0</v>
          </cell>
        </row>
        <row r="3">
          <cell r="A3" t="str">
            <v>10_r_FWY</v>
          </cell>
          <cell r="B3">
            <v>11</v>
          </cell>
          <cell r="C3" t="str">
            <v>r_FWY</v>
          </cell>
          <cell r="D3">
            <v>2</v>
          </cell>
          <cell r="E3">
            <v>0</v>
          </cell>
        </row>
        <row r="4">
          <cell r="A4" t="str">
            <v>10_r_ART</v>
          </cell>
          <cell r="B4">
            <v>11</v>
          </cell>
          <cell r="C4" t="str">
            <v>r_ART</v>
          </cell>
          <cell r="D4">
            <v>3</v>
          </cell>
          <cell r="E4">
            <v>0</v>
          </cell>
        </row>
        <row r="5">
          <cell r="A5" t="str">
            <v>10_r_LOC</v>
          </cell>
          <cell r="B5">
            <v>11</v>
          </cell>
          <cell r="C5" t="str">
            <v>r_LOC</v>
          </cell>
          <cell r="D5">
            <v>32</v>
          </cell>
          <cell r="E5">
            <v>0</v>
          </cell>
        </row>
        <row r="6">
          <cell r="A6" t="str">
            <v>10_FWY</v>
          </cell>
          <cell r="B6">
            <v>11</v>
          </cell>
          <cell r="C6" t="str">
            <v>FWY</v>
          </cell>
          <cell r="D6">
            <v>4</v>
          </cell>
          <cell r="E6">
            <v>0.37740000000000001</v>
          </cell>
        </row>
        <row r="7">
          <cell r="A7" t="str">
            <v>10_ART</v>
          </cell>
          <cell r="B7">
            <v>11</v>
          </cell>
          <cell r="C7" t="str">
            <v>ART</v>
          </cell>
          <cell r="D7">
            <v>5</v>
          </cell>
          <cell r="E7">
            <v>0.42959999999999998</v>
          </cell>
        </row>
        <row r="8">
          <cell r="A8" t="str">
            <v>10_LOC</v>
          </cell>
          <cell r="B8">
            <v>11</v>
          </cell>
          <cell r="C8" t="str">
            <v>LOC</v>
          </cell>
          <cell r="D8">
            <v>52</v>
          </cell>
          <cell r="E8">
            <v>0.19289999999999999</v>
          </cell>
        </row>
        <row r="9">
          <cell r="A9" t="str">
            <v>20_Off</v>
          </cell>
          <cell r="B9">
            <v>21</v>
          </cell>
          <cell r="C9" t="str">
            <v>Off</v>
          </cell>
          <cell r="D9">
            <v>1</v>
          </cell>
          <cell r="E9">
            <v>0</v>
          </cell>
        </row>
        <row r="10">
          <cell r="A10" t="str">
            <v>20_r_FWY</v>
          </cell>
          <cell r="B10">
            <v>21</v>
          </cell>
          <cell r="C10" t="str">
            <v>r_FWY</v>
          </cell>
          <cell r="D10">
            <v>2</v>
          </cell>
          <cell r="E10">
            <v>0</v>
          </cell>
        </row>
        <row r="11">
          <cell r="A11" t="str">
            <v>20_r_ART</v>
          </cell>
          <cell r="B11">
            <v>21</v>
          </cell>
          <cell r="C11" t="str">
            <v>r_ART</v>
          </cell>
          <cell r="D11">
            <v>3</v>
          </cell>
          <cell r="E11">
            <v>0</v>
          </cell>
        </row>
        <row r="12">
          <cell r="A12" t="str">
            <v>20_r_LOC</v>
          </cell>
          <cell r="B12">
            <v>21</v>
          </cell>
          <cell r="C12" t="str">
            <v>r_LOC</v>
          </cell>
          <cell r="D12">
            <v>32</v>
          </cell>
          <cell r="E12">
            <v>0</v>
          </cell>
        </row>
        <row r="13">
          <cell r="A13" t="str">
            <v>20_FWY</v>
          </cell>
          <cell r="B13">
            <v>21</v>
          </cell>
          <cell r="C13" t="str">
            <v>FWY</v>
          </cell>
          <cell r="D13">
            <v>4</v>
          </cell>
          <cell r="E13">
            <v>0.3775</v>
          </cell>
        </row>
        <row r="14">
          <cell r="A14" t="str">
            <v>20_ART</v>
          </cell>
          <cell r="B14">
            <v>21</v>
          </cell>
          <cell r="C14" t="str">
            <v>ART</v>
          </cell>
          <cell r="D14">
            <v>5</v>
          </cell>
          <cell r="E14">
            <v>0.42970000000000003</v>
          </cell>
        </row>
        <row r="15">
          <cell r="A15" t="str">
            <v>20_LOC</v>
          </cell>
          <cell r="B15">
            <v>21</v>
          </cell>
          <cell r="C15" t="str">
            <v>LOC</v>
          </cell>
          <cell r="D15">
            <v>52</v>
          </cell>
          <cell r="E15">
            <v>0.1928</v>
          </cell>
        </row>
        <row r="16">
          <cell r="A16" t="str">
            <v>30_Off</v>
          </cell>
          <cell r="B16">
            <v>31</v>
          </cell>
          <cell r="C16" t="str">
            <v>Off</v>
          </cell>
          <cell r="D16">
            <v>1</v>
          </cell>
          <cell r="E16">
            <v>0</v>
          </cell>
        </row>
        <row r="17">
          <cell r="A17" t="str">
            <v>30_r_FWY</v>
          </cell>
          <cell r="B17">
            <v>31</v>
          </cell>
          <cell r="C17" t="str">
            <v>r_FWY</v>
          </cell>
          <cell r="D17">
            <v>2</v>
          </cell>
          <cell r="E17">
            <v>0</v>
          </cell>
        </row>
        <row r="18">
          <cell r="A18" t="str">
            <v>30_r_ART</v>
          </cell>
          <cell r="B18">
            <v>31</v>
          </cell>
          <cell r="C18" t="str">
            <v>r_ART</v>
          </cell>
          <cell r="D18">
            <v>3</v>
          </cell>
          <cell r="E18">
            <v>0</v>
          </cell>
        </row>
        <row r="19">
          <cell r="A19" t="str">
            <v>30_r_LOC</v>
          </cell>
          <cell r="B19">
            <v>31</v>
          </cell>
          <cell r="C19" t="str">
            <v>r_LOC</v>
          </cell>
          <cell r="D19">
            <v>32</v>
          </cell>
          <cell r="E19">
            <v>0</v>
          </cell>
        </row>
        <row r="20">
          <cell r="A20" t="str">
            <v>30_FWY</v>
          </cell>
          <cell r="B20">
            <v>31</v>
          </cell>
          <cell r="C20" t="str">
            <v>FWY</v>
          </cell>
          <cell r="D20">
            <v>4</v>
          </cell>
          <cell r="E20">
            <v>0.35630000000000001</v>
          </cell>
        </row>
        <row r="21">
          <cell r="A21" t="str">
            <v>30_ART</v>
          </cell>
          <cell r="B21">
            <v>31</v>
          </cell>
          <cell r="C21" t="str">
            <v>ART</v>
          </cell>
          <cell r="D21">
            <v>5</v>
          </cell>
          <cell r="E21">
            <v>0.41720000000000002</v>
          </cell>
        </row>
        <row r="22">
          <cell r="A22" t="str">
            <v>30_LOC</v>
          </cell>
          <cell r="B22">
            <v>31</v>
          </cell>
          <cell r="C22" t="str">
            <v>LOC</v>
          </cell>
          <cell r="D22">
            <v>52</v>
          </cell>
          <cell r="E22">
            <v>0.22650000000000001</v>
          </cell>
        </row>
        <row r="23">
          <cell r="A23" t="str">
            <v>30_Off</v>
          </cell>
          <cell r="B23">
            <v>32</v>
          </cell>
          <cell r="C23" t="str">
            <v>Off</v>
          </cell>
          <cell r="D23">
            <v>1</v>
          </cell>
          <cell r="E23">
            <v>0</v>
          </cell>
        </row>
        <row r="24">
          <cell r="A24" t="str">
            <v>30_r_FWY</v>
          </cell>
          <cell r="B24">
            <v>32</v>
          </cell>
          <cell r="C24" t="str">
            <v>r_FWY</v>
          </cell>
          <cell r="D24">
            <v>2</v>
          </cell>
          <cell r="E24">
            <v>0</v>
          </cell>
        </row>
        <row r="25">
          <cell r="A25" t="str">
            <v>30_r_ART</v>
          </cell>
          <cell r="B25">
            <v>32</v>
          </cell>
          <cell r="C25" t="str">
            <v>r_ART</v>
          </cell>
          <cell r="D25">
            <v>3</v>
          </cell>
          <cell r="E25">
            <v>0</v>
          </cell>
        </row>
        <row r="26">
          <cell r="A26" t="str">
            <v>30_r_LOC</v>
          </cell>
          <cell r="B26">
            <v>32</v>
          </cell>
          <cell r="C26" t="str">
            <v>r_LOC</v>
          </cell>
          <cell r="D26">
            <v>32</v>
          </cell>
          <cell r="E26">
            <v>0</v>
          </cell>
        </row>
        <row r="27">
          <cell r="A27" t="str">
            <v>30_FWY</v>
          </cell>
          <cell r="B27">
            <v>32</v>
          </cell>
          <cell r="C27" t="str">
            <v>FWY</v>
          </cell>
          <cell r="D27">
            <v>4</v>
          </cell>
          <cell r="E27">
            <v>0.35630000000000001</v>
          </cell>
        </row>
        <row r="28">
          <cell r="A28" t="str">
            <v>30_ART</v>
          </cell>
          <cell r="B28">
            <v>32</v>
          </cell>
          <cell r="C28" t="str">
            <v>ART</v>
          </cell>
          <cell r="D28">
            <v>5</v>
          </cell>
          <cell r="E28">
            <v>0.41720000000000002</v>
          </cell>
        </row>
        <row r="29">
          <cell r="A29" t="str">
            <v>30_LOC</v>
          </cell>
          <cell r="B29">
            <v>32</v>
          </cell>
          <cell r="C29" t="str">
            <v>LOC</v>
          </cell>
          <cell r="D29">
            <v>52</v>
          </cell>
          <cell r="E29">
            <v>0.22650000000000001</v>
          </cell>
        </row>
        <row r="30">
          <cell r="A30" t="str">
            <v>40_Off</v>
          </cell>
          <cell r="B30">
            <v>41</v>
          </cell>
          <cell r="C30" t="str">
            <v>Off</v>
          </cell>
          <cell r="D30">
            <v>1</v>
          </cell>
          <cell r="E30">
            <v>0</v>
          </cell>
        </row>
        <row r="31">
          <cell r="A31" t="str">
            <v>40_r_FWY</v>
          </cell>
          <cell r="B31">
            <v>41</v>
          </cell>
          <cell r="C31" t="str">
            <v>r_FWY</v>
          </cell>
          <cell r="D31">
            <v>2</v>
          </cell>
          <cell r="E31">
            <v>0</v>
          </cell>
        </row>
        <row r="32">
          <cell r="A32" t="str">
            <v>40_r_ART</v>
          </cell>
          <cell r="B32">
            <v>41</v>
          </cell>
          <cell r="C32" t="str">
            <v>r_ART</v>
          </cell>
          <cell r="D32">
            <v>3</v>
          </cell>
          <cell r="E32">
            <v>0</v>
          </cell>
        </row>
        <row r="33">
          <cell r="A33" t="str">
            <v>40_r_LOC</v>
          </cell>
          <cell r="B33">
            <v>41</v>
          </cell>
          <cell r="C33" t="str">
            <v>r_LOC</v>
          </cell>
          <cell r="D33">
            <v>32</v>
          </cell>
          <cell r="E33">
            <v>0</v>
          </cell>
        </row>
        <row r="34">
          <cell r="A34" t="str">
            <v>40_FWY</v>
          </cell>
          <cell r="B34">
            <v>41</v>
          </cell>
          <cell r="C34" t="str">
            <v>FWY</v>
          </cell>
          <cell r="D34">
            <v>4</v>
          </cell>
          <cell r="E34">
            <v>0.31240000000000001</v>
          </cell>
        </row>
        <row r="35">
          <cell r="A35" t="str">
            <v>40_ART</v>
          </cell>
          <cell r="B35">
            <v>41</v>
          </cell>
          <cell r="C35" t="str">
            <v>ART</v>
          </cell>
          <cell r="D35">
            <v>5</v>
          </cell>
          <cell r="E35">
            <v>0.65700000000000003</v>
          </cell>
        </row>
        <row r="36">
          <cell r="A36" t="str">
            <v>40_LOC</v>
          </cell>
          <cell r="B36">
            <v>41</v>
          </cell>
          <cell r="C36" t="str">
            <v>LOC</v>
          </cell>
          <cell r="D36">
            <v>52</v>
          </cell>
          <cell r="E36">
            <v>3.0599999999999999E-2</v>
          </cell>
        </row>
        <row r="37">
          <cell r="A37" t="str">
            <v>40_Off</v>
          </cell>
          <cell r="B37">
            <v>42</v>
          </cell>
          <cell r="C37" t="str">
            <v>Off</v>
          </cell>
          <cell r="D37">
            <v>1</v>
          </cell>
          <cell r="E37">
            <v>0</v>
          </cell>
        </row>
        <row r="38">
          <cell r="A38" t="str">
            <v>40_r_FWY</v>
          </cell>
          <cell r="B38">
            <v>42</v>
          </cell>
          <cell r="C38" t="str">
            <v>r_FWY</v>
          </cell>
          <cell r="D38">
            <v>2</v>
          </cell>
          <cell r="E38">
            <v>0</v>
          </cell>
        </row>
        <row r="39">
          <cell r="A39" t="str">
            <v>40_r_ART</v>
          </cell>
          <cell r="B39">
            <v>42</v>
          </cell>
          <cell r="C39" t="str">
            <v>r_ART</v>
          </cell>
          <cell r="D39">
            <v>3</v>
          </cell>
          <cell r="E39">
            <v>0</v>
          </cell>
        </row>
        <row r="40">
          <cell r="A40" t="str">
            <v>40_r_LOC</v>
          </cell>
          <cell r="B40">
            <v>42</v>
          </cell>
          <cell r="C40" t="str">
            <v>r_LOC</v>
          </cell>
          <cell r="D40">
            <v>32</v>
          </cell>
          <cell r="E40">
            <v>0</v>
          </cell>
        </row>
        <row r="41">
          <cell r="A41" t="str">
            <v>40_FWY</v>
          </cell>
          <cell r="B41">
            <v>42</v>
          </cell>
          <cell r="C41" t="str">
            <v>FWY</v>
          </cell>
          <cell r="D41">
            <v>4</v>
          </cell>
          <cell r="E41">
            <v>0.31240000000000001</v>
          </cell>
        </row>
        <row r="42">
          <cell r="A42" t="str">
            <v>40_ART</v>
          </cell>
          <cell r="B42">
            <v>42</v>
          </cell>
          <cell r="C42" t="str">
            <v>ART</v>
          </cell>
          <cell r="D42">
            <v>5</v>
          </cell>
          <cell r="E42">
            <v>0.65700000000000003</v>
          </cell>
        </row>
        <row r="43">
          <cell r="A43" t="str">
            <v>40_LOC</v>
          </cell>
          <cell r="B43">
            <v>42</v>
          </cell>
          <cell r="C43" t="str">
            <v>LOC</v>
          </cell>
          <cell r="D43">
            <v>52</v>
          </cell>
          <cell r="E43">
            <v>3.0599999999999999E-2</v>
          </cell>
        </row>
        <row r="44">
          <cell r="A44" t="str">
            <v>40_Off</v>
          </cell>
          <cell r="B44">
            <v>43</v>
          </cell>
          <cell r="C44" t="str">
            <v>Off</v>
          </cell>
          <cell r="D44">
            <v>1</v>
          </cell>
          <cell r="E44">
            <v>0</v>
          </cell>
        </row>
        <row r="45">
          <cell r="A45" t="str">
            <v>40_r_FWY</v>
          </cell>
          <cell r="B45">
            <v>43</v>
          </cell>
          <cell r="C45" t="str">
            <v>r_FWY</v>
          </cell>
          <cell r="D45">
            <v>2</v>
          </cell>
          <cell r="E45">
            <v>0</v>
          </cell>
        </row>
        <row r="46">
          <cell r="A46" t="str">
            <v>40_r_ART</v>
          </cell>
          <cell r="B46">
            <v>43</v>
          </cell>
          <cell r="C46" t="str">
            <v>r_ART</v>
          </cell>
          <cell r="D46">
            <v>3</v>
          </cell>
          <cell r="E46">
            <v>0</v>
          </cell>
        </row>
        <row r="47">
          <cell r="A47" t="str">
            <v>40_r_LOC</v>
          </cell>
          <cell r="B47">
            <v>43</v>
          </cell>
          <cell r="C47" t="str">
            <v>r_LOC</v>
          </cell>
          <cell r="D47">
            <v>32</v>
          </cell>
          <cell r="E47">
            <v>0</v>
          </cell>
        </row>
        <row r="48">
          <cell r="A48" t="str">
            <v>40_FWY</v>
          </cell>
          <cell r="B48">
            <v>43</v>
          </cell>
          <cell r="C48" t="str">
            <v>FWY</v>
          </cell>
          <cell r="D48">
            <v>4</v>
          </cell>
          <cell r="E48">
            <v>0.31240000000000001</v>
          </cell>
        </row>
        <row r="49">
          <cell r="A49" t="str">
            <v>40_ART</v>
          </cell>
          <cell r="B49">
            <v>43</v>
          </cell>
          <cell r="C49" t="str">
            <v>ART</v>
          </cell>
          <cell r="D49">
            <v>5</v>
          </cell>
          <cell r="E49">
            <v>0.65700000000000003</v>
          </cell>
        </row>
        <row r="50">
          <cell r="A50" t="str">
            <v>40_LOC</v>
          </cell>
          <cell r="B50">
            <v>43</v>
          </cell>
          <cell r="C50" t="str">
            <v>LOC</v>
          </cell>
          <cell r="D50">
            <v>52</v>
          </cell>
          <cell r="E50">
            <v>3.0599999999999999E-2</v>
          </cell>
        </row>
        <row r="51">
          <cell r="A51" t="str">
            <v>50_Off</v>
          </cell>
          <cell r="B51">
            <v>51</v>
          </cell>
          <cell r="C51" t="str">
            <v>Off</v>
          </cell>
          <cell r="D51">
            <v>1</v>
          </cell>
          <cell r="E51">
            <v>0</v>
          </cell>
        </row>
        <row r="52">
          <cell r="A52" t="str">
            <v>50_r_FWY</v>
          </cell>
          <cell r="B52">
            <v>51</v>
          </cell>
          <cell r="C52" t="str">
            <v>r_FWY</v>
          </cell>
          <cell r="D52">
            <v>2</v>
          </cell>
          <cell r="E52">
            <v>0</v>
          </cell>
        </row>
        <row r="53">
          <cell r="A53" t="str">
            <v>50_r_ART</v>
          </cell>
          <cell r="B53">
            <v>51</v>
          </cell>
          <cell r="C53" t="str">
            <v>r_ART</v>
          </cell>
          <cell r="D53">
            <v>3</v>
          </cell>
          <cell r="E53">
            <v>0</v>
          </cell>
        </row>
        <row r="54">
          <cell r="A54" t="str">
            <v>50_r_LOC</v>
          </cell>
          <cell r="B54">
            <v>51</v>
          </cell>
          <cell r="C54" t="str">
            <v>r_LOC</v>
          </cell>
          <cell r="D54">
            <v>32</v>
          </cell>
          <cell r="E54">
            <v>0</v>
          </cell>
        </row>
        <row r="55">
          <cell r="A55" t="str">
            <v>50_FWY</v>
          </cell>
          <cell r="B55">
            <v>51</v>
          </cell>
          <cell r="C55" t="str">
            <v>FWY</v>
          </cell>
          <cell r="D55">
            <v>4</v>
          </cell>
          <cell r="E55">
            <v>0.32829999999999998</v>
          </cell>
        </row>
        <row r="56">
          <cell r="A56" t="str">
            <v>50_ART</v>
          </cell>
          <cell r="B56">
            <v>51</v>
          </cell>
          <cell r="C56" t="str">
            <v>ART</v>
          </cell>
          <cell r="D56">
            <v>5</v>
          </cell>
          <cell r="E56">
            <v>0.59430000000000005</v>
          </cell>
        </row>
        <row r="57">
          <cell r="A57" t="str">
            <v>50_LOC</v>
          </cell>
          <cell r="B57">
            <v>51</v>
          </cell>
          <cell r="C57" t="str">
            <v>LOC</v>
          </cell>
          <cell r="D57">
            <v>52</v>
          </cell>
          <cell r="E57">
            <v>7.7399999999999997E-2</v>
          </cell>
        </row>
        <row r="58">
          <cell r="A58" t="str">
            <v>50_Off</v>
          </cell>
          <cell r="B58">
            <v>52</v>
          </cell>
          <cell r="C58" t="str">
            <v>Off</v>
          </cell>
          <cell r="D58">
            <v>1</v>
          </cell>
          <cell r="E58">
            <v>0</v>
          </cell>
        </row>
        <row r="59">
          <cell r="A59" t="str">
            <v>50_r_FWY</v>
          </cell>
          <cell r="B59">
            <v>52</v>
          </cell>
          <cell r="C59" t="str">
            <v>r_FWY</v>
          </cell>
          <cell r="D59">
            <v>2</v>
          </cell>
          <cell r="E59">
            <v>0</v>
          </cell>
        </row>
        <row r="60">
          <cell r="A60" t="str">
            <v>50_r_ART</v>
          </cell>
          <cell r="B60">
            <v>52</v>
          </cell>
          <cell r="C60" t="str">
            <v>r_ART</v>
          </cell>
          <cell r="D60">
            <v>3</v>
          </cell>
          <cell r="E60">
            <v>0</v>
          </cell>
        </row>
        <row r="61">
          <cell r="A61" t="str">
            <v>50_r_LOC</v>
          </cell>
          <cell r="B61">
            <v>52</v>
          </cell>
          <cell r="C61" t="str">
            <v>r_LOC</v>
          </cell>
          <cell r="D61">
            <v>32</v>
          </cell>
          <cell r="E61">
            <v>0</v>
          </cell>
        </row>
        <row r="62">
          <cell r="A62" t="str">
            <v>50_FWY</v>
          </cell>
          <cell r="B62">
            <v>52</v>
          </cell>
          <cell r="C62" t="str">
            <v>FWY</v>
          </cell>
          <cell r="D62">
            <v>4</v>
          </cell>
          <cell r="E62">
            <v>0.32829999999999998</v>
          </cell>
        </row>
        <row r="63">
          <cell r="A63" t="str">
            <v>50_ART</v>
          </cell>
          <cell r="B63">
            <v>52</v>
          </cell>
          <cell r="C63" t="str">
            <v>ART</v>
          </cell>
          <cell r="D63">
            <v>5</v>
          </cell>
          <cell r="E63">
            <v>0.59430000000000005</v>
          </cell>
        </row>
        <row r="64">
          <cell r="A64" t="str">
            <v>50_LOC</v>
          </cell>
          <cell r="B64">
            <v>52</v>
          </cell>
          <cell r="C64" t="str">
            <v>LOC</v>
          </cell>
          <cell r="D64">
            <v>52</v>
          </cell>
          <cell r="E64">
            <v>7.7399999999999997E-2</v>
          </cell>
        </row>
        <row r="65">
          <cell r="A65" t="str">
            <v>50_Off</v>
          </cell>
          <cell r="B65">
            <v>53</v>
          </cell>
          <cell r="C65" t="str">
            <v>Off</v>
          </cell>
          <cell r="D65">
            <v>1</v>
          </cell>
          <cell r="E65">
            <v>0</v>
          </cell>
        </row>
        <row r="66">
          <cell r="A66" t="str">
            <v>50_r_FWY</v>
          </cell>
          <cell r="B66">
            <v>53</v>
          </cell>
          <cell r="C66" t="str">
            <v>r_FWY</v>
          </cell>
          <cell r="D66">
            <v>2</v>
          </cell>
          <cell r="E66">
            <v>0</v>
          </cell>
        </row>
        <row r="67">
          <cell r="A67" t="str">
            <v>50_r_ART</v>
          </cell>
          <cell r="B67">
            <v>53</v>
          </cell>
          <cell r="C67" t="str">
            <v>r_ART</v>
          </cell>
          <cell r="D67">
            <v>3</v>
          </cell>
          <cell r="E67">
            <v>0</v>
          </cell>
        </row>
        <row r="68">
          <cell r="A68" t="str">
            <v>50_r_LOC</v>
          </cell>
          <cell r="B68">
            <v>53</v>
          </cell>
          <cell r="C68" t="str">
            <v>r_LOC</v>
          </cell>
          <cell r="D68">
            <v>32</v>
          </cell>
          <cell r="E68">
            <v>0</v>
          </cell>
        </row>
        <row r="69">
          <cell r="A69" t="str">
            <v>50_FWY</v>
          </cell>
          <cell r="B69">
            <v>53</v>
          </cell>
          <cell r="C69" t="str">
            <v>FWY</v>
          </cell>
          <cell r="D69">
            <v>4</v>
          </cell>
          <cell r="E69">
            <v>0.32829999999999998</v>
          </cell>
        </row>
        <row r="70">
          <cell r="A70" t="str">
            <v>50_ART</v>
          </cell>
          <cell r="B70">
            <v>53</v>
          </cell>
          <cell r="C70" t="str">
            <v>ART</v>
          </cell>
          <cell r="D70">
            <v>5</v>
          </cell>
          <cell r="E70">
            <v>0.59430000000000005</v>
          </cell>
        </row>
        <row r="71">
          <cell r="A71" t="str">
            <v>50_LOC</v>
          </cell>
          <cell r="B71">
            <v>53</v>
          </cell>
          <cell r="C71" t="str">
            <v>LOC</v>
          </cell>
          <cell r="D71">
            <v>52</v>
          </cell>
          <cell r="E71">
            <v>7.7399999999999997E-2</v>
          </cell>
        </row>
        <row r="72">
          <cell r="A72" t="str">
            <v>50_Off</v>
          </cell>
          <cell r="B72">
            <v>54</v>
          </cell>
          <cell r="C72" t="str">
            <v>Off</v>
          </cell>
          <cell r="D72">
            <v>1</v>
          </cell>
          <cell r="E72">
            <v>0</v>
          </cell>
        </row>
        <row r="73">
          <cell r="A73" t="str">
            <v>50_r_FWY</v>
          </cell>
          <cell r="B73">
            <v>54</v>
          </cell>
          <cell r="C73" t="str">
            <v>r_FWY</v>
          </cell>
          <cell r="D73">
            <v>2</v>
          </cell>
          <cell r="E73">
            <v>0</v>
          </cell>
        </row>
        <row r="74">
          <cell r="A74" t="str">
            <v>50_r_ART</v>
          </cell>
          <cell r="B74">
            <v>54</v>
          </cell>
          <cell r="C74" t="str">
            <v>r_ART</v>
          </cell>
          <cell r="D74">
            <v>3</v>
          </cell>
          <cell r="E74">
            <v>0</v>
          </cell>
        </row>
        <row r="75">
          <cell r="A75" t="str">
            <v>50_r_LOC</v>
          </cell>
          <cell r="B75">
            <v>54</v>
          </cell>
          <cell r="C75" t="str">
            <v>r_LOC</v>
          </cell>
          <cell r="D75">
            <v>32</v>
          </cell>
          <cell r="E75">
            <v>0</v>
          </cell>
        </row>
        <row r="76">
          <cell r="A76" t="str">
            <v>50_FWY</v>
          </cell>
          <cell r="B76">
            <v>54</v>
          </cell>
          <cell r="C76" t="str">
            <v>FWY</v>
          </cell>
          <cell r="D76">
            <v>4</v>
          </cell>
          <cell r="E76">
            <v>0.32829999999999998</v>
          </cell>
        </row>
        <row r="77">
          <cell r="A77" t="str">
            <v>50_ART</v>
          </cell>
          <cell r="B77">
            <v>54</v>
          </cell>
          <cell r="C77" t="str">
            <v>ART</v>
          </cell>
          <cell r="D77">
            <v>5</v>
          </cell>
          <cell r="E77">
            <v>0.59430000000000005</v>
          </cell>
        </row>
        <row r="78">
          <cell r="A78" t="str">
            <v>50_LOC</v>
          </cell>
          <cell r="B78">
            <v>54</v>
          </cell>
          <cell r="C78" t="str">
            <v>LOC</v>
          </cell>
          <cell r="D78">
            <v>52</v>
          </cell>
          <cell r="E78">
            <v>7.7399999999999997E-2</v>
          </cell>
        </row>
        <row r="79">
          <cell r="A79" t="str">
            <v>60_Off</v>
          </cell>
          <cell r="B79">
            <v>61</v>
          </cell>
          <cell r="C79" t="str">
            <v>Off</v>
          </cell>
          <cell r="D79">
            <v>1</v>
          </cell>
          <cell r="E79">
            <v>0</v>
          </cell>
        </row>
        <row r="80">
          <cell r="A80" t="str">
            <v>60_r_FWY</v>
          </cell>
          <cell r="B80">
            <v>61</v>
          </cell>
          <cell r="C80" t="str">
            <v>r_FWY</v>
          </cell>
          <cell r="D80">
            <v>2</v>
          </cell>
          <cell r="E80">
            <v>0</v>
          </cell>
        </row>
        <row r="81">
          <cell r="A81" t="str">
            <v>60_r_ART</v>
          </cell>
          <cell r="B81">
            <v>61</v>
          </cell>
          <cell r="C81" t="str">
            <v>r_ART</v>
          </cell>
          <cell r="D81">
            <v>3</v>
          </cell>
          <cell r="E81">
            <v>0</v>
          </cell>
        </row>
        <row r="82">
          <cell r="A82" t="str">
            <v>60_r_LOC</v>
          </cell>
          <cell r="B82">
            <v>61</v>
          </cell>
          <cell r="C82" t="str">
            <v>r_LOC</v>
          </cell>
          <cell r="D82">
            <v>32</v>
          </cell>
          <cell r="E82">
            <v>0</v>
          </cell>
        </row>
        <row r="83">
          <cell r="A83" t="str">
            <v>60_FWY</v>
          </cell>
          <cell r="B83">
            <v>61</v>
          </cell>
          <cell r="C83" t="str">
            <v>FWY</v>
          </cell>
          <cell r="D83">
            <v>4</v>
          </cell>
          <cell r="E83">
            <v>0.496</v>
          </cell>
        </row>
        <row r="84">
          <cell r="A84" t="str">
            <v>60_ART</v>
          </cell>
          <cell r="B84">
            <v>61</v>
          </cell>
          <cell r="C84" t="str">
            <v>ART</v>
          </cell>
          <cell r="D84">
            <v>5</v>
          </cell>
          <cell r="E84">
            <v>0.46850000000000003</v>
          </cell>
        </row>
        <row r="85">
          <cell r="A85" t="str">
            <v>60_LOC</v>
          </cell>
          <cell r="B85">
            <v>61</v>
          </cell>
          <cell r="C85" t="str">
            <v>LOC</v>
          </cell>
          <cell r="D85">
            <v>52</v>
          </cell>
          <cell r="E85">
            <v>3.5499999999999997E-2</v>
          </cell>
        </row>
        <row r="86">
          <cell r="A86" t="str">
            <v>60_Off</v>
          </cell>
          <cell r="B86">
            <v>62</v>
          </cell>
          <cell r="C86" t="str">
            <v>Off</v>
          </cell>
          <cell r="D86">
            <v>1</v>
          </cell>
          <cell r="E86">
            <v>0</v>
          </cell>
        </row>
        <row r="87">
          <cell r="A87" t="str">
            <v>60_r_FWY</v>
          </cell>
          <cell r="B87">
            <v>62</v>
          </cell>
          <cell r="C87" t="str">
            <v>r_FWY</v>
          </cell>
          <cell r="D87">
            <v>2</v>
          </cell>
          <cell r="E87">
            <v>0</v>
          </cell>
        </row>
        <row r="88">
          <cell r="A88" t="str">
            <v>60_r_ART</v>
          </cell>
          <cell r="B88">
            <v>62</v>
          </cell>
          <cell r="C88" t="str">
            <v>r_ART</v>
          </cell>
          <cell r="D88">
            <v>3</v>
          </cell>
          <cell r="E88">
            <v>0</v>
          </cell>
        </row>
        <row r="89">
          <cell r="A89" t="str">
            <v>60_r_LOC</v>
          </cell>
          <cell r="B89">
            <v>62</v>
          </cell>
          <cell r="C89" t="str">
            <v>r_LOC</v>
          </cell>
          <cell r="D89">
            <v>32</v>
          </cell>
          <cell r="E89">
            <v>0</v>
          </cell>
        </row>
        <row r="90">
          <cell r="A90" t="str">
            <v>60_FWY</v>
          </cell>
          <cell r="B90">
            <v>62</v>
          </cell>
          <cell r="C90" t="str">
            <v>FWY</v>
          </cell>
          <cell r="D90">
            <v>4</v>
          </cell>
          <cell r="E90">
            <v>0.496</v>
          </cell>
        </row>
        <row r="91">
          <cell r="A91" t="str">
            <v>60_ART</v>
          </cell>
          <cell r="B91">
            <v>62</v>
          </cell>
          <cell r="C91" t="str">
            <v>ART</v>
          </cell>
          <cell r="D91">
            <v>5</v>
          </cell>
          <cell r="E91">
            <v>0.46850000000000003</v>
          </cell>
        </row>
        <row r="92">
          <cell r="A92" t="str">
            <v>60_LOC</v>
          </cell>
          <cell r="B92">
            <v>62</v>
          </cell>
          <cell r="C92" t="str">
            <v>LOC</v>
          </cell>
          <cell r="D92">
            <v>52</v>
          </cell>
          <cell r="E92">
            <v>3.5499999999999997E-2</v>
          </cell>
        </row>
      </sheetData>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TMS or ITS"/>
      <sheetName val="Intersections &amp; Signals"/>
      <sheetName val="Incident Management"/>
      <sheetName val="Truck Idling"/>
      <sheetName val="Transit - Bus Service"/>
      <sheetName val="Transit - Capital"/>
      <sheetName val="Transit - Fares"/>
      <sheetName val="Transit - ITS"/>
      <sheetName val="Transit - LRT Service"/>
      <sheetName val="Transit - New ECO Pass"/>
      <sheetName val="Bicycle"/>
      <sheetName val="Pedestrian"/>
      <sheetName val="Park &amp; Ride"/>
      <sheetName val="Vanpools - Expansion"/>
      <sheetName val="Carpool Management"/>
      <sheetName val="Vanpool Management"/>
      <sheetName val="Alt Fuel"/>
      <sheetName val="Alt Fuel Vehicle Upgrade"/>
      <sheetName val="HD Diesel Replacement"/>
      <sheetName val="Other"/>
      <sheetName val="Sample Traffic Study"/>
      <sheetName val="_veh_start_rate"/>
      <sheetName val="Rate x Veh &amp; MY"/>
      <sheetName val="Vehicle_Idle_Rates"/>
      <sheetName val="Effective Life"/>
    </sheetNames>
    <sheetDataSet>
      <sheetData sheetId="0">
        <row r="43">
          <cell r="A43">
            <v>2027</v>
          </cell>
        </row>
        <row r="45">
          <cell r="A45">
            <v>49003</v>
          </cell>
          <cell r="B45" t="str">
            <v>BE</v>
          </cell>
        </row>
        <row r="46">
          <cell r="A46">
            <v>49011</v>
          </cell>
          <cell r="B46" t="str">
            <v>DA</v>
          </cell>
        </row>
        <row r="47">
          <cell r="A47">
            <v>49035</v>
          </cell>
          <cell r="B47" t="str">
            <v>SL</v>
          </cell>
        </row>
        <row r="48">
          <cell r="A48">
            <v>49045</v>
          </cell>
          <cell r="B48" t="str">
            <v>TO</v>
          </cell>
        </row>
        <row r="49">
          <cell r="A49">
            <v>49057</v>
          </cell>
          <cell r="B49" t="str">
            <v>WE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ummary"/>
      <sheetName val="Graphs"/>
      <sheetName val="Replace 2005 Bus"/>
      <sheetName val="Replace 2005 Truck"/>
      <sheetName val="Emissions Summary"/>
      <sheetName val="Activity Summary"/>
      <sheetName val="CMAQ_SL2026_Veh_MY_DAQIM_T3_OUT"/>
      <sheetName val="Activity"/>
      <sheetName val="Decoder"/>
      <sheetName val="Compare Rates by Fu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6">
          <cell r="A96">
            <v>1</v>
          </cell>
          <cell r="B96" t="str">
            <v>gasoline</v>
          </cell>
        </row>
        <row r="97">
          <cell r="A97">
            <v>2</v>
          </cell>
          <cell r="B97" t="str">
            <v>diesel</v>
          </cell>
        </row>
        <row r="98">
          <cell r="A98">
            <v>3</v>
          </cell>
          <cell r="B98" t="str">
            <v>CNG</v>
          </cell>
        </row>
        <row r="99">
          <cell r="A99">
            <v>4</v>
          </cell>
          <cell r="B99" t="str">
            <v>LPG</v>
          </cell>
        </row>
        <row r="100">
          <cell r="A100">
            <v>5</v>
          </cell>
          <cell r="B100" t="str">
            <v>Placeholder</v>
          </cell>
        </row>
        <row r="101">
          <cell r="A101">
            <v>9</v>
          </cell>
          <cell r="B101" t="str">
            <v>Electric</v>
          </cell>
        </row>
        <row r="113">
          <cell r="A113">
            <v>11</v>
          </cell>
          <cell r="B113" t="str">
            <v>MC</v>
          </cell>
          <cell r="C113" t="str">
            <v>Light Duty</v>
          </cell>
        </row>
        <row r="114">
          <cell r="A114">
            <v>21</v>
          </cell>
          <cell r="B114" t="str">
            <v>Pass Car</v>
          </cell>
          <cell r="C114" t="str">
            <v>Light Duty</v>
          </cell>
        </row>
        <row r="115">
          <cell r="A115">
            <v>31</v>
          </cell>
          <cell r="B115" t="str">
            <v>Pass Truck</v>
          </cell>
          <cell r="C115" t="str">
            <v>Light Duty</v>
          </cell>
        </row>
        <row r="116">
          <cell r="A116">
            <v>32</v>
          </cell>
          <cell r="B116" t="str">
            <v>Light Truck</v>
          </cell>
          <cell r="C116" t="str">
            <v>Light Duty</v>
          </cell>
        </row>
        <row r="117">
          <cell r="A117">
            <v>41</v>
          </cell>
          <cell r="B117" t="str">
            <v>Inter Bus</v>
          </cell>
          <cell r="C117" t="str">
            <v>Heavy Duty</v>
          </cell>
        </row>
        <row r="118">
          <cell r="A118">
            <v>42</v>
          </cell>
          <cell r="B118" t="str">
            <v>Transit Bus</v>
          </cell>
          <cell r="C118" t="str">
            <v>Heavy Duty</v>
          </cell>
        </row>
        <row r="119">
          <cell r="A119">
            <v>43</v>
          </cell>
          <cell r="B119" t="str">
            <v>School Bus</v>
          </cell>
          <cell r="C119" t="str">
            <v>Heavy Duty</v>
          </cell>
        </row>
        <row r="120">
          <cell r="A120">
            <v>51</v>
          </cell>
          <cell r="B120" t="str">
            <v>Garbage</v>
          </cell>
          <cell r="C120" t="str">
            <v>Heavy Duty</v>
          </cell>
        </row>
        <row r="121">
          <cell r="A121">
            <v>52</v>
          </cell>
          <cell r="B121" t="str">
            <v>SU S-haul Truck</v>
          </cell>
          <cell r="C121" t="str">
            <v>Heavy Duty</v>
          </cell>
        </row>
        <row r="122">
          <cell r="A122">
            <v>53</v>
          </cell>
          <cell r="B122" t="str">
            <v>SU L-haul Truck</v>
          </cell>
          <cell r="C122" t="str">
            <v>Heavy Duty</v>
          </cell>
        </row>
        <row r="123">
          <cell r="A123">
            <v>54</v>
          </cell>
          <cell r="B123" t="str">
            <v>Motor Home</v>
          </cell>
          <cell r="C123" t="str">
            <v>Heavy Duty</v>
          </cell>
        </row>
        <row r="124">
          <cell r="A124">
            <v>61</v>
          </cell>
          <cell r="B124" t="str">
            <v>Comb S-haul Truck</v>
          </cell>
          <cell r="C124" t="str">
            <v>Heavy Duty</v>
          </cell>
        </row>
        <row r="125">
          <cell r="A125">
            <v>62</v>
          </cell>
          <cell r="B125" t="str">
            <v>Comb L-haul Truck</v>
          </cell>
          <cell r="C125" t="str">
            <v>Heavy Duty</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TMS or ITS"/>
      <sheetName val="Intersections &amp; Signals"/>
      <sheetName val="Incident Management"/>
      <sheetName val="Transit - Bus Service"/>
      <sheetName val="Transit - Capital"/>
      <sheetName val="Transit - Fares"/>
      <sheetName val="Transit - ITS"/>
      <sheetName val="Transit - LRT Service"/>
      <sheetName val="Transit - New ECO Pass"/>
      <sheetName val="Bicycle"/>
      <sheetName val="Pedestrian"/>
      <sheetName val="Park &amp; Ride"/>
      <sheetName val="Vanpools - Expansion"/>
      <sheetName val="Carpool Management"/>
      <sheetName val="Vanpool Management"/>
      <sheetName val="Alt Fuel"/>
      <sheetName val="Other"/>
      <sheetName val="Sample Traffic Study"/>
      <sheetName val="Lookup"/>
    </sheetNames>
    <sheetDataSet>
      <sheetData sheetId="0">
        <row r="43">
          <cell r="A43">
            <v>2022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7">
          <cell r="A7" t="str">
            <v>Activity-Index</v>
          </cell>
          <cell r="B7" t="str">
            <v>Activity</v>
          </cell>
          <cell r="C7" t="str">
            <v>Carbon Monoxide (CO)</v>
          </cell>
          <cell r="D7" t="str">
            <v>Oxides of Nitrogen (NOx)</v>
          </cell>
          <cell r="E7" t="str">
            <v>Volatile Organic Compounds</v>
          </cell>
          <cell r="F7" t="str">
            <v>PM10 Exhaust, Brake, Tire</v>
          </cell>
          <cell r="G7" t="str">
            <v>PM2.5 Exhaust, Brake, Tire</v>
          </cell>
          <cell r="H7" t="str">
            <v>Primary Exhaust PM10  - Total</v>
          </cell>
          <cell r="I7" t="str">
            <v>Primary Exhaust PM2.5 - Total</v>
          </cell>
          <cell r="J7" t="str">
            <v>Atmospheric CO2</v>
          </cell>
          <cell r="K7" t="str">
            <v>CO2 Equivalent</v>
          </cell>
          <cell r="L7" t="str">
            <v>Non-Methane Hydrocarbons</v>
          </cell>
          <cell r="M7" t="str">
            <v>Primary PM10 - Brakewear Particulate</v>
          </cell>
          <cell r="N7" t="str">
            <v>Primary PM10 - Elemental Carbon</v>
          </cell>
          <cell r="O7" t="str">
            <v>Primary PM10 - Organic Carbon</v>
          </cell>
          <cell r="P7" t="str">
            <v>Primary PM10 - Sulfate Particulate</v>
          </cell>
          <cell r="Q7" t="str">
            <v>Primary PM10 - Tirewear Particulate</v>
          </cell>
          <cell r="R7" t="str">
            <v>Primary PM2.5 - Brakewear Particulate</v>
          </cell>
          <cell r="S7" t="str">
            <v>Primary PM2.5 - Elemental Carbon</v>
          </cell>
          <cell r="T7" t="str">
            <v>Primary PM2.5 - Organic Carbon</v>
          </cell>
          <cell r="U7" t="str">
            <v>Primary PM2.5 - Sulfate Particulate</v>
          </cell>
          <cell r="V7" t="str">
            <v>Primary PM2.5 - Tirewear Particulate</v>
          </cell>
          <cell r="W7" t="str">
            <v>Total Energy Consumption</v>
          </cell>
          <cell r="X7" t="str">
            <v>Total Gaseous Hydrocarbons</v>
          </cell>
        </row>
        <row r="8">
          <cell r="A8" t="str">
            <v>START Rates:  Calculated using a "Rates" run by vehicle type (select [SCC]).  Select the "RatesPerStart" output table.  This is the excess START emissions for a single start.</v>
          </cell>
          <cell r="B8"/>
          <cell r="C8"/>
          <cell r="D8"/>
          <cell r="E8"/>
          <cell r="F8"/>
          <cell r="G8"/>
          <cell r="H8"/>
          <cell r="I8"/>
          <cell r="J8"/>
          <cell r="K8"/>
          <cell r="L8"/>
        </row>
        <row r="9">
          <cell r="A9"/>
          <cell r="B9"/>
          <cell r="C9"/>
          <cell r="D9"/>
          <cell r="E9"/>
          <cell r="F9"/>
          <cell r="G9"/>
          <cell r="H9"/>
          <cell r="I9"/>
          <cell r="J9"/>
          <cell r="K9"/>
          <cell r="L9"/>
        </row>
        <row r="10">
          <cell r="A10" t="str">
            <v>DISTance Rates: Also known as "Running" rates.  Calculated using an "Inventory" run by vehicle type (select [SCC]).  Export the "movesoutput" and "activityoutput" tables and combine in a single Excel workbook.  Create a pivot table for emissions in grams by county and vehicle type for running exhaust, crankcase running exhaust, brakewear, and tirewear (processID's 1, 9, 10, 15).   Create another pivot table for distance traveled in miles (activity type "1" is for distance traveled) by county and vehicle type.  Then calculate the emission rate in grams/mile from the two pivot tables.</v>
          </cell>
          <cell r="B10"/>
          <cell r="C10"/>
          <cell r="D10"/>
          <cell r="E10"/>
          <cell r="F10"/>
          <cell r="G10"/>
          <cell r="H10"/>
          <cell r="I10"/>
          <cell r="J10"/>
          <cell r="K10"/>
          <cell r="L10"/>
        </row>
        <row r="11">
          <cell r="A11"/>
          <cell r="B11"/>
          <cell r="C11"/>
          <cell r="D11"/>
          <cell r="E11"/>
          <cell r="F11"/>
          <cell r="G11"/>
          <cell r="H11"/>
          <cell r="I11"/>
          <cell r="J11"/>
          <cell r="K11"/>
          <cell r="L11"/>
        </row>
        <row r="12">
          <cell r="A12"/>
          <cell r="B12"/>
          <cell r="C12"/>
          <cell r="D12"/>
          <cell r="E12"/>
          <cell r="F12"/>
          <cell r="G12"/>
          <cell r="H12"/>
          <cell r="I12"/>
          <cell r="J12"/>
          <cell r="K12"/>
          <cell r="L12"/>
        </row>
        <row r="13">
          <cell r="A13"/>
          <cell r="B13"/>
          <cell r="C13"/>
          <cell r="D13"/>
          <cell r="E13"/>
          <cell r="F13"/>
          <cell r="G13"/>
          <cell r="H13"/>
          <cell r="I13"/>
          <cell r="J13"/>
          <cell r="K13"/>
          <cell r="L13"/>
        </row>
        <row r="14">
          <cell r="A14" t="str">
            <v>IDLE Rates:  Calcultated using a "Rates" run by vehicle type (do NOT select [SCC] or output will be too large).  Select the "Rates per Distance" output table and use a pivot table to aggregate the average rate for 24 hours, by road type, for speed bin #1 (2.5 miles/hour).  The CMAQ worksheet converts grams/mile to grams/hour.   The CMAQ analysis uses Arterial as the fleet mix for idling.         ***For 2016 Try Project Level idle rates.</v>
          </cell>
          <cell r="B14"/>
          <cell r="C14"/>
          <cell r="D14"/>
          <cell r="E14"/>
          <cell r="F14"/>
          <cell r="G14"/>
          <cell r="H14"/>
          <cell r="I14"/>
          <cell r="J14"/>
          <cell r="K14"/>
          <cell r="L14"/>
        </row>
        <row r="15">
          <cell r="A15"/>
          <cell r="B15"/>
          <cell r="C15"/>
          <cell r="D15"/>
          <cell r="E15"/>
          <cell r="F15"/>
          <cell r="G15"/>
          <cell r="H15"/>
          <cell r="I15"/>
          <cell r="J15"/>
          <cell r="K15"/>
          <cell r="L15"/>
        </row>
        <row r="16">
          <cell r="A16"/>
          <cell r="B16"/>
          <cell r="C16"/>
          <cell r="D16"/>
          <cell r="E16"/>
          <cell r="F16"/>
          <cell r="G16"/>
          <cell r="H16"/>
          <cell r="I16"/>
          <cell r="J16"/>
          <cell r="K16"/>
          <cell r="L16"/>
        </row>
        <row r="17">
          <cell r="A17"/>
          <cell r="B17" t="str">
            <v>Start Emissions by Vehicle (grams/start, AVERAGE for all 24 hours)</v>
          </cell>
          <cell r="C17"/>
          <cell r="D17"/>
          <cell r="E17"/>
          <cell r="F17"/>
          <cell r="G17"/>
          <cell r="H17"/>
          <cell r="I17"/>
          <cell r="J17"/>
          <cell r="K17"/>
          <cell r="L17"/>
          <cell r="M17"/>
          <cell r="N17"/>
          <cell r="O17"/>
          <cell r="P17"/>
          <cell r="Q17"/>
          <cell r="R17"/>
          <cell r="S17"/>
          <cell r="T17"/>
          <cell r="U17"/>
          <cell r="V17"/>
          <cell r="W17"/>
          <cell r="X17"/>
          <cell r="Y17"/>
          <cell r="Z17"/>
        </row>
        <row r="18">
          <cell r="A18"/>
          <cell r="B18"/>
          <cell r="C18" t="str">
            <v>CO</v>
          </cell>
          <cell r="D18" t="str">
            <v>Nox</v>
          </cell>
          <cell r="E18" t="str">
            <v>VOC</v>
          </cell>
          <cell r="F18" t="str">
            <v>PM10 Exhaust, Brake, Tire</v>
          </cell>
          <cell r="G18" t="str">
            <v>PM2.5 Exhaust, Brake, Tire</v>
          </cell>
          <cell r="H18" t="str">
            <v>PM10_Total_Exh</v>
          </cell>
          <cell r="I18" t="str">
            <v>PM2.5_Total_Exh</v>
          </cell>
          <cell r="J18" t="str">
            <v>Atmospheric CO2</v>
          </cell>
          <cell r="K18" t="str">
            <v>CO2 Equivalent</v>
          </cell>
          <cell r="L18" t="str">
            <v>nonMethaneHC</v>
          </cell>
          <cell r="M18" t="str">
            <v>PM10_Brk</v>
          </cell>
          <cell r="N18"/>
          <cell r="O18"/>
          <cell r="P18"/>
          <cell r="Q18" t="str">
            <v>PM10_Tire</v>
          </cell>
          <cell r="R18" t="str">
            <v>PM2.5_Brk</v>
          </cell>
          <cell r="S18" t="str">
            <v>PM2.5_EC</v>
          </cell>
          <cell r="T18" t="str">
            <v>PM2.5_OC</v>
          </cell>
          <cell r="U18" t="str">
            <v>PM2.5_SO4</v>
          </cell>
          <cell r="V18" t="str">
            <v>PM2.5_Tire</v>
          </cell>
          <cell r="W18" t="str">
            <v>TotalEnergy</v>
          </cell>
          <cell r="X18" t="str">
            <v>TotalHC</v>
          </cell>
          <cell r="Y18" t="str">
            <v>NonECPM</v>
          </cell>
          <cell r="Z18" t="str">
            <v>H2O aerosol</v>
          </cell>
        </row>
        <row r="19">
          <cell r="A19"/>
          <cell r="B19" t="str">
            <v>processID</v>
          </cell>
          <cell r="C19" t="str">
            <v>Starts Only</v>
          </cell>
          <cell r="D19"/>
          <cell r="E19"/>
          <cell r="F19"/>
          <cell r="G19"/>
          <cell r="H19"/>
          <cell r="I19"/>
          <cell r="J19"/>
          <cell r="K19"/>
          <cell r="L19"/>
          <cell r="M19"/>
          <cell r="N19"/>
          <cell r="O19"/>
          <cell r="P19"/>
          <cell r="Q19"/>
          <cell r="R19"/>
          <cell r="S19"/>
          <cell r="T19"/>
          <cell r="U19"/>
          <cell r="V19"/>
          <cell r="W19"/>
          <cell r="X19" t="str">
            <v>(Multiple Items)</v>
          </cell>
          <cell r="Y19"/>
          <cell r="Z19"/>
        </row>
        <row r="20">
          <cell r="A20"/>
          <cell r="B20"/>
          <cell r="C20"/>
          <cell r="D20"/>
          <cell r="E20"/>
          <cell r="F20"/>
          <cell r="G20"/>
          <cell r="H20"/>
          <cell r="I20"/>
          <cell r="J20"/>
          <cell r="K20"/>
          <cell r="L20"/>
          <cell r="M20"/>
          <cell r="N20"/>
          <cell r="O20"/>
          <cell r="P20"/>
          <cell r="Q20"/>
          <cell r="R20"/>
          <cell r="S20"/>
          <cell r="T20"/>
          <cell r="U20"/>
          <cell r="V20"/>
          <cell r="W20"/>
          <cell r="X20"/>
          <cell r="Y20"/>
          <cell r="Z20"/>
        </row>
        <row r="21">
          <cell r="A21"/>
          <cell r="B21" t="str">
            <v>Sum of ratePerStart</v>
          </cell>
          <cell r="C21"/>
          <cell r="D21"/>
          <cell r="E21"/>
          <cell r="F21"/>
          <cell r="G21"/>
          <cell r="H21"/>
          <cell r="I21"/>
          <cell r="J21"/>
          <cell r="K21"/>
          <cell r="L21"/>
          <cell r="M21"/>
          <cell r="N21"/>
          <cell r="O21"/>
          <cell r="P21"/>
          <cell r="Q21"/>
          <cell r="R21"/>
          <cell r="S21"/>
          <cell r="T21"/>
          <cell r="U21"/>
          <cell r="V21"/>
          <cell r="W21"/>
          <cell r="X21" t="str">
            <v>Column Labels</v>
          </cell>
          <cell r="Y21"/>
          <cell r="Z21"/>
        </row>
        <row r="22">
          <cell r="A22"/>
          <cell r="B22" t="str">
            <v>Row Labels</v>
          </cell>
          <cell r="C22">
            <v>2</v>
          </cell>
          <cell r="D22">
            <v>3</v>
          </cell>
          <cell r="E22">
            <v>87</v>
          </cell>
          <cell r="F22"/>
          <cell r="G22"/>
          <cell r="H22">
            <v>100</v>
          </cell>
          <cell r="I22">
            <v>110</v>
          </cell>
          <cell r="J22">
            <v>90</v>
          </cell>
          <cell r="K22">
            <v>98</v>
          </cell>
          <cell r="L22">
            <v>79</v>
          </cell>
          <cell r="M22">
            <v>106</v>
          </cell>
          <cell r="N22"/>
          <cell r="O22"/>
          <cell r="P22"/>
          <cell r="Q22">
            <v>107</v>
          </cell>
          <cell r="R22">
            <v>116</v>
          </cell>
          <cell r="S22">
            <v>112</v>
          </cell>
          <cell r="T22">
            <v>111</v>
          </cell>
          <cell r="U22">
            <v>115</v>
          </cell>
          <cell r="V22">
            <v>117</v>
          </cell>
          <cell r="W22">
            <v>91</v>
          </cell>
          <cell r="X22">
            <v>1</v>
          </cell>
          <cell r="Y22">
            <v>118</v>
          </cell>
          <cell r="Z22">
            <v>119</v>
          </cell>
        </row>
        <row r="23">
          <cell r="A23" t="str">
            <v>Start_BE_2022_be2022w</v>
          </cell>
          <cell r="B23" t="str">
            <v>be2022w</v>
          </cell>
          <cell r="C23">
            <v>398.93766739041672</v>
          </cell>
          <cell r="D23">
            <v>10.895620184375138</v>
          </cell>
          <cell r="E23">
            <v>27.955079607499997</v>
          </cell>
          <cell r="F23">
            <v>0.91463309008333349</v>
          </cell>
          <cell r="G23">
            <v>0.8115382864624997</v>
          </cell>
          <cell r="H23">
            <v>0.91463309008333349</v>
          </cell>
          <cell r="I23">
            <v>0.8115382864624997</v>
          </cell>
          <cell r="J23">
            <v>2773.0728833333328</v>
          </cell>
          <cell r="K23">
            <v>3088.8467416666676</v>
          </cell>
          <cell r="L23">
            <v>26.390006424166668</v>
          </cell>
          <cell r="M23"/>
          <cell r="N23"/>
          <cell r="O23"/>
          <cell r="P23"/>
          <cell r="Q23"/>
          <cell r="R23"/>
          <cell r="S23">
            <v>0.34982104138708325</v>
          </cell>
          <cell r="T23">
            <v>0.34643030324583329</v>
          </cell>
          <cell r="U23">
            <v>1.4297194545833334E-2</v>
          </cell>
          <cell r="V23"/>
          <cell r="W23">
            <v>3.6184984750000003E-2</v>
          </cell>
          <cell r="X23">
            <v>32.087632043749998</v>
          </cell>
          <cell r="Y23">
            <v>0.4617171288750001</v>
          </cell>
          <cell r="Z23">
            <v>0</v>
          </cell>
        </row>
        <row r="24">
          <cell r="A24" t="str">
            <v>Start_BE_2022_11</v>
          </cell>
          <cell r="B24">
            <v>11</v>
          </cell>
          <cell r="C24">
            <v>22.327433333333335</v>
          </cell>
          <cell r="D24">
            <v>0.45303870833333332</v>
          </cell>
          <cell r="E24">
            <v>2.8172845833333326</v>
          </cell>
          <cell r="F24">
            <v>2.4000674999999999E-2</v>
          </cell>
          <cell r="G24">
            <v>2.1231470833333335E-2</v>
          </cell>
          <cell r="H24">
            <v>2.4000674999999999E-2</v>
          </cell>
          <cell r="I24">
            <v>2.1231470833333335E-2</v>
          </cell>
          <cell r="J24">
            <v>201.94960416666675</v>
          </cell>
          <cell r="K24">
            <v>210.29145833333334</v>
          </cell>
          <cell r="L24">
            <v>2.7848233333333337</v>
          </cell>
          <cell r="M24"/>
          <cell r="N24"/>
          <cell r="O24"/>
          <cell r="P24"/>
          <cell r="Q24"/>
          <cell r="R24"/>
          <cell r="S24">
            <v>9.4745791666666686E-3</v>
          </cell>
          <cell r="T24">
            <v>9.077333750000003E-3</v>
          </cell>
          <cell r="U24">
            <v>1.1491285833333334E-4</v>
          </cell>
          <cell r="V24"/>
          <cell r="W24">
            <v>2.6634212499999995E-3</v>
          </cell>
          <cell r="X24">
            <v>2.885907916666667</v>
          </cell>
          <cell r="Y24">
            <v>1.1756878749999998E-2</v>
          </cell>
          <cell r="Z24">
            <v>0</v>
          </cell>
        </row>
        <row r="25">
          <cell r="A25" t="str">
            <v>Start_BE_2022_21</v>
          </cell>
          <cell r="B25">
            <v>21</v>
          </cell>
          <cell r="C25">
            <v>21.9535245</v>
          </cell>
          <cell r="D25">
            <v>0.9290646028499997</v>
          </cell>
          <cell r="E25">
            <v>2.5823429916666671</v>
          </cell>
          <cell r="F25">
            <v>8.3808756374999974E-2</v>
          </cell>
          <cell r="G25">
            <v>7.4140967541666644E-2</v>
          </cell>
          <cell r="H25">
            <v>8.3808756374999974E-2</v>
          </cell>
          <cell r="I25">
            <v>7.4140967541666644E-2</v>
          </cell>
          <cell r="J25">
            <v>223.80208333333337</v>
          </cell>
          <cell r="K25">
            <v>236.57262500000002</v>
          </cell>
          <cell r="L25">
            <v>2.5572425833333337</v>
          </cell>
          <cell r="M25"/>
          <cell r="N25"/>
          <cell r="O25"/>
          <cell r="P25"/>
          <cell r="Q25"/>
          <cell r="R25"/>
          <cell r="S25">
            <v>3.3088121666666657E-2</v>
          </cell>
          <cell r="T25">
            <v>3.1686713208333335E-2</v>
          </cell>
          <cell r="U25">
            <v>4.1288851416666669E-4</v>
          </cell>
          <cell r="V25"/>
          <cell r="W25">
            <v>2.9515025000000001E-3</v>
          </cell>
          <cell r="X25">
            <v>2.6501341666666667</v>
          </cell>
          <cell r="Y25">
            <v>4.1052849791666665E-2</v>
          </cell>
          <cell r="Z25">
            <v>0</v>
          </cell>
        </row>
        <row r="26">
          <cell r="A26" t="str">
            <v>Start_BE_2022_31</v>
          </cell>
          <cell r="B26">
            <v>31</v>
          </cell>
          <cell r="C26">
            <v>30.073747149583326</v>
          </cell>
          <cell r="D26">
            <v>1.689986639958333</v>
          </cell>
          <cell r="E26">
            <v>3.5545660624999997</v>
          </cell>
          <cell r="F26">
            <v>0.14393446995833334</v>
          </cell>
          <cell r="G26">
            <v>0.12733447849999999</v>
          </cell>
          <cell r="H26">
            <v>0.14393446995833334</v>
          </cell>
          <cell r="I26">
            <v>0.12733447849999999</v>
          </cell>
          <cell r="J26">
            <v>259.75812499999995</v>
          </cell>
          <cell r="K26">
            <v>287.65750000000003</v>
          </cell>
          <cell r="L26">
            <v>3.5016890708333328</v>
          </cell>
          <cell r="M26"/>
          <cell r="N26"/>
          <cell r="O26"/>
          <cell r="P26"/>
          <cell r="Q26"/>
          <cell r="R26"/>
          <cell r="S26">
            <v>5.6833380791666659E-2</v>
          </cell>
          <cell r="T26">
            <v>5.4446036124999986E-2</v>
          </cell>
          <cell r="U26">
            <v>6.660122733333334E-4</v>
          </cell>
          <cell r="V26"/>
          <cell r="W26">
            <v>3.4255791666666664E-3</v>
          </cell>
          <cell r="X26">
            <v>3.6760489541666659</v>
          </cell>
          <cell r="Y26">
            <v>7.0501002375000024E-2</v>
          </cell>
          <cell r="Z26">
            <v>0</v>
          </cell>
        </row>
        <row r="27">
          <cell r="A27" t="str">
            <v>Start_BE_2022_32</v>
          </cell>
          <cell r="B27">
            <v>32</v>
          </cell>
          <cell r="C27">
            <v>30.593580557916678</v>
          </cell>
          <cell r="D27">
            <v>1.7242646443583329</v>
          </cell>
          <cell r="E27">
            <v>3.4975098708333339</v>
          </cell>
          <cell r="F27">
            <v>0.14145444433333335</v>
          </cell>
          <cell r="G27">
            <v>0.12515781795833333</v>
          </cell>
          <cell r="H27">
            <v>0.14145444433333335</v>
          </cell>
          <cell r="I27">
            <v>0.12515781795833333</v>
          </cell>
          <cell r="J27">
            <v>257.70941666666664</v>
          </cell>
          <cell r="K27">
            <v>286.24579166666678</v>
          </cell>
          <cell r="L27">
            <v>3.4369137666666667</v>
          </cell>
          <cell r="M27"/>
          <cell r="N27"/>
          <cell r="O27"/>
          <cell r="P27"/>
          <cell r="Q27"/>
          <cell r="R27"/>
          <cell r="S27">
            <v>5.5836064874999987E-2</v>
          </cell>
          <cell r="T27">
            <v>5.3468203041666662E-2</v>
          </cell>
          <cell r="U27">
            <v>7.2553927499999997E-4</v>
          </cell>
          <cell r="V27"/>
          <cell r="W27">
            <v>3.3965083333333339E-3</v>
          </cell>
          <cell r="X27">
            <v>3.6302707333333335</v>
          </cell>
          <cell r="Y27">
            <v>6.932171970833334E-2</v>
          </cell>
          <cell r="Z27">
            <v>0</v>
          </cell>
        </row>
        <row r="28">
          <cell r="A28" t="str">
            <v>Start_BE_2022_41</v>
          </cell>
          <cell r="B28">
            <v>41</v>
          </cell>
          <cell r="C28">
            <v>6.9524733999999988</v>
          </cell>
          <cell r="D28">
            <v>0.29415234789166655</v>
          </cell>
          <cell r="E28">
            <v>0.90469824249999986</v>
          </cell>
          <cell r="F28">
            <v>9.5434562083333337E-3</v>
          </cell>
          <cell r="G28">
            <v>8.7799529999999983E-3</v>
          </cell>
          <cell r="H28">
            <v>9.5434562083333337E-3</v>
          </cell>
          <cell r="I28">
            <v>8.7799529999999983E-3</v>
          </cell>
          <cell r="J28">
            <v>215.69501249999999</v>
          </cell>
          <cell r="K28">
            <v>231.74883333333335</v>
          </cell>
          <cell r="L28">
            <v>0.73803893041666691</v>
          </cell>
          <cell r="M28"/>
          <cell r="N28"/>
          <cell r="O28"/>
          <cell r="P28"/>
          <cell r="Q28"/>
          <cell r="R28"/>
          <cell r="S28">
            <v>2.1564782708333344E-3</v>
          </cell>
          <cell r="T28">
            <v>3.5979721249999991E-3</v>
          </cell>
          <cell r="U28">
            <v>1.631188875E-3</v>
          </cell>
          <cell r="V28"/>
          <cell r="W28">
            <v>2.7754037500000001E-3</v>
          </cell>
          <cell r="X28">
            <v>1.3199437904166669</v>
          </cell>
          <cell r="Y28">
            <v>6.6234735000000036E-3</v>
          </cell>
          <cell r="Z28">
            <v>0</v>
          </cell>
        </row>
        <row r="29">
          <cell r="A29" t="str">
            <v>Start_BE_2022_42</v>
          </cell>
          <cell r="B29">
            <v>42</v>
          </cell>
          <cell r="C29">
            <v>10.418808831250002</v>
          </cell>
          <cell r="D29">
            <v>2.3790943267083333E-2</v>
          </cell>
          <cell r="E29">
            <v>0.75814498250000018</v>
          </cell>
          <cell r="F29">
            <v>9.6826248708333333E-3</v>
          </cell>
          <cell r="G29">
            <v>8.8023220041666649E-3</v>
          </cell>
          <cell r="H29">
            <v>9.6826248708333333E-3</v>
          </cell>
          <cell r="I29">
            <v>8.8023220041666649E-3</v>
          </cell>
          <cell r="J29">
            <v>167.70053749999997</v>
          </cell>
          <cell r="K29">
            <v>213.95603333333338</v>
          </cell>
          <cell r="L29">
            <v>0.62932830499999992</v>
          </cell>
          <cell r="M29"/>
          <cell r="N29"/>
          <cell r="O29"/>
          <cell r="P29"/>
          <cell r="Q29"/>
          <cell r="R29"/>
          <cell r="S29">
            <v>2.4276923824999995E-3</v>
          </cell>
          <cell r="T29">
            <v>3.6332893500000021E-3</v>
          </cell>
          <cell r="U29">
            <v>1.1134749958333333E-3</v>
          </cell>
          <cell r="V29"/>
          <cell r="W29">
            <v>2.2239084999999994E-3</v>
          </cell>
          <cell r="X29">
            <v>1.2466538479166671</v>
          </cell>
          <cell r="Y29">
            <v>6.3746335166666628E-3</v>
          </cell>
          <cell r="Z29">
            <v>0</v>
          </cell>
        </row>
        <row r="30">
          <cell r="A30" t="str">
            <v>Start_BE_2022_43</v>
          </cell>
          <cell r="B30">
            <v>43</v>
          </cell>
          <cell r="C30">
            <v>9.7678821750000004</v>
          </cell>
          <cell r="D30">
            <v>6.6694464799583353E-2</v>
          </cell>
          <cell r="E30">
            <v>0.88281109916666678</v>
          </cell>
          <cell r="F30">
            <v>1.0889202129166671E-2</v>
          </cell>
          <cell r="G30">
            <v>9.8883999833333323E-3</v>
          </cell>
          <cell r="H30">
            <v>1.0889202129166671E-2</v>
          </cell>
          <cell r="I30">
            <v>9.8883999833333323E-3</v>
          </cell>
          <cell r="J30">
            <v>169.80509999999998</v>
          </cell>
          <cell r="K30">
            <v>185.28946666666664</v>
          </cell>
          <cell r="L30">
            <v>0.73203825874999995</v>
          </cell>
          <cell r="M30"/>
          <cell r="N30"/>
          <cell r="O30"/>
          <cell r="P30"/>
          <cell r="Q30"/>
          <cell r="R30"/>
          <cell r="S30">
            <v>3.0770708987500014E-3</v>
          </cell>
          <cell r="T30">
            <v>4.1054308124999989E-3</v>
          </cell>
          <cell r="U30">
            <v>1.2607365666666664E-3</v>
          </cell>
          <cell r="V30"/>
          <cell r="W30">
            <v>2.1865325833333336E-3</v>
          </cell>
          <cell r="X30">
            <v>1.2638247958333331</v>
          </cell>
          <cell r="Y30">
            <v>6.8113321000000011E-3</v>
          </cell>
          <cell r="Z30">
            <v>0</v>
          </cell>
        </row>
        <row r="31">
          <cell r="A31" t="str">
            <v>Start_BE_2022_51</v>
          </cell>
          <cell r="B31">
            <v>51</v>
          </cell>
          <cell r="C31">
            <v>10.431239391666667</v>
          </cell>
          <cell r="D31">
            <v>7.9988313620000001E-2</v>
          </cell>
          <cell r="E31">
            <v>0.99527719250000013</v>
          </cell>
          <cell r="F31">
            <v>1.5655884374999998E-2</v>
          </cell>
          <cell r="G31">
            <v>1.4168931333333329E-2</v>
          </cell>
          <cell r="H31">
            <v>1.5655884374999998E-2</v>
          </cell>
          <cell r="I31">
            <v>1.4168931333333329E-2</v>
          </cell>
          <cell r="J31">
            <v>193.7356208333334</v>
          </cell>
          <cell r="K31">
            <v>211.12883750000003</v>
          </cell>
          <cell r="L31">
            <v>0.83444723083333328</v>
          </cell>
          <cell r="M31"/>
          <cell r="N31"/>
          <cell r="O31"/>
          <cell r="P31"/>
          <cell r="Q31"/>
          <cell r="R31"/>
          <cell r="S31">
            <v>4.6450357541666662E-3</v>
          </cell>
          <cell r="T31">
            <v>5.8897595833333344E-3</v>
          </cell>
          <cell r="U31">
            <v>1.615775458333334E-3</v>
          </cell>
          <cell r="V31"/>
          <cell r="W31">
            <v>2.4941072499999992E-3</v>
          </cell>
          <cell r="X31">
            <v>1.3976513195833331</v>
          </cell>
          <cell r="Y31">
            <v>9.5238988750000007E-3</v>
          </cell>
          <cell r="Z31">
            <v>0</v>
          </cell>
        </row>
        <row r="32">
          <cell r="A32" t="str">
            <v>Start_BE_2022_52</v>
          </cell>
          <cell r="B32">
            <v>52</v>
          </cell>
          <cell r="C32">
            <v>37.917197000000016</v>
          </cell>
          <cell r="D32">
            <v>1.0955024990833333</v>
          </cell>
          <cell r="E32">
            <v>1.4893191666666663</v>
          </cell>
          <cell r="F32">
            <v>4.6696979416666673E-2</v>
          </cell>
          <cell r="G32">
            <v>4.1470590874999998E-2</v>
          </cell>
          <cell r="H32">
            <v>4.6696979416666673E-2</v>
          </cell>
          <cell r="I32">
            <v>4.1470590874999998E-2</v>
          </cell>
          <cell r="J32">
            <v>168.49027916666662</v>
          </cell>
          <cell r="K32">
            <v>193.37039999999999</v>
          </cell>
          <cell r="L32">
            <v>1.3743932387500004</v>
          </cell>
          <cell r="M32"/>
          <cell r="N32"/>
          <cell r="O32"/>
          <cell r="P32"/>
          <cell r="Q32"/>
          <cell r="R32"/>
          <cell r="S32">
            <v>1.7667367154166665E-2</v>
          </cell>
          <cell r="T32">
            <v>1.7658221587500005E-2</v>
          </cell>
          <cell r="U32">
            <v>9.7567395000000003E-4</v>
          </cell>
          <cell r="V32"/>
          <cell r="W32">
            <v>2.1907712500000005E-3</v>
          </cell>
          <cell r="X32">
            <v>1.8444099833333343</v>
          </cell>
          <cell r="Y32">
            <v>2.380322708333334E-2</v>
          </cell>
          <cell r="Z32">
            <v>0</v>
          </cell>
        </row>
        <row r="33">
          <cell r="A33" t="str">
            <v>Start_BE_2022_53</v>
          </cell>
          <cell r="B33">
            <v>53</v>
          </cell>
          <cell r="C33">
            <v>10.02762961625</v>
          </cell>
          <cell r="D33">
            <v>0.6857597090333335</v>
          </cell>
          <cell r="E33">
            <v>1.10732489375</v>
          </cell>
          <cell r="F33">
            <v>2.2889400916666667E-2</v>
          </cell>
          <cell r="G33">
            <v>2.0451177333333334E-2</v>
          </cell>
          <cell r="H33">
            <v>2.2889400916666667E-2</v>
          </cell>
          <cell r="I33">
            <v>2.0451177333333334E-2</v>
          </cell>
          <cell r="J33">
            <v>156.73068333333333</v>
          </cell>
          <cell r="K33">
            <v>176.62682083333334</v>
          </cell>
          <cell r="L33">
            <v>0.95254503458333328</v>
          </cell>
          <cell r="M33"/>
          <cell r="N33"/>
          <cell r="O33"/>
          <cell r="P33"/>
          <cell r="Q33"/>
          <cell r="R33"/>
          <cell r="S33">
            <v>8.0443324624999996E-3</v>
          </cell>
          <cell r="T33">
            <v>8.6044893541666681E-3</v>
          </cell>
          <cell r="U33">
            <v>1.1514929124999999E-3</v>
          </cell>
          <cell r="V33"/>
          <cell r="W33">
            <v>2.0196326249999996E-3</v>
          </cell>
          <cell r="X33">
            <v>1.5031356191666667</v>
          </cell>
          <cell r="Y33">
            <v>1.2406832416666666E-2</v>
          </cell>
          <cell r="Z33">
            <v>0</v>
          </cell>
        </row>
        <row r="34">
          <cell r="A34" t="str">
            <v>Start_BE_2022_54</v>
          </cell>
          <cell r="B34">
            <v>54</v>
          </cell>
          <cell r="C34">
            <v>196.85184386250003</v>
          </cell>
          <cell r="D34">
            <v>3.853001959458334</v>
          </cell>
          <cell r="E34">
            <v>7.729871891666666</v>
          </cell>
          <cell r="F34">
            <v>0.39178787249999997</v>
          </cell>
          <cell r="G34">
            <v>0.3469676708333333</v>
          </cell>
          <cell r="H34">
            <v>0.39178787249999997</v>
          </cell>
          <cell r="I34">
            <v>0.3469676708333333</v>
          </cell>
          <cell r="J34">
            <v>447.04945833333335</v>
          </cell>
          <cell r="K34">
            <v>516.72037499999999</v>
          </cell>
          <cell r="L34">
            <v>7.5105663625000014</v>
          </cell>
          <cell r="M34"/>
          <cell r="N34"/>
          <cell r="O34"/>
          <cell r="P34"/>
          <cell r="Q34"/>
          <cell r="R34"/>
          <cell r="S34">
            <v>0.15330209112499998</v>
          </cell>
          <cell r="T34">
            <v>0.14882326999999998</v>
          </cell>
          <cell r="U34">
            <v>2.3008083708333325E-3</v>
          </cell>
          <cell r="V34"/>
          <cell r="W34">
            <v>5.8604375000000002E-3</v>
          </cell>
          <cell r="X34">
            <v>8.3087579458333334</v>
          </cell>
          <cell r="Y34">
            <v>0.19366560541666669</v>
          </cell>
          <cell r="Z34">
            <v>0</v>
          </cell>
        </row>
        <row r="35">
          <cell r="A35" t="str">
            <v>Start_BE_2022_61</v>
          </cell>
          <cell r="B35">
            <v>61</v>
          </cell>
          <cell r="C35">
            <v>5.4448342662500009</v>
          </cell>
          <cell r="D35">
            <v>3.7535172180583332E-4</v>
          </cell>
          <cell r="E35">
            <v>0.81175489666666667</v>
          </cell>
          <cell r="F35">
            <v>7.3575052083333344E-3</v>
          </cell>
          <cell r="G35">
            <v>6.7672520583333335E-3</v>
          </cell>
          <cell r="H35">
            <v>7.3575052083333344E-3</v>
          </cell>
          <cell r="I35">
            <v>6.7672520583333335E-3</v>
          </cell>
          <cell r="J35">
            <v>146.24983333333333</v>
          </cell>
          <cell r="K35">
            <v>160.44785000000002</v>
          </cell>
          <cell r="L35">
            <v>0.66396261041666682</v>
          </cell>
          <cell r="M35"/>
          <cell r="N35"/>
          <cell r="O35"/>
          <cell r="P35"/>
          <cell r="Q35"/>
          <cell r="R35"/>
          <cell r="S35">
            <v>1.6867938833333331E-3</v>
          </cell>
          <cell r="T35">
            <v>2.8006747250000005E-3</v>
          </cell>
          <cell r="U35">
            <v>1.1956425416666664E-3</v>
          </cell>
          <cell r="V35"/>
          <cell r="W35">
            <v>1.8818419583333335E-3</v>
          </cell>
          <cell r="X35">
            <v>1.1713713912499999</v>
          </cell>
          <cell r="Y35">
            <v>5.0804552583333341E-3</v>
          </cell>
          <cell r="Z35">
            <v>0</v>
          </cell>
        </row>
        <row r="36">
          <cell r="A36" t="str">
            <v>Start_BE_2022_62</v>
          </cell>
          <cell r="B36">
            <v>62</v>
          </cell>
          <cell r="C36">
            <v>6.1774733066666689</v>
          </cell>
          <cell r="D36">
            <v>0</v>
          </cell>
          <cell r="E36">
            <v>0.82417373375000003</v>
          </cell>
          <cell r="F36">
            <v>6.9318187916666664E-3</v>
          </cell>
          <cell r="G36">
            <v>6.3772542083333356E-3</v>
          </cell>
          <cell r="H36">
            <v>6.9318187916666664E-3</v>
          </cell>
          <cell r="I36">
            <v>6.3772542083333356E-3</v>
          </cell>
          <cell r="J36">
            <v>164.39712916666664</v>
          </cell>
          <cell r="K36">
            <v>178.79074999999997</v>
          </cell>
          <cell r="L36">
            <v>0.67401769875000006</v>
          </cell>
          <cell r="M36"/>
          <cell r="N36"/>
          <cell r="O36"/>
          <cell r="P36"/>
          <cell r="Q36"/>
          <cell r="R36"/>
          <cell r="S36">
            <v>1.5820329558333332E-3</v>
          </cell>
          <cell r="T36">
            <v>2.6389095833333335E-3</v>
          </cell>
          <cell r="U36">
            <v>1.1330479541666668E-3</v>
          </cell>
          <cell r="V36"/>
          <cell r="W36">
            <v>2.1153380833333333E-3</v>
          </cell>
          <cell r="X36">
            <v>1.189521579583334</v>
          </cell>
          <cell r="Y36">
            <v>4.7952200833333326E-3</v>
          </cell>
          <cell r="Z36">
            <v>0</v>
          </cell>
        </row>
        <row r="37">
          <cell r="A37" t="str">
            <v>Start_DA_2022_da2022w</v>
          </cell>
          <cell r="B37" t="str">
            <v>da2022w</v>
          </cell>
          <cell r="C37">
            <v>352.93167818958341</v>
          </cell>
          <cell r="D37">
            <v>8.8003508279731903</v>
          </cell>
          <cell r="E37">
            <v>23.623647473333335</v>
          </cell>
          <cell r="F37">
            <v>0.72732124612083326</v>
          </cell>
          <cell r="G37">
            <v>0.64579680135416673</v>
          </cell>
          <cell r="H37">
            <v>0.72732124612083326</v>
          </cell>
          <cell r="I37">
            <v>0.64579680135416673</v>
          </cell>
          <cell r="J37">
            <v>2775.0514166666667</v>
          </cell>
          <cell r="K37">
            <v>3063.4930916666667</v>
          </cell>
          <cell r="L37">
            <v>22.137715421250004</v>
          </cell>
          <cell r="M37"/>
          <cell r="N37"/>
          <cell r="O37"/>
          <cell r="P37"/>
          <cell r="Q37"/>
          <cell r="R37"/>
          <cell r="S37">
            <v>0.27581763682750005</v>
          </cell>
          <cell r="T37">
            <v>0.27528580279999998</v>
          </cell>
          <cell r="U37">
            <v>1.3876993403750001E-2</v>
          </cell>
          <cell r="V37"/>
          <cell r="W37">
            <v>3.6204394958333337E-2</v>
          </cell>
          <cell r="X37">
            <v>27.775756202500002</v>
          </cell>
          <cell r="Y37">
            <v>0.36997922587083326</v>
          </cell>
          <cell r="Z37">
            <v>0</v>
          </cell>
        </row>
        <row r="38">
          <cell r="A38" t="str">
            <v>Start_DA_2022_11</v>
          </cell>
          <cell r="B38">
            <v>11</v>
          </cell>
          <cell r="C38">
            <v>20.78636666666667</v>
          </cell>
          <cell r="D38">
            <v>0.45187229166666665</v>
          </cell>
          <cell r="E38">
            <v>2.6233170833333337</v>
          </cell>
          <cell r="F38">
            <v>2.3390608333333326E-2</v>
          </cell>
          <cell r="G38">
            <v>2.0691779166666664E-2</v>
          </cell>
          <cell r="H38">
            <v>2.3390608333333326E-2</v>
          </cell>
          <cell r="I38">
            <v>2.0691779166666664E-2</v>
          </cell>
          <cell r="J38">
            <v>204.49579166666663</v>
          </cell>
          <cell r="K38">
            <v>212.83820833333331</v>
          </cell>
          <cell r="L38">
            <v>2.5969104166666668</v>
          </cell>
          <cell r="M38"/>
          <cell r="N38"/>
          <cell r="O38"/>
          <cell r="P38"/>
          <cell r="Q38"/>
          <cell r="R38"/>
          <cell r="S38">
            <v>9.2326283333333328E-3</v>
          </cell>
          <cell r="T38">
            <v>8.8455270833333322E-3</v>
          </cell>
          <cell r="U38">
            <v>1.145001125E-4</v>
          </cell>
          <cell r="V38"/>
          <cell r="W38">
            <v>2.6970029166666666E-3</v>
          </cell>
          <cell r="X38">
            <v>2.7004049999999999</v>
          </cell>
          <cell r="Y38">
            <v>1.1459158333333332E-2</v>
          </cell>
          <cell r="Z38">
            <v>0</v>
          </cell>
        </row>
        <row r="39">
          <cell r="A39" t="str">
            <v>Start_DA_2022_21</v>
          </cell>
          <cell r="B39">
            <v>21</v>
          </cell>
          <cell r="C39">
            <v>18.577094926249998</v>
          </cell>
          <cell r="D39">
            <v>0.72546404414166676</v>
          </cell>
          <cell r="E39">
            <v>2.1137998541666674</v>
          </cell>
          <cell r="F39">
            <v>6.8339249791666667E-2</v>
          </cell>
          <cell r="G39">
            <v>6.0456384500000009E-2</v>
          </cell>
          <cell r="H39">
            <v>6.8339249791666667E-2</v>
          </cell>
          <cell r="I39">
            <v>6.0456384500000009E-2</v>
          </cell>
          <cell r="J39">
            <v>221.86616666666669</v>
          </cell>
          <cell r="K39">
            <v>233.31033333333326</v>
          </cell>
          <cell r="L39">
            <v>2.0954948166666667</v>
          </cell>
          <cell r="M39"/>
          <cell r="N39"/>
          <cell r="O39"/>
          <cell r="P39"/>
          <cell r="Q39"/>
          <cell r="R39"/>
          <cell r="S39">
            <v>2.6976684208333337E-2</v>
          </cell>
          <cell r="T39">
            <v>2.5830547458333339E-2</v>
          </cell>
          <cell r="U39">
            <v>3.5057407875000005E-4</v>
          </cell>
          <cell r="V39"/>
          <cell r="W39">
            <v>2.9259404166666679E-3</v>
          </cell>
          <cell r="X39">
            <v>2.1863824249999997</v>
          </cell>
          <cell r="Y39">
            <v>3.3479679374999995E-2</v>
          </cell>
          <cell r="Z39">
            <v>0</v>
          </cell>
        </row>
        <row r="40">
          <cell r="A40" t="str">
            <v>Start_DA_2022_31</v>
          </cell>
          <cell r="B40">
            <v>31</v>
          </cell>
          <cell r="C40">
            <v>22.03428218416666</v>
          </cell>
          <cell r="D40">
            <v>1.1182599891291669</v>
          </cell>
          <cell r="E40">
            <v>2.4607504666666671</v>
          </cell>
          <cell r="F40">
            <v>0.10698422345833332</v>
          </cell>
          <cell r="G40">
            <v>9.4646077083333335E-2</v>
          </cell>
          <cell r="H40">
            <v>0.10698422345833332</v>
          </cell>
          <cell r="I40">
            <v>9.4646077083333335E-2</v>
          </cell>
          <cell r="J40">
            <v>255.88704583333333</v>
          </cell>
          <cell r="K40">
            <v>276.82620833333334</v>
          </cell>
          <cell r="L40">
            <v>2.4315463416666669</v>
          </cell>
          <cell r="M40"/>
          <cell r="N40"/>
          <cell r="O40"/>
          <cell r="P40"/>
          <cell r="Q40"/>
          <cell r="R40"/>
          <cell r="S40">
            <v>4.2227955583333344E-2</v>
          </cell>
          <cell r="T40">
            <v>4.0450756499999997E-2</v>
          </cell>
          <cell r="U40">
            <v>5.3441640708333353E-4</v>
          </cell>
          <cell r="V40"/>
          <cell r="W40">
            <v>3.3746212500000011E-3</v>
          </cell>
          <cell r="X40">
            <v>2.577770520833333</v>
          </cell>
          <cell r="Y40">
            <v>5.2418104791666663E-2</v>
          </cell>
          <cell r="Z40">
            <v>0</v>
          </cell>
        </row>
        <row r="41">
          <cell r="A41" t="str">
            <v>Start_DA_2022_32</v>
          </cell>
          <cell r="B41">
            <v>32</v>
          </cell>
          <cell r="C41">
            <v>22.605567168333334</v>
          </cell>
          <cell r="D41">
            <v>1.1663864662249999</v>
          </cell>
          <cell r="E41">
            <v>2.4598991666666667</v>
          </cell>
          <cell r="F41">
            <v>0.10526293820833332</v>
          </cell>
          <cell r="G41">
            <v>9.3136462874999992E-2</v>
          </cell>
          <cell r="H41">
            <v>0.10526293820833332</v>
          </cell>
          <cell r="I41">
            <v>9.3136462874999992E-2</v>
          </cell>
          <cell r="J41">
            <v>254.0850416666666</v>
          </cell>
          <cell r="K41">
            <v>275.77404166666673</v>
          </cell>
          <cell r="L41">
            <v>2.4227621583333341</v>
          </cell>
          <cell r="M41"/>
          <cell r="N41"/>
          <cell r="O41"/>
          <cell r="P41"/>
          <cell r="Q41"/>
          <cell r="R41"/>
          <cell r="S41">
            <v>4.1530736583333332E-2</v>
          </cell>
          <cell r="T41">
            <v>3.9757446958333331E-2</v>
          </cell>
          <cell r="U41">
            <v>6.0123123875000016E-4</v>
          </cell>
          <cell r="V41"/>
          <cell r="W41">
            <v>3.3488541666666671E-3</v>
          </cell>
          <cell r="X41">
            <v>2.5915788791666667</v>
          </cell>
          <cell r="Y41">
            <v>5.1605730708333318E-2</v>
          </cell>
          <cell r="Z41">
            <v>0</v>
          </cell>
        </row>
        <row r="42">
          <cell r="A42" t="str">
            <v>Start_DA_2022_41</v>
          </cell>
          <cell r="B42">
            <v>41</v>
          </cell>
          <cell r="C42">
            <v>6.9524733999999988</v>
          </cell>
          <cell r="D42">
            <v>0.29415234790416656</v>
          </cell>
          <cell r="E42">
            <v>0.91846385333333325</v>
          </cell>
          <cell r="F42">
            <v>9.5434565833333335E-3</v>
          </cell>
          <cell r="G42">
            <v>8.7799537916666646E-3</v>
          </cell>
          <cell r="H42">
            <v>9.5434565833333335E-3</v>
          </cell>
          <cell r="I42">
            <v>8.7799537916666646E-3</v>
          </cell>
          <cell r="J42">
            <v>217.36188749999997</v>
          </cell>
          <cell r="K42">
            <v>233.63720833333335</v>
          </cell>
          <cell r="L42">
            <v>0.749268671666667</v>
          </cell>
          <cell r="M42"/>
          <cell r="N42"/>
          <cell r="O42"/>
          <cell r="P42"/>
          <cell r="Q42"/>
          <cell r="R42"/>
          <cell r="S42">
            <v>2.1564787708333341E-3</v>
          </cell>
          <cell r="T42">
            <v>3.597973916666667E-3</v>
          </cell>
          <cell r="U42">
            <v>1.6311888333333333E-3</v>
          </cell>
          <cell r="V42"/>
          <cell r="W42">
            <v>2.7968529166666665E-3</v>
          </cell>
          <cell r="X42">
            <v>1.3400288579166659</v>
          </cell>
          <cell r="Y42">
            <v>6.6234734583333352E-3</v>
          </cell>
          <cell r="Z42">
            <v>0</v>
          </cell>
        </row>
        <row r="43">
          <cell r="A43" t="str">
            <v>Start_DA_2022_42</v>
          </cell>
          <cell r="B43">
            <v>42</v>
          </cell>
          <cell r="C43">
            <v>10.423997346666667</v>
          </cell>
          <cell r="D43">
            <v>2.3879109293500001E-2</v>
          </cell>
          <cell r="E43">
            <v>0.76953982583333325</v>
          </cell>
          <cell r="F43">
            <v>9.7411672708333352E-3</v>
          </cell>
          <cell r="G43">
            <v>8.8541151791666686E-3</v>
          </cell>
          <cell r="H43">
            <v>9.7411672708333352E-3</v>
          </cell>
          <cell r="I43">
            <v>8.8541151791666686E-3</v>
          </cell>
          <cell r="J43">
            <v>168.78912916666667</v>
          </cell>
          <cell r="K43">
            <v>215.27712499999998</v>
          </cell>
          <cell r="L43">
            <v>0.63877991374999976</v>
          </cell>
          <cell r="M43"/>
          <cell r="N43"/>
          <cell r="O43"/>
          <cell r="P43"/>
          <cell r="Q43"/>
          <cell r="R43"/>
          <cell r="S43">
            <v>2.4508051320833338E-3</v>
          </cell>
          <cell r="T43">
            <v>3.6554347333333341E-3</v>
          </cell>
          <cell r="U43">
            <v>1.1137524750000005E-3</v>
          </cell>
          <cell r="V43"/>
          <cell r="W43">
            <v>2.2383435833333329E-3</v>
          </cell>
          <cell r="X43">
            <v>1.2654431249999998</v>
          </cell>
          <cell r="Y43">
            <v>6.4033099124999994E-3</v>
          </cell>
          <cell r="Z43">
            <v>0</v>
          </cell>
        </row>
        <row r="44">
          <cell r="A44" t="str">
            <v>Start_DA_2022_43</v>
          </cell>
          <cell r="B44">
            <v>43</v>
          </cell>
          <cell r="C44">
            <v>9.774673220833332</v>
          </cell>
          <cell r="D44">
            <v>6.6769884480000014E-2</v>
          </cell>
          <cell r="E44">
            <v>0.89610504749999997</v>
          </cell>
          <cell r="F44">
            <v>1.1008209099999994E-2</v>
          </cell>
          <cell r="G44">
            <v>9.9936757291666668E-3</v>
          </cell>
          <cell r="H44">
            <v>1.1008209099999994E-2</v>
          </cell>
          <cell r="I44">
            <v>9.9936757291666668E-3</v>
          </cell>
          <cell r="J44">
            <v>171.02911666666668</v>
          </cell>
          <cell r="K44">
            <v>186.71816250000003</v>
          </cell>
          <cell r="L44">
            <v>0.74301291916666667</v>
          </cell>
          <cell r="M44"/>
          <cell r="N44"/>
          <cell r="O44"/>
          <cell r="P44"/>
          <cell r="Q44"/>
          <cell r="R44"/>
          <cell r="S44">
            <v>3.1240997558333338E-3</v>
          </cell>
          <cell r="T44">
            <v>4.1504831458333349E-3</v>
          </cell>
          <cell r="U44">
            <v>1.2611979833333335E-3</v>
          </cell>
          <cell r="V44"/>
          <cell r="W44">
            <v>2.202297833333334E-3</v>
          </cell>
          <cell r="X44">
            <v>1.2829904083333334</v>
          </cell>
          <cell r="Y44">
            <v>6.8695718124999958E-3</v>
          </cell>
          <cell r="Z44">
            <v>0</v>
          </cell>
        </row>
        <row r="45">
          <cell r="A45" t="str">
            <v>Start_DA_2022_51</v>
          </cell>
          <cell r="B45">
            <v>51</v>
          </cell>
          <cell r="C45">
            <v>10.442944220833335</v>
          </cell>
          <cell r="D45">
            <v>8.0080400638333354E-2</v>
          </cell>
          <cell r="E45">
            <v>1.0089421362499997</v>
          </cell>
          <cell r="F45">
            <v>1.586494908333334E-2</v>
          </cell>
          <cell r="G45">
            <v>1.4353879416666675E-2</v>
          </cell>
          <cell r="H45">
            <v>1.586494908333334E-2</v>
          </cell>
          <cell r="I45">
            <v>1.4353879416666675E-2</v>
          </cell>
          <cell r="J45">
            <v>194.9481625</v>
          </cell>
          <cell r="K45">
            <v>212.54557916666667</v>
          </cell>
          <cell r="L45">
            <v>0.84578939333333336</v>
          </cell>
          <cell r="M45"/>
          <cell r="N45"/>
          <cell r="O45"/>
          <cell r="P45"/>
          <cell r="Q45"/>
          <cell r="R45"/>
          <cell r="S45">
            <v>4.7276821166666655E-3</v>
          </cell>
          <cell r="T45">
            <v>5.9689471250000022E-3</v>
          </cell>
          <cell r="U45">
            <v>1.6165221166666672E-3</v>
          </cell>
          <cell r="V45"/>
          <cell r="W45">
            <v>2.5097218333333337E-3</v>
          </cell>
          <cell r="X45">
            <v>1.4171658462499996</v>
          </cell>
          <cell r="Y45">
            <v>9.6261891666666669E-3</v>
          </cell>
          <cell r="Z45">
            <v>0</v>
          </cell>
        </row>
        <row r="46">
          <cell r="A46" t="str">
            <v>Start_DA_2022_52</v>
          </cell>
          <cell r="B46">
            <v>52</v>
          </cell>
          <cell r="C46">
            <v>38.000369387499994</v>
          </cell>
          <cell r="D46">
            <v>1.0968300939291664</v>
          </cell>
          <cell r="E46">
            <v>1.5087107083333322</v>
          </cell>
          <cell r="F46">
            <v>4.7865671999999998E-2</v>
          </cell>
          <cell r="G46">
            <v>4.2504471291666686E-2</v>
          </cell>
          <cell r="H46">
            <v>4.7865671999999998E-2</v>
          </cell>
          <cell r="I46">
            <v>4.2504471291666686E-2</v>
          </cell>
          <cell r="J46">
            <v>169.62956666666665</v>
          </cell>
          <cell r="K46">
            <v>194.68479166666668</v>
          </cell>
          <cell r="L46">
            <v>1.3921590458333331</v>
          </cell>
          <cell r="M46"/>
          <cell r="N46"/>
          <cell r="O46"/>
          <cell r="P46"/>
          <cell r="Q46"/>
          <cell r="R46"/>
          <cell r="S46">
            <v>1.8128913283333329E-2</v>
          </cell>
          <cell r="T46">
            <v>1.8100424791666667E-2</v>
          </cell>
          <cell r="U46">
            <v>9.8085945833333303E-4</v>
          </cell>
          <cell r="V46"/>
          <cell r="W46">
            <v>2.2056190000000007E-3</v>
          </cell>
          <cell r="X46">
            <v>1.8692000999999987</v>
          </cell>
          <cell r="Y46">
            <v>2.4375547583333334E-2</v>
          </cell>
          <cell r="Z46">
            <v>0</v>
          </cell>
        </row>
        <row r="47">
          <cell r="A47" t="str">
            <v>Start_DA_2022_53</v>
          </cell>
          <cell r="B47">
            <v>53</v>
          </cell>
          <cell r="C47">
            <v>10.055512865416667</v>
          </cell>
          <cell r="D47">
            <v>0.68595805016249989</v>
          </cell>
          <cell r="E47">
            <v>1.1223223887499996</v>
          </cell>
          <cell r="F47">
            <v>2.3435524249999992E-2</v>
          </cell>
          <cell r="G47">
            <v>2.0934292750000003E-2</v>
          </cell>
          <cell r="H47">
            <v>2.3435524249999992E-2</v>
          </cell>
          <cell r="I47">
            <v>2.0934292750000003E-2</v>
          </cell>
          <cell r="J47">
            <v>157.82482916666666</v>
          </cell>
          <cell r="K47">
            <v>177.92806250000001</v>
          </cell>
          <cell r="L47">
            <v>0.9652252579166668</v>
          </cell>
          <cell r="M47"/>
          <cell r="N47"/>
          <cell r="O47"/>
          <cell r="P47"/>
          <cell r="Q47"/>
          <cell r="R47"/>
          <cell r="S47">
            <v>8.2602345833333295E-3</v>
          </cell>
          <cell r="T47">
            <v>8.8113432249999988E-3</v>
          </cell>
          <cell r="U47">
            <v>1.1534328208333336E-3</v>
          </cell>
          <cell r="V47"/>
          <cell r="W47">
            <v>2.0337397083333339E-3</v>
          </cell>
          <cell r="X47">
            <v>1.5241076658333335</v>
          </cell>
          <cell r="Y47">
            <v>1.2674055083333332E-2</v>
          </cell>
          <cell r="Z47">
            <v>0</v>
          </cell>
        </row>
        <row r="48">
          <cell r="A48" t="str">
            <v>Start_DA_2022_54</v>
          </cell>
          <cell r="B48">
            <v>54</v>
          </cell>
          <cell r="C48">
            <v>171.65603712083339</v>
          </cell>
          <cell r="D48">
            <v>3.0903224347916685</v>
          </cell>
          <cell r="E48">
            <v>6.0808035833333349</v>
          </cell>
          <cell r="F48">
            <v>0.29159451749999998</v>
          </cell>
          <cell r="G48">
            <v>0.25829996541666667</v>
          </cell>
          <cell r="H48">
            <v>0.29159451749999998</v>
          </cell>
          <cell r="I48">
            <v>0.25829996541666667</v>
          </cell>
          <cell r="J48">
            <v>446.51858333333342</v>
          </cell>
          <cell r="K48">
            <v>502.35362500000002</v>
          </cell>
          <cell r="L48">
            <v>5.8982868166666691</v>
          </cell>
          <cell r="M48"/>
          <cell r="N48"/>
          <cell r="O48"/>
          <cell r="P48"/>
          <cell r="Q48"/>
          <cell r="R48"/>
          <cell r="S48">
            <v>0.11373203770833339</v>
          </cell>
          <cell r="T48">
            <v>0.11067680383333334</v>
          </cell>
          <cell r="U48">
            <v>2.1906220000000006E-3</v>
          </cell>
          <cell r="V48"/>
          <cell r="W48">
            <v>5.8488812500000001E-3</v>
          </cell>
          <cell r="X48">
            <v>6.6236154375000025</v>
          </cell>
          <cell r="Y48">
            <v>0.14456804458333336</v>
          </cell>
          <cell r="Z48">
            <v>0</v>
          </cell>
        </row>
        <row r="49">
          <cell r="A49" t="str">
            <v>Start_DA_2022_61</v>
          </cell>
          <cell r="B49">
            <v>61</v>
          </cell>
          <cell r="C49">
            <v>5.4448863749999994</v>
          </cell>
          <cell r="D49">
            <v>3.7571561135583335E-4</v>
          </cell>
          <cell r="E49">
            <v>0.82407546333333315</v>
          </cell>
          <cell r="F49">
            <v>7.358912625000001E-3</v>
          </cell>
          <cell r="G49">
            <v>6.7684911958333311E-3</v>
          </cell>
          <cell r="H49">
            <v>7.358912625000001E-3</v>
          </cell>
          <cell r="I49">
            <v>6.7684911958333311E-3</v>
          </cell>
          <cell r="J49">
            <v>147.1244791666667</v>
          </cell>
          <cell r="K49">
            <v>161.51512083333333</v>
          </cell>
          <cell r="L49">
            <v>0.67403957375000001</v>
          </cell>
          <cell r="M49"/>
          <cell r="N49"/>
          <cell r="O49"/>
          <cell r="P49"/>
          <cell r="Q49"/>
          <cell r="R49"/>
          <cell r="S49">
            <v>1.6873483545833329E-3</v>
          </cell>
          <cell r="T49">
            <v>2.8012053624999998E-3</v>
          </cell>
          <cell r="U49">
            <v>1.1956475499999997E-3</v>
          </cell>
          <cell r="V49"/>
          <cell r="W49">
            <v>1.8930959999999997E-3</v>
          </cell>
          <cell r="X49">
            <v>1.1891521291666667</v>
          </cell>
          <cell r="Y49">
            <v>5.0811414375000015E-3</v>
          </cell>
          <cell r="Z49">
            <v>0</v>
          </cell>
        </row>
        <row r="50">
          <cell r="A50" t="str">
            <v>Start_DA_2022_62</v>
          </cell>
          <cell r="B50">
            <v>62</v>
          </cell>
          <cell r="C50">
            <v>6.1774733070833356</v>
          </cell>
          <cell r="D50">
            <v>0</v>
          </cell>
          <cell r="E50">
            <v>0.83691789583333331</v>
          </cell>
          <cell r="F50">
            <v>6.9318179166666686E-3</v>
          </cell>
          <cell r="G50">
            <v>6.3772529583333354E-3</v>
          </cell>
          <cell r="H50">
            <v>6.9318179166666686E-3</v>
          </cell>
          <cell r="I50">
            <v>6.3772529583333354E-3</v>
          </cell>
          <cell r="J50">
            <v>165.49161666666669</v>
          </cell>
          <cell r="K50">
            <v>180.08462499999999</v>
          </cell>
          <cell r="L50">
            <v>0.68444009583333398</v>
          </cell>
          <cell r="M50"/>
          <cell r="N50"/>
          <cell r="O50"/>
          <cell r="P50"/>
          <cell r="Q50"/>
          <cell r="R50"/>
          <cell r="S50">
            <v>1.5820324141666666E-3</v>
          </cell>
          <cell r="T50">
            <v>2.6389086666666669E-3</v>
          </cell>
          <cell r="U50">
            <v>1.133048329166667E-3</v>
          </cell>
          <cell r="V50"/>
          <cell r="W50">
            <v>2.1294240833333333E-3</v>
          </cell>
          <cell r="X50">
            <v>1.2079158074999998</v>
          </cell>
          <cell r="Y50">
            <v>4.7952196249999987E-3</v>
          </cell>
          <cell r="Z50">
            <v>0</v>
          </cell>
        </row>
        <row r="51">
          <cell r="A51" t="str">
            <v>Start_SL_2022_SL2022w</v>
          </cell>
          <cell r="B51" t="str">
            <v>SL2022w</v>
          </cell>
          <cell r="C51">
            <v>352.06487802124997</v>
          </cell>
          <cell r="D51">
            <v>8.6569051284869847</v>
          </cell>
          <cell r="E51">
            <v>23.402607813333333</v>
          </cell>
          <cell r="F51">
            <v>0.72436069608749998</v>
          </cell>
          <cell r="G51">
            <v>0.64315286940000005</v>
          </cell>
          <cell r="H51">
            <v>0.72436069608749998</v>
          </cell>
          <cell r="I51">
            <v>0.64315286940000005</v>
          </cell>
          <cell r="J51">
            <v>2768.2143124999998</v>
          </cell>
          <cell r="K51">
            <v>3056.7406750000005</v>
          </cell>
          <cell r="L51">
            <v>21.916482928333334</v>
          </cell>
          <cell r="M51"/>
          <cell r="N51"/>
          <cell r="O51"/>
          <cell r="P51"/>
          <cell r="Q51"/>
          <cell r="R51"/>
          <cell r="S51">
            <v>0.27473313058208337</v>
          </cell>
          <cell r="T51">
            <v>0.27412135213333327</v>
          </cell>
          <cell r="U51">
            <v>1.3845798550833332E-2</v>
          </cell>
          <cell r="V51"/>
          <cell r="W51">
            <v>3.611509533333334E-2</v>
          </cell>
          <cell r="X51">
            <v>27.597590441249995</v>
          </cell>
          <cell r="Y51">
            <v>0.36841974429166663</v>
          </cell>
          <cell r="Z51">
            <v>0</v>
          </cell>
        </row>
        <row r="52">
          <cell r="A52" t="str">
            <v>Start_SL_2022_11</v>
          </cell>
          <cell r="B52">
            <v>11</v>
          </cell>
          <cell r="C52">
            <v>20.377429166666666</v>
          </cell>
          <cell r="D52">
            <v>0.45128754166666657</v>
          </cell>
          <cell r="E52">
            <v>2.5785729166666664</v>
          </cell>
          <cell r="F52">
            <v>2.31005125E-2</v>
          </cell>
          <cell r="G52">
            <v>2.0435150000000003E-2</v>
          </cell>
          <cell r="H52">
            <v>2.31005125E-2</v>
          </cell>
          <cell r="I52">
            <v>2.0435150000000003E-2</v>
          </cell>
          <cell r="J52">
            <v>204.526375</v>
          </cell>
          <cell r="K52">
            <v>212.889625</v>
          </cell>
          <cell r="L52">
            <v>2.5533541666666664</v>
          </cell>
          <cell r="M52"/>
          <cell r="N52"/>
          <cell r="O52"/>
          <cell r="P52"/>
          <cell r="Q52"/>
          <cell r="R52"/>
          <cell r="S52">
            <v>9.1179162500000018E-3</v>
          </cell>
          <cell r="T52">
            <v>8.7356216666666688E-3</v>
          </cell>
          <cell r="U52">
            <v>1.1352620000000004E-4</v>
          </cell>
          <cell r="V52"/>
          <cell r="W52">
            <v>2.697406666666667E-3</v>
          </cell>
          <cell r="X52">
            <v>2.6580162499999997</v>
          </cell>
          <cell r="Y52">
            <v>1.1317231666666669E-2</v>
          </cell>
          <cell r="Z52">
            <v>0</v>
          </cell>
        </row>
        <row r="53">
          <cell r="A53" t="str">
            <v>Start_SL_2022_21</v>
          </cell>
          <cell r="B53">
            <v>21</v>
          </cell>
          <cell r="C53">
            <v>18.437781144166667</v>
          </cell>
          <cell r="D53">
            <v>0.72171639990416658</v>
          </cell>
          <cell r="E53">
            <v>2.107534733333333</v>
          </cell>
          <cell r="F53">
            <v>6.7528515749999976E-2</v>
          </cell>
          <cell r="G53">
            <v>5.9739063041666658E-2</v>
          </cell>
          <cell r="H53">
            <v>6.7528515749999976E-2</v>
          </cell>
          <cell r="I53">
            <v>5.9739063041666658E-2</v>
          </cell>
          <cell r="J53">
            <v>220.83716666666666</v>
          </cell>
          <cell r="K53">
            <v>232.30354166666669</v>
          </cell>
          <cell r="L53">
            <v>2.0891191624999998</v>
          </cell>
          <cell r="M53"/>
          <cell r="N53"/>
          <cell r="O53"/>
          <cell r="P53"/>
          <cell r="Q53"/>
          <cell r="R53"/>
          <cell r="S53">
            <v>2.6656877416666679E-2</v>
          </cell>
          <cell r="T53">
            <v>2.5524625499999998E-2</v>
          </cell>
          <cell r="U53">
            <v>3.4543480083333334E-4</v>
          </cell>
          <cell r="V53"/>
          <cell r="W53">
            <v>2.9123687499999999E-3</v>
          </cell>
          <cell r="X53">
            <v>2.1809866291666657</v>
          </cell>
          <cell r="Y53">
            <v>3.3082181375000005E-2</v>
          </cell>
          <cell r="Z53">
            <v>0</v>
          </cell>
        </row>
        <row r="54">
          <cell r="A54" t="str">
            <v>Start_SL_2022_31</v>
          </cell>
          <cell r="B54">
            <v>31</v>
          </cell>
          <cell r="C54">
            <v>20.443469144583336</v>
          </cell>
          <cell r="D54">
            <v>1.0209500060333336</v>
          </cell>
          <cell r="E54">
            <v>2.2883421249999985</v>
          </cell>
          <cell r="F54">
            <v>9.6321057833333334E-2</v>
          </cell>
          <cell r="G54">
            <v>8.5212774166666672E-2</v>
          </cell>
          <cell r="H54">
            <v>9.6321057833333334E-2</v>
          </cell>
          <cell r="I54">
            <v>8.5212774166666672E-2</v>
          </cell>
          <cell r="J54">
            <v>253.02762916666669</v>
          </cell>
          <cell r="K54">
            <v>272.58308333333343</v>
          </cell>
          <cell r="L54">
            <v>2.2621343249999999</v>
          </cell>
          <cell r="M54"/>
          <cell r="N54"/>
          <cell r="O54"/>
          <cell r="P54"/>
          <cell r="Q54"/>
          <cell r="R54"/>
          <cell r="S54">
            <v>3.801504725000001E-2</v>
          </cell>
          <cell r="T54">
            <v>3.6414331333333348E-2</v>
          </cell>
          <cell r="U54">
            <v>4.9139484416666661E-4</v>
          </cell>
          <cell r="V54"/>
          <cell r="W54">
            <v>3.336928333333333E-3</v>
          </cell>
          <cell r="X54">
            <v>2.4069994208333334</v>
          </cell>
          <cell r="Y54">
            <v>4.7197768833333327E-2</v>
          </cell>
          <cell r="Z54">
            <v>0</v>
          </cell>
        </row>
        <row r="55">
          <cell r="A55" t="str">
            <v>Start_SL_2022_32</v>
          </cell>
          <cell r="B55">
            <v>32</v>
          </cell>
          <cell r="C55">
            <v>20.94496491333333</v>
          </cell>
          <cell r="D55">
            <v>1.0663176134458332</v>
          </cell>
          <cell r="E55">
            <v>2.2873491541666664</v>
          </cell>
          <cell r="F55">
            <v>9.4838585833333322E-2</v>
          </cell>
          <cell r="G55">
            <v>8.3913287083333329E-2</v>
          </cell>
          <cell r="H55">
            <v>9.4838585833333322E-2</v>
          </cell>
          <cell r="I55">
            <v>8.3913287083333329E-2</v>
          </cell>
          <cell r="J55">
            <v>251.3311458333333</v>
          </cell>
          <cell r="K55">
            <v>271.63708333333335</v>
          </cell>
          <cell r="L55">
            <v>2.2535108249999989</v>
          </cell>
          <cell r="M55"/>
          <cell r="N55"/>
          <cell r="O55"/>
          <cell r="P55"/>
          <cell r="Q55"/>
          <cell r="R55"/>
          <cell r="S55">
            <v>3.7412137666666657E-2</v>
          </cell>
          <cell r="T55">
            <v>3.5812100583333333E-2</v>
          </cell>
          <cell r="U55">
            <v>5.5843043500000006E-4</v>
          </cell>
          <cell r="V55"/>
          <cell r="W55">
            <v>3.3125758333333328E-3</v>
          </cell>
          <cell r="X55">
            <v>2.4211512458333333</v>
          </cell>
          <cell r="Y55">
            <v>4.6501165708333327E-2</v>
          </cell>
          <cell r="Z55">
            <v>0</v>
          </cell>
        </row>
        <row r="56">
          <cell r="A56" t="str">
            <v>Start_SL_2022_41</v>
          </cell>
          <cell r="B56">
            <v>41</v>
          </cell>
          <cell r="C56">
            <v>6.9524733958333309</v>
          </cell>
          <cell r="D56">
            <v>0.29415234789999989</v>
          </cell>
          <cell r="E56">
            <v>0.91846376583333311</v>
          </cell>
          <cell r="F56">
            <v>9.5434557500000006E-3</v>
          </cell>
          <cell r="G56">
            <v>8.779951749999999E-3</v>
          </cell>
          <cell r="H56">
            <v>9.5434557500000006E-3</v>
          </cell>
          <cell r="I56">
            <v>8.779951749999999E-3</v>
          </cell>
          <cell r="J56">
            <v>217.36188749999997</v>
          </cell>
          <cell r="K56">
            <v>233.63720833333335</v>
          </cell>
          <cell r="L56">
            <v>0.74926870958333358</v>
          </cell>
          <cell r="M56"/>
          <cell r="N56"/>
          <cell r="O56"/>
          <cell r="P56"/>
          <cell r="Q56"/>
          <cell r="R56"/>
          <cell r="S56">
            <v>2.1564787291666675E-3</v>
          </cell>
          <cell r="T56">
            <v>3.597973416666666E-3</v>
          </cell>
          <cell r="U56">
            <v>1.631188875E-3</v>
          </cell>
          <cell r="V56"/>
          <cell r="W56">
            <v>2.7968529166666665E-3</v>
          </cell>
          <cell r="X56">
            <v>1.3400288620833327</v>
          </cell>
          <cell r="Y56">
            <v>6.6234738750000034E-3</v>
          </cell>
          <cell r="Z56">
            <v>0</v>
          </cell>
        </row>
        <row r="57">
          <cell r="A57" t="str">
            <v>Start_SL_2022_42</v>
          </cell>
          <cell r="B57">
            <v>42</v>
          </cell>
          <cell r="C57">
            <v>10.423997359583334</v>
          </cell>
          <cell r="D57">
            <v>2.3879113460208334E-2</v>
          </cell>
          <cell r="E57">
            <v>0.7695398683333331</v>
          </cell>
          <cell r="F57">
            <v>9.7411719000000015E-3</v>
          </cell>
          <cell r="G57">
            <v>8.8541110125000006E-3</v>
          </cell>
          <cell r="H57">
            <v>9.7411719000000015E-3</v>
          </cell>
          <cell r="I57">
            <v>8.8541110125000006E-3</v>
          </cell>
          <cell r="J57">
            <v>168.78912916666667</v>
          </cell>
          <cell r="K57">
            <v>215.27708333333331</v>
          </cell>
          <cell r="L57">
            <v>0.63877991208333307</v>
          </cell>
          <cell r="M57"/>
          <cell r="N57"/>
          <cell r="O57"/>
          <cell r="P57"/>
          <cell r="Q57"/>
          <cell r="R57"/>
          <cell r="S57">
            <v>2.4508050487500005E-3</v>
          </cell>
          <cell r="T57">
            <v>3.6554347791666682E-3</v>
          </cell>
          <cell r="U57">
            <v>1.1137524666666669E-3</v>
          </cell>
          <cell r="V57"/>
          <cell r="W57">
            <v>2.2383435833333329E-3</v>
          </cell>
          <cell r="X57">
            <v>1.2654431287499999</v>
          </cell>
          <cell r="Y57">
            <v>6.4033103333333329E-3</v>
          </cell>
          <cell r="Z57">
            <v>0</v>
          </cell>
        </row>
        <row r="58">
          <cell r="A58" t="str">
            <v>Start_SL_2022_43</v>
          </cell>
          <cell r="B58">
            <v>43</v>
          </cell>
          <cell r="C58">
            <v>9.774673220833332</v>
          </cell>
          <cell r="D58">
            <v>6.6769909481250014E-2</v>
          </cell>
          <cell r="E58">
            <v>0.89610504749999975</v>
          </cell>
          <cell r="F58">
            <v>1.1008216979166666E-2</v>
          </cell>
          <cell r="G58">
            <v>9.9936761500000002E-3</v>
          </cell>
          <cell r="H58">
            <v>1.1008216979166666E-2</v>
          </cell>
          <cell r="I58">
            <v>9.9936761500000002E-3</v>
          </cell>
          <cell r="J58">
            <v>171.02911666666668</v>
          </cell>
          <cell r="K58">
            <v>186.71816250000003</v>
          </cell>
          <cell r="L58">
            <v>0.74301296541666684</v>
          </cell>
          <cell r="M58"/>
          <cell r="N58"/>
          <cell r="O58"/>
          <cell r="P58"/>
          <cell r="Q58"/>
          <cell r="R58"/>
          <cell r="S58">
            <v>3.1240998395833347E-3</v>
          </cell>
          <cell r="T58">
            <v>4.1504848125000007E-3</v>
          </cell>
          <cell r="U58">
            <v>1.2611980666666668E-3</v>
          </cell>
          <cell r="V58"/>
          <cell r="W58">
            <v>2.202297833333334E-3</v>
          </cell>
          <cell r="X58">
            <v>1.2829904087500001</v>
          </cell>
          <cell r="Y58">
            <v>6.8695722708333289E-3</v>
          </cell>
          <cell r="Z58">
            <v>0</v>
          </cell>
        </row>
        <row r="59">
          <cell r="A59" t="str">
            <v>Start_SL_2022_51</v>
          </cell>
          <cell r="B59">
            <v>51</v>
          </cell>
          <cell r="C59">
            <v>10.442943804166669</v>
          </cell>
          <cell r="D59">
            <v>8.0080413138333348E-2</v>
          </cell>
          <cell r="E59">
            <v>1.0089421783333334</v>
          </cell>
          <cell r="F59">
            <v>1.5864951166666672E-2</v>
          </cell>
          <cell r="G59">
            <v>1.4353881125000004E-2</v>
          </cell>
          <cell r="H59">
            <v>1.5864951166666672E-2</v>
          </cell>
          <cell r="I59">
            <v>1.4353881125000004E-2</v>
          </cell>
          <cell r="J59">
            <v>194.9481625</v>
          </cell>
          <cell r="K59">
            <v>212.54557916666667</v>
          </cell>
          <cell r="L59">
            <v>0.84578935708333314</v>
          </cell>
          <cell r="M59"/>
          <cell r="N59"/>
          <cell r="O59"/>
          <cell r="P59"/>
          <cell r="Q59"/>
          <cell r="R59"/>
          <cell r="S59">
            <v>4.7276875374999998E-3</v>
          </cell>
          <cell r="T59">
            <v>5.9689485000000023E-3</v>
          </cell>
          <cell r="U59">
            <v>1.6165221125000004E-3</v>
          </cell>
          <cell r="V59"/>
          <cell r="W59">
            <v>2.5097218333333337E-3</v>
          </cell>
          <cell r="X59">
            <v>1.4171658479166664</v>
          </cell>
          <cell r="Y59">
            <v>9.6261933749999997E-3</v>
          </cell>
          <cell r="Z59">
            <v>0</v>
          </cell>
        </row>
        <row r="60">
          <cell r="A60" t="str">
            <v>Start_SL_2022_52</v>
          </cell>
          <cell r="B60">
            <v>52</v>
          </cell>
          <cell r="C60">
            <v>38.000361045833323</v>
          </cell>
          <cell r="D60">
            <v>1.0968301772166666</v>
          </cell>
          <cell r="E60">
            <v>1.5087102499999989</v>
          </cell>
          <cell r="F60">
            <v>4.7865671458333321E-2</v>
          </cell>
          <cell r="G60">
            <v>4.2504471208333346E-2</v>
          </cell>
          <cell r="H60">
            <v>4.7865671458333321E-2</v>
          </cell>
          <cell r="I60">
            <v>4.2504471208333346E-2</v>
          </cell>
          <cell r="J60">
            <v>169.62956666666665</v>
          </cell>
          <cell r="K60">
            <v>194.68479166666668</v>
          </cell>
          <cell r="L60">
            <v>1.3921590374999999</v>
          </cell>
          <cell r="M60"/>
          <cell r="N60"/>
          <cell r="O60"/>
          <cell r="P60"/>
          <cell r="Q60"/>
          <cell r="R60"/>
          <cell r="S60">
            <v>1.8128908658333324E-2</v>
          </cell>
          <cell r="T60">
            <v>1.8100419829166665E-2</v>
          </cell>
          <cell r="U60">
            <v>9.8085950833333327E-4</v>
          </cell>
          <cell r="V60"/>
          <cell r="W60">
            <v>2.205618958333334E-3</v>
          </cell>
          <cell r="X60">
            <v>1.8692000833333324</v>
          </cell>
          <cell r="Y60">
            <v>2.4375550749999999E-2</v>
          </cell>
          <cell r="Z60">
            <v>0</v>
          </cell>
        </row>
        <row r="61">
          <cell r="A61" t="str">
            <v>Start_SL_2022_53</v>
          </cell>
          <cell r="B61">
            <v>53</v>
          </cell>
          <cell r="C61">
            <v>10.055517032916665</v>
          </cell>
          <cell r="D61">
            <v>0.68595813350416668</v>
          </cell>
          <cell r="E61">
            <v>1.1223223804166664</v>
          </cell>
          <cell r="F61">
            <v>2.3435528041666657E-2</v>
          </cell>
          <cell r="G61">
            <v>2.0934296916666668E-2</v>
          </cell>
          <cell r="H61">
            <v>2.3435528041666657E-2</v>
          </cell>
          <cell r="I61">
            <v>2.0934296916666668E-2</v>
          </cell>
          <cell r="J61">
            <v>157.82482916666666</v>
          </cell>
          <cell r="K61">
            <v>177.92806250000001</v>
          </cell>
          <cell r="L61">
            <v>0.96522559041666678</v>
          </cell>
          <cell r="M61"/>
          <cell r="N61"/>
          <cell r="O61"/>
          <cell r="P61"/>
          <cell r="Q61"/>
          <cell r="R61"/>
          <cell r="S61">
            <v>8.260235791666664E-3</v>
          </cell>
          <cell r="T61">
            <v>8.8113444333333332E-3</v>
          </cell>
          <cell r="U61">
            <v>1.153432779166667E-3</v>
          </cell>
          <cell r="V61"/>
          <cell r="W61">
            <v>2.0337397083333339E-3</v>
          </cell>
          <cell r="X61">
            <v>1.5241080741666666</v>
          </cell>
          <cell r="Y61">
            <v>1.2674050916666665E-2</v>
          </cell>
          <cell r="Z61">
            <v>0</v>
          </cell>
        </row>
        <row r="62">
          <cell r="A62" t="str">
            <v>Start_SL_2022_54</v>
          </cell>
          <cell r="B62">
            <v>54</v>
          </cell>
          <cell r="C62">
            <v>174.58890811250001</v>
          </cell>
          <cell r="D62">
            <v>3.1485877571666667</v>
          </cell>
          <cell r="E62">
            <v>6.2557321125000032</v>
          </cell>
          <cell r="F62">
            <v>0.31082230750000001</v>
          </cell>
          <cell r="G62">
            <v>0.27528646250000005</v>
          </cell>
          <cell r="H62">
            <v>0.31082230750000001</v>
          </cell>
          <cell r="I62">
            <v>0.27528646250000005</v>
          </cell>
          <cell r="J62">
            <v>446.29320833333333</v>
          </cell>
          <cell r="K62">
            <v>504.93670833333334</v>
          </cell>
          <cell r="L62">
            <v>6.0656493791666684</v>
          </cell>
          <cell r="M62"/>
          <cell r="N62"/>
          <cell r="O62"/>
          <cell r="P62"/>
          <cell r="Q62"/>
          <cell r="R62"/>
          <cell r="S62">
            <v>0.12141355650000003</v>
          </cell>
          <cell r="T62">
            <v>0.11790995299999996</v>
          </cell>
          <cell r="U62">
            <v>2.2513625416666666E-3</v>
          </cell>
          <cell r="V62"/>
          <cell r="W62">
            <v>5.8467208333333361E-3</v>
          </cell>
          <cell r="X62">
            <v>6.834432558333333</v>
          </cell>
          <cell r="Y62">
            <v>0.15387288458333331</v>
          </cell>
          <cell r="Z62">
            <v>0</v>
          </cell>
        </row>
        <row r="63">
          <cell r="A63" t="str">
            <v>Start_SL_2022_61</v>
          </cell>
          <cell r="B63">
            <v>61</v>
          </cell>
          <cell r="C63">
            <v>5.4448863695833332</v>
          </cell>
          <cell r="D63">
            <v>3.7571556969375006E-4</v>
          </cell>
          <cell r="E63">
            <v>0.82407550749999992</v>
          </cell>
          <cell r="F63">
            <v>7.3589075833333335E-3</v>
          </cell>
          <cell r="G63">
            <v>6.7684916124999975E-3</v>
          </cell>
          <cell r="H63">
            <v>7.3589075833333335E-3</v>
          </cell>
          <cell r="I63">
            <v>6.7684916124999975E-3</v>
          </cell>
          <cell r="J63">
            <v>147.1244791666667</v>
          </cell>
          <cell r="K63">
            <v>161.51512083333333</v>
          </cell>
          <cell r="L63">
            <v>0.67403953208333334</v>
          </cell>
          <cell r="M63"/>
          <cell r="N63"/>
          <cell r="O63"/>
          <cell r="P63"/>
          <cell r="Q63"/>
          <cell r="R63"/>
          <cell r="S63">
            <v>1.6873479795833327E-3</v>
          </cell>
          <cell r="T63">
            <v>2.8012052374999999E-3</v>
          </cell>
          <cell r="U63">
            <v>1.1956475083333331E-3</v>
          </cell>
          <cell r="V63"/>
          <cell r="W63">
            <v>1.8930959999999997E-3</v>
          </cell>
          <cell r="X63">
            <v>1.1891521249999999</v>
          </cell>
          <cell r="Y63">
            <v>5.0811413958333348E-3</v>
          </cell>
          <cell r="Z63">
            <v>0</v>
          </cell>
        </row>
        <row r="64">
          <cell r="A64" t="str">
            <v>Start_SL_2022_62</v>
          </cell>
          <cell r="B64">
            <v>62</v>
          </cell>
          <cell r="C64">
            <v>6.1774733112500018</v>
          </cell>
          <cell r="D64">
            <v>0</v>
          </cell>
          <cell r="E64">
            <v>0.83691777375000032</v>
          </cell>
          <cell r="F64">
            <v>6.9318137916666682E-3</v>
          </cell>
          <cell r="G64">
            <v>6.3772528333333354E-3</v>
          </cell>
          <cell r="H64">
            <v>6.9318137916666682E-3</v>
          </cell>
          <cell r="I64">
            <v>6.3772528333333354E-3</v>
          </cell>
          <cell r="J64">
            <v>165.49161666666669</v>
          </cell>
          <cell r="K64">
            <v>180.08462499999999</v>
          </cell>
          <cell r="L64">
            <v>0.68443996583333355</v>
          </cell>
          <cell r="M64"/>
          <cell r="N64"/>
          <cell r="O64"/>
          <cell r="P64"/>
          <cell r="Q64"/>
          <cell r="R64"/>
          <cell r="S64">
            <v>1.5820319141666664E-3</v>
          </cell>
          <cell r="T64">
            <v>2.6389090416666667E-3</v>
          </cell>
          <cell r="U64">
            <v>1.1330484125000003E-3</v>
          </cell>
          <cell r="V64"/>
          <cell r="W64">
            <v>2.1294240833333333E-3</v>
          </cell>
          <cell r="X64">
            <v>1.2079158070833336</v>
          </cell>
          <cell r="Y64">
            <v>4.7952192083333322E-3</v>
          </cell>
          <cell r="Z64">
            <v>0</v>
          </cell>
        </row>
        <row r="65">
          <cell r="A65" t="str">
            <v>Start_TO_2022_to2022w</v>
          </cell>
          <cell r="B65" t="str">
            <v>to2022w</v>
          </cell>
          <cell r="C65">
            <v>406.30307762749993</v>
          </cell>
          <cell r="D65">
            <v>10.853216452058705</v>
          </cell>
          <cell r="E65">
            <v>28.460201614583337</v>
          </cell>
          <cell r="F65">
            <v>0.99727115526666665</v>
          </cell>
          <cell r="G65">
            <v>0.88460545788333322</v>
          </cell>
          <cell r="H65">
            <v>0.99727115526666665</v>
          </cell>
          <cell r="I65">
            <v>0.88460545788333322</v>
          </cell>
          <cell r="J65">
            <v>2824.3214749999993</v>
          </cell>
          <cell r="K65">
            <v>3145.1404625000009</v>
          </cell>
          <cell r="L65">
            <v>26.855418369999995</v>
          </cell>
          <cell r="M65"/>
          <cell r="N65"/>
          <cell r="O65"/>
          <cell r="P65"/>
          <cell r="Q65"/>
          <cell r="R65"/>
          <cell r="S65">
            <v>0.38260352707708334</v>
          </cell>
          <cell r="T65">
            <v>0.37765193689583332</v>
          </cell>
          <cell r="U65">
            <v>1.4589202774583336E-2</v>
          </cell>
          <cell r="V65"/>
          <cell r="W65">
            <v>3.6855767500000004E-2</v>
          </cell>
          <cell r="X65">
            <v>32.801216046250005</v>
          </cell>
          <cell r="Y65">
            <v>0.50200181141666667</v>
          </cell>
          <cell r="Z65">
            <v>0</v>
          </cell>
        </row>
        <row r="66">
          <cell r="A66" t="str">
            <v>Start_TO_2022_11</v>
          </cell>
          <cell r="B66">
            <v>11</v>
          </cell>
          <cell r="C66">
            <v>21.097679166666666</v>
          </cell>
          <cell r="D66">
            <v>0.45572595833333335</v>
          </cell>
          <cell r="E66">
            <v>2.6818625000000007</v>
          </cell>
          <cell r="F66">
            <v>2.4036166666666674E-2</v>
          </cell>
          <cell r="G66">
            <v>2.1262837499999996E-2</v>
          </cell>
          <cell r="H66">
            <v>2.4036166666666674E-2</v>
          </cell>
          <cell r="I66">
            <v>2.1262837499999996E-2</v>
          </cell>
          <cell r="J66">
            <v>206.58458333333331</v>
          </cell>
          <cell r="K66">
            <v>214.95545833333333</v>
          </cell>
          <cell r="L66">
            <v>2.6553620833333329</v>
          </cell>
          <cell r="M66"/>
          <cell r="N66"/>
          <cell r="O66"/>
          <cell r="P66"/>
          <cell r="Q66"/>
          <cell r="R66"/>
          <cell r="S66">
            <v>9.4873312500000015E-3</v>
          </cell>
          <cell r="T66">
            <v>9.0895391666666672E-3</v>
          </cell>
          <cell r="U66">
            <v>1.1788347916666664E-4</v>
          </cell>
          <cell r="V66"/>
          <cell r="W66">
            <v>2.7245525E-3</v>
          </cell>
          <cell r="X66">
            <v>2.760356666666667</v>
          </cell>
          <cell r="Y66">
            <v>1.1775514166666666E-2</v>
          </cell>
          <cell r="Z66">
            <v>0</v>
          </cell>
        </row>
        <row r="67">
          <cell r="A67" t="str">
            <v>Start_TO_2022_21</v>
          </cell>
          <cell r="B67">
            <v>21</v>
          </cell>
          <cell r="C67">
            <v>21.931057684999995</v>
          </cell>
          <cell r="D67">
            <v>0.90381219848750005</v>
          </cell>
          <cell r="E67">
            <v>2.5870905999999994</v>
          </cell>
          <cell r="F67">
            <v>8.5573287000000012E-2</v>
          </cell>
          <cell r="G67">
            <v>7.570187033333331E-2</v>
          </cell>
          <cell r="H67">
            <v>8.5573287000000012E-2</v>
          </cell>
          <cell r="I67">
            <v>7.570187033333331E-2</v>
          </cell>
          <cell r="J67">
            <v>226.13558333333333</v>
          </cell>
          <cell r="K67">
            <v>238.80862500000009</v>
          </cell>
          <cell r="L67">
            <v>2.5615419499999996</v>
          </cell>
          <cell r="M67"/>
          <cell r="N67"/>
          <cell r="O67"/>
          <cell r="P67"/>
          <cell r="Q67"/>
          <cell r="R67"/>
          <cell r="S67">
            <v>3.3786146833333315E-2</v>
          </cell>
          <cell r="T67">
            <v>3.2355541125000005E-2</v>
          </cell>
          <cell r="U67">
            <v>4.1803587500000017E-4</v>
          </cell>
          <cell r="V67"/>
          <cell r="W67">
            <v>2.9822641666666654E-3</v>
          </cell>
          <cell r="X67">
            <v>2.6598247791666672</v>
          </cell>
          <cell r="Y67">
            <v>4.1915740458333323E-2</v>
          </cell>
          <cell r="Z67">
            <v>0</v>
          </cell>
        </row>
        <row r="68">
          <cell r="A68" t="str">
            <v>Start_TO_2022_31</v>
          </cell>
          <cell r="B68">
            <v>31</v>
          </cell>
          <cell r="C68">
            <v>29.564221177916664</v>
          </cell>
          <cell r="D68">
            <v>1.6080018803625002</v>
          </cell>
          <cell r="E68">
            <v>3.5088863666666668</v>
          </cell>
          <cell r="F68">
            <v>0.14395086937500001</v>
          </cell>
          <cell r="G68">
            <v>0.12734853637499996</v>
          </cell>
          <cell r="H68">
            <v>0.14395086937500001</v>
          </cell>
          <cell r="I68">
            <v>0.12734853637499996</v>
          </cell>
          <cell r="J68">
            <v>264.6468333333334</v>
          </cell>
          <cell r="K68">
            <v>290.941125</v>
          </cell>
          <cell r="L68">
            <v>3.4590759666666666</v>
          </cell>
          <cell r="M68"/>
          <cell r="N68"/>
          <cell r="O68"/>
          <cell r="P68"/>
          <cell r="Q68"/>
          <cell r="R68"/>
          <cell r="S68">
            <v>5.6836197125000008E-2</v>
          </cell>
          <cell r="T68">
            <v>5.4448356833333322E-2</v>
          </cell>
          <cell r="U68">
            <v>6.7474841666666664E-4</v>
          </cell>
          <cell r="V68"/>
          <cell r="W68">
            <v>3.4900770833333327E-3</v>
          </cell>
          <cell r="X68">
            <v>3.6354093666666674</v>
          </cell>
          <cell r="Y68">
            <v>7.0512326583333354E-2</v>
          </cell>
          <cell r="Z68">
            <v>0</v>
          </cell>
        </row>
        <row r="69">
          <cell r="A69" t="str">
            <v>Start_TO_2022_32</v>
          </cell>
          <cell r="B69">
            <v>32</v>
          </cell>
          <cell r="C69">
            <v>30.035266379583316</v>
          </cell>
          <cell r="D69">
            <v>1.6417969869208331</v>
          </cell>
          <cell r="E69">
            <v>3.4519215708333344</v>
          </cell>
          <cell r="F69">
            <v>0.14148334045833336</v>
          </cell>
          <cell r="G69">
            <v>0.12518230999999999</v>
          </cell>
          <cell r="H69">
            <v>0.14148334045833336</v>
          </cell>
          <cell r="I69">
            <v>0.12518230999999999</v>
          </cell>
          <cell r="J69">
            <v>262.55995833333333</v>
          </cell>
          <cell r="K69">
            <v>289.53812500000004</v>
          </cell>
          <cell r="L69">
            <v>3.3944314041666668</v>
          </cell>
          <cell r="M69"/>
          <cell r="N69"/>
          <cell r="O69"/>
          <cell r="P69"/>
          <cell r="Q69"/>
          <cell r="R69"/>
          <cell r="S69">
            <v>5.584307916666667E-2</v>
          </cell>
          <cell r="T69">
            <v>5.3475710875000006E-2</v>
          </cell>
          <cell r="U69">
            <v>7.3471839958333342E-4</v>
          </cell>
          <cell r="V69"/>
          <cell r="W69">
            <v>3.4604725000000006E-3</v>
          </cell>
          <cell r="X69">
            <v>3.5899730416666666</v>
          </cell>
          <cell r="Y69">
            <v>6.9339218375000011E-2</v>
          </cell>
          <cell r="Z69">
            <v>0</v>
          </cell>
        </row>
        <row r="70">
          <cell r="A70" t="str">
            <v>Start_TO_2022_41</v>
          </cell>
          <cell r="B70">
            <v>41</v>
          </cell>
          <cell r="C70">
            <v>6.9524734041666649</v>
          </cell>
          <cell r="D70">
            <v>0.29415234789583322</v>
          </cell>
          <cell r="E70">
            <v>0.92935313958333365</v>
          </cell>
          <cell r="F70">
            <v>9.5434565833333335E-3</v>
          </cell>
          <cell r="G70">
            <v>8.779954208333331E-3</v>
          </cell>
          <cell r="H70">
            <v>9.5434565833333335E-3</v>
          </cell>
          <cell r="I70">
            <v>8.779954208333331E-3</v>
          </cell>
          <cell r="J70">
            <v>219.54227916666665</v>
          </cell>
          <cell r="K70">
            <v>235.99274999999997</v>
          </cell>
          <cell r="L70">
            <v>0.75815163583333289</v>
          </cell>
          <cell r="M70"/>
          <cell r="N70"/>
          <cell r="O70"/>
          <cell r="P70"/>
          <cell r="Q70"/>
          <cell r="R70"/>
          <cell r="S70">
            <v>2.156478312500001E-3</v>
          </cell>
          <cell r="T70">
            <v>3.5979726666666664E-3</v>
          </cell>
          <cell r="U70">
            <v>1.631188875E-3</v>
          </cell>
          <cell r="V70"/>
          <cell r="W70">
            <v>2.8249099999999999E-3</v>
          </cell>
          <cell r="X70">
            <v>1.3559154512500005</v>
          </cell>
          <cell r="Y70">
            <v>6.62347391666667E-3</v>
          </cell>
          <cell r="Z70">
            <v>0</v>
          </cell>
        </row>
        <row r="71">
          <cell r="A71" t="str">
            <v>Start_TO_2022_42</v>
          </cell>
          <cell r="B71">
            <v>42</v>
          </cell>
          <cell r="C71">
            <v>10.432067377499996</v>
          </cell>
          <cell r="D71">
            <v>2.397495062620833E-2</v>
          </cell>
          <cell r="E71">
            <v>0.77832861791666674</v>
          </cell>
          <cell r="F71">
            <v>9.8259528333333353E-3</v>
          </cell>
          <cell r="G71">
            <v>8.9291134166666654E-3</v>
          </cell>
          <cell r="H71">
            <v>9.8259528333333353E-3</v>
          </cell>
          <cell r="I71">
            <v>8.9291134166666654E-3</v>
          </cell>
          <cell r="J71">
            <v>170.37614583333334</v>
          </cell>
          <cell r="K71">
            <v>217.03501666666668</v>
          </cell>
          <cell r="L71">
            <v>0.64616286125</v>
          </cell>
          <cell r="M71"/>
          <cell r="N71"/>
          <cell r="O71"/>
          <cell r="P71"/>
          <cell r="Q71"/>
          <cell r="R71"/>
          <cell r="S71">
            <v>2.4842754383333338E-3</v>
          </cell>
          <cell r="T71">
            <v>3.6875021666666675E-3</v>
          </cell>
          <cell r="U71">
            <v>1.1141539416666668E-3</v>
          </cell>
          <cell r="V71"/>
          <cell r="W71">
            <v>2.2593867083333338E-3</v>
          </cell>
          <cell r="X71">
            <v>1.2796826883333332</v>
          </cell>
          <cell r="Y71">
            <v>6.4448346583333323E-3</v>
          </cell>
          <cell r="Z71">
            <v>0</v>
          </cell>
        </row>
        <row r="72">
          <cell r="A72" t="str">
            <v>Start_TO_2022_43</v>
          </cell>
          <cell r="B72">
            <v>43</v>
          </cell>
          <cell r="C72">
            <v>9.783006300000002</v>
          </cell>
          <cell r="D72">
            <v>6.6840337298749983E-2</v>
          </cell>
          <cell r="E72">
            <v>0.9060970604166666</v>
          </cell>
          <cell r="F72">
            <v>1.1162367225000002E-2</v>
          </cell>
          <cell r="G72">
            <v>1.0130048279166666E-2</v>
          </cell>
          <cell r="H72">
            <v>1.1162367225000002E-2</v>
          </cell>
          <cell r="I72">
            <v>1.0130048279166666E-2</v>
          </cell>
          <cell r="J72">
            <v>172.62985416666663</v>
          </cell>
          <cell r="K72">
            <v>188.46782083333335</v>
          </cell>
          <cell r="L72">
            <v>0.75132914749999991</v>
          </cell>
          <cell r="M72"/>
          <cell r="N72"/>
          <cell r="O72"/>
          <cell r="P72"/>
          <cell r="Q72"/>
          <cell r="R72"/>
          <cell r="S72">
            <v>3.1850170854166669E-3</v>
          </cell>
          <cell r="T72">
            <v>4.2088494499999988E-3</v>
          </cell>
          <cell r="U72">
            <v>1.2617945916666661E-3</v>
          </cell>
          <cell r="V72"/>
          <cell r="W72">
            <v>2.2229166250000002E-3</v>
          </cell>
          <cell r="X72">
            <v>1.2972634283333331</v>
          </cell>
          <cell r="Y72">
            <v>6.9450296708333317E-3</v>
          </cell>
          <cell r="Z72">
            <v>0</v>
          </cell>
        </row>
        <row r="73">
          <cell r="A73" t="str">
            <v>Start_TO_2022_51</v>
          </cell>
          <cell r="B73">
            <v>51</v>
          </cell>
          <cell r="C73">
            <v>10.457282091666666</v>
          </cell>
          <cell r="D73">
            <v>8.0146761624999965E-2</v>
          </cell>
          <cell r="E73">
            <v>1.0209085991666667</v>
          </cell>
          <cell r="F73">
            <v>1.6154910750000005E-2</v>
          </cell>
          <cell r="G73">
            <v>1.4610380250000004E-2</v>
          </cell>
          <cell r="H73">
            <v>1.6154910750000005E-2</v>
          </cell>
          <cell r="I73">
            <v>1.4610380250000004E-2</v>
          </cell>
          <cell r="J73">
            <v>197.03287083333339</v>
          </cell>
          <cell r="K73">
            <v>214.80257083333342</v>
          </cell>
          <cell r="L73">
            <v>0.85579316458333343</v>
          </cell>
          <cell r="M73"/>
          <cell r="N73"/>
          <cell r="O73"/>
          <cell r="P73"/>
          <cell r="Q73"/>
          <cell r="R73"/>
          <cell r="S73">
            <v>4.842309745833333E-3</v>
          </cell>
          <cell r="T73">
            <v>6.078763791666668E-3</v>
          </cell>
          <cell r="U73">
            <v>1.6175560000000002E-3</v>
          </cell>
          <cell r="V73"/>
          <cell r="W73">
            <v>2.5365655416666661E-3</v>
          </cell>
          <cell r="X73">
            <v>1.4340670654166658</v>
          </cell>
          <cell r="Y73">
            <v>9.7680706249999999E-3</v>
          </cell>
          <cell r="Z73">
            <v>0</v>
          </cell>
        </row>
        <row r="74">
          <cell r="A74" t="str">
            <v>Start_TO_2022_52</v>
          </cell>
          <cell r="B74">
            <v>52</v>
          </cell>
          <cell r="C74">
            <v>38.156433841666662</v>
          </cell>
          <cell r="D74">
            <v>1.0984787847041668</v>
          </cell>
          <cell r="E74">
            <v>1.5353704166666671</v>
          </cell>
          <cell r="F74">
            <v>4.985271275E-2</v>
          </cell>
          <cell r="G74">
            <v>4.4262250833333343E-2</v>
          </cell>
          <cell r="H74">
            <v>4.985271275E-2</v>
          </cell>
          <cell r="I74">
            <v>4.4262250833333343E-2</v>
          </cell>
          <cell r="J74">
            <v>171.852125</v>
          </cell>
          <cell r="K74">
            <v>197.08923750000005</v>
          </cell>
          <cell r="L74">
            <v>1.4174411675</v>
          </cell>
          <cell r="M74"/>
          <cell r="N74"/>
          <cell r="O74"/>
          <cell r="P74"/>
          <cell r="Q74"/>
          <cell r="R74"/>
          <cell r="S74">
            <v>1.8913645758333337E-2</v>
          </cell>
          <cell r="T74">
            <v>1.8852242074999997E-2</v>
          </cell>
          <cell r="U74">
            <v>9.8966252916666653E-4</v>
          </cell>
          <cell r="V74"/>
          <cell r="W74">
            <v>2.2345802916666668E-3</v>
          </cell>
          <cell r="X74">
            <v>1.901802770833332</v>
          </cell>
          <cell r="Y74">
            <v>2.5348583625000004E-2</v>
          </cell>
          <cell r="Z74">
            <v>0</v>
          </cell>
        </row>
        <row r="75">
          <cell r="A75" t="str">
            <v>Start_TO_2022_53</v>
          </cell>
          <cell r="B75">
            <v>53</v>
          </cell>
          <cell r="C75">
            <v>10.095408587916667</v>
          </cell>
          <cell r="D75">
            <v>0.6861370573458333</v>
          </cell>
          <cell r="E75">
            <v>1.1360223041666664</v>
          </cell>
          <cell r="F75">
            <v>2.4245216916666659E-2</v>
          </cell>
          <cell r="G75">
            <v>2.1650533958333325E-2</v>
          </cell>
          <cell r="H75">
            <v>2.4245216916666659E-2</v>
          </cell>
          <cell r="I75">
            <v>2.1650533958333325E-2</v>
          </cell>
          <cell r="J75">
            <v>159.69426249999998</v>
          </cell>
          <cell r="K75">
            <v>179.96347083333328</v>
          </cell>
          <cell r="L75">
            <v>0.97705567875000032</v>
          </cell>
          <cell r="M75"/>
          <cell r="N75"/>
          <cell r="O75"/>
          <cell r="P75"/>
          <cell r="Q75"/>
          <cell r="R75"/>
          <cell r="S75">
            <v>8.5803128333333343E-3</v>
          </cell>
          <cell r="T75">
            <v>9.1179938916666689E-3</v>
          </cell>
          <cell r="U75">
            <v>1.1563087291666674E-3</v>
          </cell>
          <cell r="V75"/>
          <cell r="W75">
            <v>2.0578442083333333E-3</v>
          </cell>
          <cell r="X75">
            <v>1.5425730433333342</v>
          </cell>
          <cell r="Y75">
            <v>1.3070224333333332E-2</v>
          </cell>
          <cell r="Z75">
            <v>0</v>
          </cell>
        </row>
        <row r="76">
          <cell r="A76" t="str">
            <v>Start_TO_2022_54</v>
          </cell>
          <cell r="B76">
            <v>54</v>
          </cell>
          <cell r="C76">
            <v>206.17574355833332</v>
          </cell>
          <cell r="D76">
            <v>3.9937731215416661</v>
          </cell>
          <cell r="E76">
            <v>8.2431390083333369</v>
          </cell>
          <cell r="F76">
            <v>0.46714989083333336</v>
          </cell>
          <cell r="G76">
            <v>0.41359988499999994</v>
          </cell>
          <cell r="H76">
            <v>0.46714989083333336</v>
          </cell>
          <cell r="I76">
            <v>0.41359988499999994</v>
          </cell>
          <cell r="J76">
            <v>456.91183333333333</v>
          </cell>
          <cell r="K76">
            <v>531.89145833333339</v>
          </cell>
          <cell r="L76">
            <v>8.0040499583333311</v>
          </cell>
          <cell r="M76"/>
          <cell r="N76"/>
          <cell r="O76"/>
          <cell r="P76"/>
          <cell r="Q76"/>
          <cell r="R76"/>
          <cell r="S76">
            <v>0.18321846170833331</v>
          </cell>
          <cell r="T76">
            <v>0.17729849666666667</v>
          </cell>
          <cell r="U76">
            <v>2.5444483875000003E-3</v>
          </cell>
          <cell r="V76"/>
          <cell r="W76">
            <v>5.991566250000001E-3</v>
          </cell>
          <cell r="X76">
            <v>8.9180882875000034</v>
          </cell>
          <cell r="Y76">
            <v>0.23038132791666663</v>
          </cell>
          <cell r="Z76">
            <v>0</v>
          </cell>
        </row>
        <row r="77">
          <cell r="A77" t="str">
            <v>Start_TO_2022_61</v>
          </cell>
          <cell r="B77">
            <v>61</v>
          </cell>
          <cell r="C77">
            <v>5.4449647458333326</v>
          </cell>
          <cell r="D77">
            <v>3.7606691708125007E-4</v>
          </cell>
          <cell r="E77">
            <v>0.83403214541666648</v>
          </cell>
          <cell r="F77">
            <v>7.361165916666663E-3</v>
          </cell>
          <cell r="G77">
            <v>6.7704843541666676E-3</v>
          </cell>
          <cell r="H77">
            <v>7.361165916666663E-3</v>
          </cell>
          <cell r="I77">
            <v>6.7704843541666676E-3</v>
          </cell>
          <cell r="J77">
            <v>148.89970416666668</v>
          </cell>
          <cell r="K77">
            <v>163.44580416666668</v>
          </cell>
          <cell r="L77">
            <v>0.68218336791666667</v>
          </cell>
          <cell r="M77"/>
          <cell r="N77"/>
          <cell r="O77"/>
          <cell r="P77"/>
          <cell r="Q77"/>
          <cell r="R77"/>
          <cell r="S77">
            <v>1.6882389475E-3</v>
          </cell>
          <cell r="T77">
            <v>2.8020595208333322E-3</v>
          </cell>
          <cell r="U77">
            <v>1.1956551791666666E-3</v>
          </cell>
          <cell r="V77"/>
          <cell r="W77">
            <v>1.9159388333333336E-3</v>
          </cell>
          <cell r="X77">
            <v>1.2035201091666665</v>
          </cell>
          <cell r="Y77">
            <v>5.0822474208333333E-3</v>
          </cell>
          <cell r="Z77">
            <v>0</v>
          </cell>
        </row>
        <row r="78">
          <cell r="A78" t="str">
            <v>Start_TO_2022_62</v>
          </cell>
          <cell r="B78">
            <v>62</v>
          </cell>
          <cell r="C78">
            <v>6.1774733112500009</v>
          </cell>
          <cell r="D78">
            <v>0</v>
          </cell>
          <cell r="E78">
            <v>0.84718928541666594</v>
          </cell>
          <cell r="F78">
            <v>6.9318179583333335E-3</v>
          </cell>
          <cell r="G78">
            <v>6.3772533750000018E-3</v>
          </cell>
          <cell r="H78">
            <v>6.9318179583333335E-3</v>
          </cell>
          <cell r="I78">
            <v>6.3772533750000018E-3</v>
          </cell>
          <cell r="J78">
            <v>167.45544166666664</v>
          </cell>
          <cell r="K78">
            <v>182.20900000000003</v>
          </cell>
          <cell r="L78">
            <v>0.69283998416666659</v>
          </cell>
          <cell r="M78"/>
          <cell r="N78"/>
          <cell r="O78"/>
          <cell r="P78"/>
          <cell r="Q78"/>
          <cell r="R78"/>
          <cell r="S78">
            <v>1.5820328724999999E-3</v>
          </cell>
          <cell r="T78">
            <v>2.6389086666666669E-3</v>
          </cell>
          <cell r="U78">
            <v>1.1330483708333337E-3</v>
          </cell>
          <cell r="V78"/>
          <cell r="W78">
            <v>2.1546927916666664E-3</v>
          </cell>
          <cell r="X78">
            <v>1.2227393479166666</v>
          </cell>
          <cell r="Y78">
            <v>4.7952196666666653E-3</v>
          </cell>
          <cell r="Z78">
            <v>0</v>
          </cell>
        </row>
        <row r="79">
          <cell r="A79" t="str">
            <v>Start_WE_2022_we2022w</v>
          </cell>
          <cell r="B79" t="str">
            <v>we2022w</v>
          </cell>
          <cell r="C79">
            <v>370.12567942333334</v>
          </cell>
          <cell r="D79">
            <v>9.4175069133913567</v>
          </cell>
          <cell r="E79">
            <v>25.122353969166671</v>
          </cell>
          <cell r="F79">
            <v>0.82242074827499978</v>
          </cell>
          <cell r="G79">
            <v>0.72991518503749975</v>
          </cell>
          <cell r="H79">
            <v>0.82242074827499978</v>
          </cell>
          <cell r="I79">
            <v>0.72991518503749975</v>
          </cell>
          <cell r="J79">
            <v>2800.2710416666664</v>
          </cell>
          <cell r="K79">
            <v>3100.182991666667</v>
          </cell>
          <cell r="L79">
            <v>23.601663744999996</v>
          </cell>
          <cell r="M79"/>
          <cell r="N79"/>
          <cell r="O79"/>
          <cell r="P79"/>
          <cell r="Q79"/>
          <cell r="R79"/>
          <cell r="S79">
            <v>0.31345668547958327</v>
          </cell>
          <cell r="T79">
            <v>0.31129821134583341</v>
          </cell>
          <cell r="U79">
            <v>1.4178614940000001E-2</v>
          </cell>
          <cell r="V79"/>
          <cell r="W79">
            <v>3.6536565999999999E-2</v>
          </cell>
          <cell r="X79">
            <v>29.321976210000003</v>
          </cell>
          <cell r="Y79">
            <v>0.41645861888749991</v>
          </cell>
          <cell r="Z79">
            <v>0</v>
          </cell>
        </row>
        <row r="80">
          <cell r="A80" t="str">
            <v>Start_WE_2022_11</v>
          </cell>
          <cell r="B80">
            <v>11</v>
          </cell>
          <cell r="C80">
            <v>21.219183333333334</v>
          </cell>
          <cell r="D80">
            <v>0.45374895833333334</v>
          </cell>
          <cell r="E80">
            <v>2.69651</v>
          </cell>
          <cell r="F80">
            <v>2.3960024999999999E-2</v>
          </cell>
          <cell r="G80">
            <v>2.1195516666666664E-2</v>
          </cell>
          <cell r="H80">
            <v>2.3960024999999999E-2</v>
          </cell>
          <cell r="I80">
            <v>2.1195516666666664E-2</v>
          </cell>
          <cell r="J80">
            <v>205.71562500000002</v>
          </cell>
          <cell r="K80">
            <v>214.05925000000002</v>
          </cell>
          <cell r="L80">
            <v>2.6693608333333327</v>
          </cell>
          <cell r="M80"/>
          <cell r="N80"/>
          <cell r="O80"/>
          <cell r="P80"/>
          <cell r="Q80"/>
          <cell r="R80"/>
          <cell r="S80">
            <v>9.4574191666666665E-3</v>
          </cell>
          <cell r="T80">
            <v>9.0608887500000009E-3</v>
          </cell>
          <cell r="U80">
            <v>1.1720770833333332E-4</v>
          </cell>
          <cell r="V80"/>
          <cell r="W80">
            <v>2.713090416666666E-3</v>
          </cell>
          <cell r="X80">
            <v>2.7729858333333333</v>
          </cell>
          <cell r="Y80">
            <v>1.1738086666666668E-2</v>
          </cell>
          <cell r="Z80">
            <v>0</v>
          </cell>
        </row>
        <row r="81">
          <cell r="A81" t="str">
            <v>Start_WE_2022_21</v>
          </cell>
          <cell r="B81">
            <v>21</v>
          </cell>
          <cell r="C81">
            <v>20.037691789166672</v>
          </cell>
          <cell r="D81">
            <v>0.78866059377499964</v>
          </cell>
          <cell r="E81">
            <v>2.3152873291666674</v>
          </cell>
          <cell r="F81">
            <v>7.9282307583333336E-2</v>
          </cell>
          <cell r="G81">
            <v>7.0136766124999986E-2</v>
          </cell>
          <cell r="H81">
            <v>7.9282307583333336E-2</v>
          </cell>
          <cell r="I81">
            <v>7.0136766124999986E-2</v>
          </cell>
          <cell r="J81">
            <v>224.85991666666658</v>
          </cell>
          <cell r="K81">
            <v>237.02474999999993</v>
          </cell>
          <cell r="L81">
            <v>2.2938193083333331</v>
          </cell>
          <cell r="M81"/>
          <cell r="N81"/>
          <cell r="O81"/>
          <cell r="P81"/>
          <cell r="Q81"/>
          <cell r="R81"/>
          <cell r="S81">
            <v>3.1300077333333322E-2</v>
          </cell>
          <cell r="T81">
            <v>2.9973221708333327E-2</v>
          </cell>
          <cell r="U81">
            <v>3.9441554875000009E-4</v>
          </cell>
          <cell r="V81"/>
          <cell r="W81">
            <v>2.9654370833333333E-3</v>
          </cell>
          <cell r="X81">
            <v>2.3862131791666665</v>
          </cell>
          <cell r="Y81">
            <v>3.8836705375000009E-2</v>
          </cell>
          <cell r="Z81">
            <v>0</v>
          </cell>
        </row>
        <row r="82">
          <cell r="A82" t="str">
            <v>Start_WE_2022_31</v>
          </cell>
          <cell r="B82">
            <v>31</v>
          </cell>
          <cell r="C82">
            <v>24.531608706666663</v>
          </cell>
          <cell r="D82">
            <v>1.2713633724791664</v>
          </cell>
          <cell r="E82">
            <v>2.7564228333333323</v>
          </cell>
          <cell r="F82">
            <v>0.12379638904166662</v>
          </cell>
          <cell r="G82">
            <v>0.10951895937499999</v>
          </cell>
          <cell r="H82">
            <v>0.12379638904166662</v>
          </cell>
          <cell r="I82">
            <v>0.10951895937499999</v>
          </cell>
          <cell r="J82">
            <v>260.57229166666667</v>
          </cell>
          <cell r="K82">
            <v>283.60683333333338</v>
          </cell>
          <cell r="L82">
            <v>2.7223542791666664</v>
          </cell>
          <cell r="M82"/>
          <cell r="N82"/>
          <cell r="O82"/>
          <cell r="P82"/>
          <cell r="Q82"/>
          <cell r="R82"/>
          <cell r="S82">
            <v>4.8870292708333346E-2</v>
          </cell>
          <cell r="T82">
            <v>4.681531562500002E-2</v>
          </cell>
          <cell r="U82">
            <v>6.0155751291666667E-4</v>
          </cell>
          <cell r="V82"/>
          <cell r="W82">
            <v>3.4363795833333333E-3</v>
          </cell>
          <cell r="X82">
            <v>2.8737948250000009</v>
          </cell>
          <cell r="Y82">
            <v>6.0648720999999996E-2</v>
          </cell>
          <cell r="Z82">
            <v>0</v>
          </cell>
        </row>
        <row r="83">
          <cell r="A83" t="str">
            <v>Start_WE_2022_32</v>
          </cell>
          <cell r="B83">
            <v>32</v>
          </cell>
          <cell r="C83">
            <v>25.211164353750004</v>
          </cell>
          <cell r="D83">
            <v>1.3237994142166667</v>
          </cell>
          <cell r="E83">
            <v>2.7551452666666676</v>
          </cell>
          <cell r="F83">
            <v>0.12171387854166667</v>
          </cell>
          <cell r="G83">
            <v>0.10769151066666667</v>
          </cell>
          <cell r="H83">
            <v>0.12171387854166667</v>
          </cell>
          <cell r="I83">
            <v>0.10769151066666667</v>
          </cell>
          <cell r="J83">
            <v>258.61945833333334</v>
          </cell>
          <cell r="K83">
            <v>282.40100000000007</v>
          </cell>
          <cell r="L83">
            <v>2.712724279166665</v>
          </cell>
          <cell r="M83"/>
          <cell r="N83"/>
          <cell r="O83"/>
          <cell r="P83"/>
          <cell r="Q83"/>
          <cell r="R83"/>
          <cell r="S83">
            <v>4.8030016374999984E-2</v>
          </cell>
          <cell r="T83">
            <v>4.5985950000000005E-2</v>
          </cell>
          <cell r="U83">
            <v>6.6598142000000001E-4</v>
          </cell>
          <cell r="V83"/>
          <cell r="W83">
            <v>3.4085833333333329E-3</v>
          </cell>
          <cell r="X83">
            <v>2.8860194958333332</v>
          </cell>
          <cell r="Y83">
            <v>5.9661419041666663E-2</v>
          </cell>
          <cell r="Z83">
            <v>0</v>
          </cell>
        </row>
        <row r="84">
          <cell r="A84" t="str">
            <v>Start_WE_2022_41</v>
          </cell>
          <cell r="B84">
            <v>41</v>
          </cell>
          <cell r="C84">
            <v>6.9524733999999988</v>
          </cell>
          <cell r="D84">
            <v>0.29415234789583322</v>
          </cell>
          <cell r="E84">
            <v>0.92155422125000008</v>
          </cell>
          <cell r="F84">
            <v>9.5434561666666671E-3</v>
          </cell>
          <cell r="G84">
            <v>8.7799529583333317E-3</v>
          </cell>
          <cell r="H84">
            <v>9.5434561666666671E-3</v>
          </cell>
          <cell r="I84">
            <v>8.7799529583333317E-3</v>
          </cell>
          <cell r="J84">
            <v>218.18690833333332</v>
          </cell>
          <cell r="K84">
            <v>234.51183333333336</v>
          </cell>
          <cell r="L84">
            <v>0.75178960708333331</v>
          </cell>
          <cell r="M84"/>
          <cell r="N84"/>
          <cell r="O84"/>
          <cell r="P84"/>
          <cell r="Q84"/>
          <cell r="R84"/>
          <cell r="S84">
            <v>2.156479062500001E-3</v>
          </cell>
          <cell r="T84">
            <v>3.5979724583333323E-3</v>
          </cell>
          <cell r="U84">
            <v>1.631188875E-3</v>
          </cell>
          <cell r="V84"/>
          <cell r="W84">
            <v>2.8074662499999996E-3</v>
          </cell>
          <cell r="X84">
            <v>1.3445371191666666</v>
          </cell>
          <cell r="Y84">
            <v>6.6234734166666686E-3</v>
          </cell>
          <cell r="Z84">
            <v>0</v>
          </cell>
        </row>
        <row r="85">
          <cell r="A85" t="str">
            <v>Start_WE_2022_42</v>
          </cell>
          <cell r="B85">
            <v>42</v>
          </cell>
          <cell r="C85">
            <v>10.428291256666672</v>
          </cell>
          <cell r="D85">
            <v>2.3908452132791663E-2</v>
          </cell>
          <cell r="E85">
            <v>0.7733065883333331</v>
          </cell>
          <cell r="F85">
            <v>9.7870744041666652E-3</v>
          </cell>
          <cell r="G85">
            <v>8.8947191499999991E-3</v>
          </cell>
          <cell r="H85">
            <v>9.7870744041666652E-3</v>
          </cell>
          <cell r="I85">
            <v>8.8947191499999991E-3</v>
          </cell>
          <cell r="J85">
            <v>169.89101249999999</v>
          </cell>
          <cell r="K85">
            <v>216.45091250000007</v>
          </cell>
          <cell r="L85">
            <v>0.64195984249999993</v>
          </cell>
          <cell r="M85"/>
          <cell r="N85"/>
          <cell r="O85"/>
          <cell r="P85"/>
          <cell r="Q85"/>
          <cell r="R85"/>
          <cell r="S85">
            <v>2.4689252354166673E-3</v>
          </cell>
          <cell r="T85">
            <v>3.6727953708333302E-3</v>
          </cell>
          <cell r="U85">
            <v>1.1139700833333332E-3</v>
          </cell>
          <cell r="V85"/>
          <cell r="W85">
            <v>2.2529563333333331E-3</v>
          </cell>
          <cell r="X85">
            <v>1.2715036700000002</v>
          </cell>
          <cell r="Y85">
            <v>6.4257952083333339E-3</v>
          </cell>
          <cell r="Z85">
            <v>0</v>
          </cell>
        </row>
        <row r="86">
          <cell r="A86" t="str">
            <v>Start_WE_2022_43</v>
          </cell>
          <cell r="B86">
            <v>43</v>
          </cell>
          <cell r="C86">
            <v>9.778471020833333</v>
          </cell>
          <cell r="D86">
            <v>6.6789410262916668E-2</v>
          </cell>
          <cell r="E86">
            <v>0.89983811250000001</v>
          </cell>
          <cell r="F86">
            <v>1.1083594412499996E-2</v>
          </cell>
          <cell r="G86">
            <v>1.0060359783333335E-2</v>
          </cell>
          <cell r="H86">
            <v>1.1083594412499996E-2</v>
          </cell>
          <cell r="I86">
            <v>1.0060359783333335E-2</v>
          </cell>
          <cell r="J86">
            <v>171.97910833333333</v>
          </cell>
          <cell r="K86">
            <v>187.72264166666673</v>
          </cell>
          <cell r="L86">
            <v>0.74613353333333354</v>
          </cell>
          <cell r="M86"/>
          <cell r="N86"/>
          <cell r="O86"/>
          <cell r="P86"/>
          <cell r="Q86"/>
          <cell r="R86"/>
          <cell r="S86">
            <v>3.153887167083333E-3</v>
          </cell>
          <cell r="T86">
            <v>4.179023483333333E-3</v>
          </cell>
          <cell r="U86">
            <v>1.2614893249999995E-3</v>
          </cell>
          <cell r="V86"/>
          <cell r="W86">
            <v>2.2145332083333331E-3</v>
          </cell>
          <cell r="X86">
            <v>1.2882985733333334</v>
          </cell>
          <cell r="Y86">
            <v>6.906472054166668E-3</v>
          </cell>
          <cell r="Z86">
            <v>0</v>
          </cell>
        </row>
        <row r="87">
          <cell r="A87" t="str">
            <v>Start_WE_2022_51</v>
          </cell>
          <cell r="B87">
            <v>51</v>
          </cell>
          <cell r="C87">
            <v>10.449201633333333</v>
          </cell>
          <cell r="D87">
            <v>8.0096897129583303E-2</v>
          </cell>
          <cell r="E87">
            <v>1.0133797504166664</v>
          </cell>
          <cell r="F87">
            <v>1.6001821499999996E-2</v>
          </cell>
          <cell r="G87">
            <v>1.4474960166666662E-2</v>
          </cell>
          <cell r="H87">
            <v>1.6001821499999996E-2</v>
          </cell>
          <cell r="I87">
            <v>1.4474960166666662E-2</v>
          </cell>
          <cell r="J87">
            <v>196.07341249999999</v>
          </cell>
          <cell r="K87">
            <v>213.73311249999992</v>
          </cell>
          <cell r="L87">
            <v>0.84951706500000024</v>
          </cell>
          <cell r="M87"/>
          <cell r="N87"/>
          <cell r="O87"/>
          <cell r="P87"/>
          <cell r="Q87"/>
          <cell r="R87"/>
          <cell r="S87">
            <v>4.7817943916666685E-3</v>
          </cell>
          <cell r="T87">
            <v>6.0207750000000016E-3</v>
          </cell>
          <cell r="U87">
            <v>1.6170096666666669E-3</v>
          </cell>
          <cell r="V87"/>
          <cell r="W87">
            <v>2.5242104583333325E-3</v>
          </cell>
          <cell r="X87">
            <v>1.4233896774999992</v>
          </cell>
          <cell r="Y87">
            <v>9.6931645833333319E-3</v>
          </cell>
          <cell r="Z87">
            <v>0</v>
          </cell>
        </row>
        <row r="88">
          <cell r="A88" t="str">
            <v>Start_WE_2022_52</v>
          </cell>
          <cell r="B88">
            <v>52</v>
          </cell>
          <cell r="C88">
            <v>38.076067066666674</v>
          </cell>
          <cell r="D88">
            <v>1.0973283221375001</v>
          </cell>
          <cell r="E88">
            <v>1.5205436166666673</v>
          </cell>
          <cell r="F88">
            <v>4.885352387500002E-2</v>
          </cell>
          <cell r="G88">
            <v>4.337832375000001E-2</v>
          </cell>
          <cell r="H88">
            <v>4.885352387500002E-2</v>
          </cell>
          <cell r="I88">
            <v>4.337832375000001E-2</v>
          </cell>
          <cell r="J88">
            <v>170.98299166666666</v>
          </cell>
          <cell r="K88">
            <v>196.11365416666672</v>
          </cell>
          <cell r="L88">
            <v>1.4034568583333336</v>
          </cell>
          <cell r="M88"/>
          <cell r="N88"/>
          <cell r="O88"/>
          <cell r="P88"/>
          <cell r="Q88"/>
          <cell r="R88"/>
          <cell r="S88">
            <v>1.8519035695833332E-2</v>
          </cell>
          <cell r="T88">
            <v>1.8474184795833345E-2</v>
          </cell>
          <cell r="U88">
            <v>9.8523260416666695E-4</v>
          </cell>
          <cell r="V88"/>
          <cell r="W88">
            <v>2.2232562916666659E-3</v>
          </cell>
          <cell r="X88">
            <v>1.8835359291666671</v>
          </cell>
          <cell r="Y88">
            <v>2.4859280375000011E-2</v>
          </cell>
          <cell r="Z88">
            <v>0</v>
          </cell>
        </row>
        <row r="89">
          <cell r="A89" t="str">
            <v>Start_WE_2022_53</v>
          </cell>
          <cell r="B89">
            <v>53</v>
          </cell>
          <cell r="C89">
            <v>10.068558389583336</v>
          </cell>
          <cell r="D89">
            <v>0.68600042691250007</v>
          </cell>
          <cell r="E89">
            <v>1.1260607537499998</v>
          </cell>
          <cell r="F89">
            <v>2.3738228375000007E-2</v>
          </cell>
          <cell r="G89">
            <v>2.1202065208333329E-2</v>
          </cell>
          <cell r="H89">
            <v>2.3738228375000007E-2</v>
          </cell>
          <cell r="I89">
            <v>2.1202065208333329E-2</v>
          </cell>
          <cell r="J89">
            <v>158.49955416666668</v>
          </cell>
          <cell r="K89">
            <v>178.64448750000005</v>
          </cell>
          <cell r="L89">
            <v>0.96849280333333299</v>
          </cell>
          <cell r="M89"/>
          <cell r="N89"/>
          <cell r="O89"/>
          <cell r="P89"/>
          <cell r="Q89"/>
          <cell r="R89"/>
          <cell r="S89">
            <v>8.3798909833333341E-3</v>
          </cell>
          <cell r="T89">
            <v>8.925983087499997E-3</v>
          </cell>
          <cell r="U89">
            <v>1.1545072916666667E-3</v>
          </cell>
          <cell r="V89"/>
          <cell r="W89">
            <v>2.0424413750000001E-3</v>
          </cell>
          <cell r="X89">
            <v>1.5290368241666668</v>
          </cell>
          <cell r="Y89">
            <v>1.2822165583333331E-2</v>
          </cell>
          <cell r="Z89">
            <v>0</v>
          </cell>
        </row>
        <row r="90">
          <cell r="A90" t="str">
            <v>Start_WE_2022_54</v>
          </cell>
          <cell r="B90">
            <v>54</v>
          </cell>
          <cell r="C90">
            <v>181.75057377916661</v>
          </cell>
          <cell r="D90">
            <v>3.3312828850416665</v>
          </cell>
          <cell r="E90">
            <v>6.6774393958333356</v>
          </cell>
          <cell r="F90">
            <v>0.34036862958333325</v>
          </cell>
          <cell r="G90">
            <v>0.30143534083333318</v>
          </cell>
          <cell r="H90">
            <v>0.34036862958333325</v>
          </cell>
          <cell r="I90">
            <v>0.30143534083333318</v>
          </cell>
          <cell r="J90">
            <v>450.62237499999986</v>
          </cell>
          <cell r="K90">
            <v>512.57062499999995</v>
          </cell>
          <cell r="L90">
            <v>6.4787723250000013</v>
          </cell>
          <cell r="M90"/>
          <cell r="N90"/>
          <cell r="O90"/>
          <cell r="P90"/>
          <cell r="Q90"/>
          <cell r="R90"/>
          <cell r="S90">
            <v>0.13306905537499999</v>
          </cell>
          <cell r="T90">
            <v>0.12915157387500001</v>
          </cell>
          <cell r="U90">
            <v>2.307355291666667E-3</v>
          </cell>
          <cell r="V90"/>
          <cell r="W90">
            <v>5.9044291666666684E-3</v>
          </cell>
          <cell r="X90">
            <v>7.2571179708333347</v>
          </cell>
          <cell r="Y90">
            <v>0.16836644416666668</v>
          </cell>
          <cell r="Z90">
            <v>0</v>
          </cell>
        </row>
        <row r="91">
          <cell r="A91" t="str">
            <v>Start_WE_2022_61</v>
          </cell>
          <cell r="B91">
            <v>61</v>
          </cell>
          <cell r="C91">
            <v>5.4449213870833297</v>
          </cell>
          <cell r="D91">
            <v>3.7583307439833347E-4</v>
          </cell>
          <cell r="E91">
            <v>0.82744975333333404</v>
          </cell>
          <cell r="F91">
            <v>7.3600014583333354E-3</v>
          </cell>
          <cell r="G91">
            <v>6.7694569791666654E-3</v>
          </cell>
          <cell r="H91">
            <v>7.3600014583333354E-3</v>
          </cell>
          <cell r="I91">
            <v>6.7694569791666654E-3</v>
          </cell>
          <cell r="J91">
            <v>148.08682916666666</v>
          </cell>
          <cell r="K91">
            <v>162.53025416666662</v>
          </cell>
          <cell r="L91">
            <v>0.67679973250000014</v>
          </cell>
          <cell r="M91"/>
          <cell r="N91"/>
          <cell r="O91"/>
          <cell r="P91"/>
          <cell r="Q91"/>
          <cell r="R91"/>
          <cell r="S91">
            <v>1.6877792379166674E-3</v>
          </cell>
          <cell r="T91">
            <v>2.8016180666666679E-3</v>
          </cell>
          <cell r="U91">
            <v>1.1956512833333334E-3</v>
          </cell>
          <cell r="V91"/>
          <cell r="W91">
            <v>1.9054805416666664E-3</v>
          </cell>
          <cell r="X91">
            <v>1.1940210379166669</v>
          </cell>
          <cell r="Y91">
            <v>5.0816709999999977E-3</v>
          </cell>
          <cell r="Z91">
            <v>0</v>
          </cell>
        </row>
        <row r="92">
          <cell r="A92" t="str">
            <v>Start_WE_2022_62</v>
          </cell>
          <cell r="B92">
            <v>62</v>
          </cell>
          <cell r="C92">
            <v>6.1774733070833356</v>
          </cell>
          <cell r="D92">
            <v>0</v>
          </cell>
          <cell r="E92">
            <v>0.83941634791666664</v>
          </cell>
          <cell r="F92">
            <v>6.9318183333333333E-3</v>
          </cell>
          <cell r="G92">
            <v>6.3772533750000018E-3</v>
          </cell>
          <cell r="H92">
            <v>6.9318183333333333E-3</v>
          </cell>
          <cell r="I92">
            <v>6.3772533750000018E-3</v>
          </cell>
          <cell r="J92">
            <v>166.18155833333336</v>
          </cell>
          <cell r="K92">
            <v>180.8136375</v>
          </cell>
          <cell r="L92">
            <v>0.68648327791666663</v>
          </cell>
          <cell r="M92"/>
          <cell r="N92"/>
          <cell r="O92"/>
          <cell r="P92"/>
          <cell r="Q92"/>
          <cell r="R92"/>
          <cell r="S92">
            <v>1.5820327475E-3</v>
          </cell>
          <cell r="T92">
            <v>2.638909125E-3</v>
          </cell>
          <cell r="U92">
            <v>1.133048329166667E-3</v>
          </cell>
          <cell r="V92"/>
          <cell r="W92">
            <v>2.1383019583333333E-3</v>
          </cell>
          <cell r="X92">
            <v>1.2115220745833331</v>
          </cell>
          <cell r="Y92">
            <v>4.7952204166666658E-3</v>
          </cell>
          <cell r="Z92">
            <v>0</v>
          </cell>
        </row>
        <row r="93">
          <cell r="A93" t="str">
            <v>Start_BE_2022_Grand Total</v>
          </cell>
          <cell r="B93" t="str">
            <v>Grand Total</v>
          </cell>
          <cell r="C93">
            <v>1880.362980652083</v>
          </cell>
          <cell r="D93">
            <v>48.62359950628538</v>
          </cell>
          <cell r="E93">
            <v>128.56389047791666</v>
          </cell>
          <cell r="F93">
            <v>4.1860069358333334</v>
          </cell>
          <cell r="G93">
            <v>3.7150086001374985</v>
          </cell>
          <cell r="H93">
            <v>4.1860069358333334</v>
          </cell>
          <cell r="I93">
            <v>3.7150086001374985</v>
          </cell>
          <cell r="J93">
            <v>13940.931129166665</v>
          </cell>
          <cell r="K93">
            <v>15454.403962499999</v>
          </cell>
          <cell r="L93">
            <v>120.90128688875002</v>
          </cell>
          <cell r="M93"/>
          <cell r="N93"/>
          <cell r="O93"/>
          <cell r="P93"/>
          <cell r="Q93"/>
          <cell r="R93"/>
          <cell r="S93">
            <v>1.5964320213533334</v>
          </cell>
          <cell r="T93">
            <v>1.5847876064208337</v>
          </cell>
          <cell r="U93">
            <v>7.0787804215E-2</v>
          </cell>
          <cell r="V93"/>
          <cell r="W93">
            <v>0.18189680854166668</v>
          </cell>
          <cell r="X93">
            <v>149.58417094375</v>
          </cell>
          <cell r="Y93">
            <v>2.1185765293416683</v>
          </cell>
          <cell r="Z93">
            <v>0</v>
          </cell>
        </row>
        <row r="94">
          <cell r="A94"/>
          <cell r="B94"/>
          <cell r="C94"/>
          <cell r="D94"/>
          <cell r="E94"/>
          <cell r="F94">
            <v>0</v>
          </cell>
          <cell r="G94">
            <v>0</v>
          </cell>
          <cell r="H94"/>
          <cell r="I94"/>
          <cell r="J94"/>
          <cell r="K94"/>
          <cell r="L94"/>
          <cell r="M94"/>
          <cell r="N94"/>
          <cell r="O94"/>
          <cell r="P94"/>
          <cell r="Q94"/>
          <cell r="R94"/>
          <cell r="S94"/>
          <cell r="T94"/>
          <cell r="U94"/>
          <cell r="V94"/>
          <cell r="W94"/>
          <cell r="X94"/>
          <cell r="Y94"/>
          <cell r="Z94"/>
        </row>
        <row r="95">
          <cell r="A95"/>
          <cell r="B95"/>
          <cell r="C95" t="str">
            <v>CO</v>
          </cell>
          <cell r="D95" t="str">
            <v>Nox</v>
          </cell>
          <cell r="E95" t="str">
            <v>VOC</v>
          </cell>
          <cell r="F95" t="str">
            <v>PM10 Exhaust, Brake, Tire</v>
          </cell>
          <cell r="G95" t="str">
            <v>PM2.5 Exhaust, Brake, Tire</v>
          </cell>
          <cell r="H95" t="str">
            <v>PM10_Total_Exh</v>
          </cell>
          <cell r="I95" t="str">
            <v>PM2.5_Total_Exh</v>
          </cell>
          <cell r="J95" t="str">
            <v>Atmospheric CO2</v>
          </cell>
          <cell r="K95" t="str">
            <v>CO2 Equivalent</v>
          </cell>
          <cell r="L95" t="str">
            <v>nonMethaneHC</v>
          </cell>
          <cell r="M95" t="str">
            <v>PM10_Brk</v>
          </cell>
          <cell r="N95"/>
          <cell r="O95"/>
          <cell r="P95"/>
          <cell r="Q95" t="str">
            <v>PM10_Tire</v>
          </cell>
          <cell r="R95" t="str">
            <v>PM2.5_Brk</v>
          </cell>
          <cell r="S95" t="str">
            <v>PM2.5_EC</v>
          </cell>
          <cell r="T95" t="str">
            <v>PM2.5_OC</v>
          </cell>
          <cell r="U95" t="str">
            <v>PM2.5_SO4</v>
          </cell>
          <cell r="V95" t="str">
            <v>PM2.5_Tire</v>
          </cell>
          <cell r="W95" t="str">
            <v>TotalEnergy</v>
          </cell>
          <cell r="X95" t="str">
            <v>TotalHC</v>
          </cell>
          <cell r="Y95" t="str">
            <v>NonECPM</v>
          </cell>
          <cell r="Z95" t="str">
            <v>H2O aerosol</v>
          </cell>
        </row>
        <row r="96">
          <cell r="A96"/>
          <cell r="B96"/>
          <cell r="C96"/>
          <cell r="D96"/>
          <cell r="E96"/>
          <cell r="F96"/>
          <cell r="G96"/>
          <cell r="H96"/>
          <cell r="I96"/>
          <cell r="J96"/>
          <cell r="K96"/>
          <cell r="L96"/>
          <cell r="M96"/>
          <cell r="N96"/>
          <cell r="O96"/>
          <cell r="P96"/>
          <cell r="Q96"/>
          <cell r="R96"/>
          <cell r="S96"/>
          <cell r="T96"/>
          <cell r="U96"/>
          <cell r="V96"/>
          <cell r="W96"/>
          <cell r="X96"/>
          <cell r="Y96"/>
          <cell r="Z96"/>
        </row>
        <row r="97">
          <cell r="A97"/>
          <cell r="B97"/>
          <cell r="C97"/>
          <cell r="D97"/>
          <cell r="E97"/>
          <cell r="F97"/>
          <cell r="G97"/>
          <cell r="H97"/>
          <cell r="I97"/>
          <cell r="J97"/>
          <cell r="K97"/>
          <cell r="L97"/>
          <cell r="M97"/>
          <cell r="N97"/>
          <cell r="O97"/>
          <cell r="P97"/>
          <cell r="Q97"/>
          <cell r="R97"/>
          <cell r="S97"/>
          <cell r="T97"/>
          <cell r="U97"/>
          <cell r="V97"/>
          <cell r="W97"/>
          <cell r="X97"/>
          <cell r="Y97"/>
          <cell r="Z97"/>
        </row>
        <row r="98">
          <cell r="A98"/>
          <cell r="B98" t="str">
            <v>IDLE RATES - All Vehicles</v>
          </cell>
          <cell r="C98"/>
          <cell r="D98"/>
          <cell r="E98"/>
          <cell r="F98"/>
          <cell r="G98"/>
          <cell r="H98"/>
          <cell r="I98"/>
          <cell r="J98"/>
          <cell r="K98"/>
          <cell r="L98"/>
          <cell r="M98"/>
          <cell r="N98"/>
          <cell r="O98"/>
          <cell r="P98"/>
          <cell r="Q98"/>
          <cell r="R98"/>
          <cell r="S98"/>
          <cell r="T98"/>
          <cell r="U98"/>
          <cell r="V98"/>
          <cell r="W98"/>
          <cell r="X98" t="str">
            <v>Excludes Starts, Refueling, Extended Idle</v>
          </cell>
          <cell r="Y98"/>
          <cell r="Z98"/>
        </row>
        <row r="99">
          <cell r="A99"/>
          <cell r="B99" t="str">
            <v>Row Labels</v>
          </cell>
          <cell r="C99">
            <v>2</v>
          </cell>
          <cell r="D99">
            <v>3</v>
          </cell>
          <cell r="E99">
            <v>87</v>
          </cell>
          <cell r="F99"/>
          <cell r="G99"/>
          <cell r="H99">
            <v>100</v>
          </cell>
          <cell r="I99">
            <v>110</v>
          </cell>
          <cell r="J99">
            <v>90</v>
          </cell>
          <cell r="K99">
            <v>98</v>
          </cell>
          <cell r="L99">
            <v>79</v>
          </cell>
          <cell r="M99">
            <v>106</v>
          </cell>
          <cell r="N99"/>
          <cell r="O99"/>
          <cell r="P99"/>
          <cell r="Q99">
            <v>107</v>
          </cell>
          <cell r="R99">
            <v>116</v>
          </cell>
          <cell r="S99">
            <v>112</v>
          </cell>
          <cell r="T99">
            <v>111</v>
          </cell>
          <cell r="U99">
            <v>115</v>
          </cell>
          <cell r="V99">
            <v>117</v>
          </cell>
          <cell r="W99">
            <v>91</v>
          </cell>
          <cell r="X99">
            <v>1</v>
          </cell>
          <cell r="Y99">
            <v>118</v>
          </cell>
          <cell r="Z99">
            <v>119</v>
          </cell>
        </row>
        <row r="100">
          <cell r="A100"/>
          <cell r="B100" t="str">
            <v>be2022w</v>
          </cell>
          <cell r="C100"/>
          <cell r="D100"/>
          <cell r="E100"/>
          <cell r="F100"/>
          <cell r="G100"/>
          <cell r="H100"/>
          <cell r="I100"/>
          <cell r="J100"/>
          <cell r="K100"/>
          <cell r="L100"/>
          <cell r="M100"/>
          <cell r="N100"/>
          <cell r="O100"/>
          <cell r="P100"/>
          <cell r="Q100"/>
          <cell r="R100"/>
          <cell r="S100"/>
          <cell r="T100"/>
          <cell r="U100"/>
          <cell r="V100"/>
          <cell r="W100"/>
          <cell r="X100"/>
          <cell r="Y100"/>
          <cell r="Z100"/>
        </row>
        <row r="101">
          <cell r="A101" t="str">
            <v>Idle_Fwy_BE_2022_ALL</v>
          </cell>
          <cell r="B101">
            <v>4</v>
          </cell>
          <cell r="C101">
            <v>10.817848099999997</v>
          </cell>
          <cell r="D101">
            <v>4.1662669166666646</v>
          </cell>
          <cell r="E101">
            <v>0.58726416250000024</v>
          </cell>
          <cell r="F101">
            <v>0.77132824999999983</v>
          </cell>
          <cell r="G101">
            <v>0.24868678583333331</v>
          </cell>
          <cell r="H101">
            <v>0.19223455000000003</v>
          </cell>
          <cell r="I101">
            <v>0.1756780958333333</v>
          </cell>
          <cell r="J101">
            <v>3120.2699999999991</v>
          </cell>
          <cell r="K101">
            <v>3132.85</v>
          </cell>
          <cell r="L101">
            <v>0.54436692708333356</v>
          </cell>
          <cell r="M101">
            <v>0.55421499999999979</v>
          </cell>
          <cell r="N101"/>
          <cell r="O101"/>
          <cell r="P101"/>
          <cell r="Q101">
            <v>2.4878699999999993E-2</v>
          </cell>
          <cell r="R101">
            <v>6.9276899999999988E-2</v>
          </cell>
          <cell r="S101">
            <v>3.3915999166666676E-2</v>
          </cell>
          <cell r="T101">
            <v>8.5589187499999997E-2</v>
          </cell>
          <cell r="U101">
            <v>2.333545666666666E-2</v>
          </cell>
          <cell r="V101">
            <v>3.7317899999999992E-3</v>
          </cell>
          <cell r="W101">
            <v>4.0645799999999982E-2</v>
          </cell>
          <cell r="X101">
            <v>0.66772656875000014</v>
          </cell>
          <cell r="Y101">
            <v>0.14176211249999995</v>
          </cell>
          <cell r="Z101">
            <v>0</v>
          </cell>
        </row>
        <row r="102">
          <cell r="A102" t="str">
            <v>Idle_Art_BE_2022_ALL</v>
          </cell>
          <cell r="B102">
            <v>5</v>
          </cell>
          <cell r="C102">
            <v>10.883609705416665</v>
          </cell>
          <cell r="D102">
            <v>2.4917247065416679</v>
          </cell>
          <cell r="E102">
            <v>0.48545927874999989</v>
          </cell>
          <cell r="F102">
            <v>0.61924952083333329</v>
          </cell>
          <cell r="G102">
            <v>0.17596153333333331</v>
          </cell>
          <cell r="H102">
            <v>0.12491902083333335</v>
          </cell>
          <cell r="I102">
            <v>0.11364502916666665</v>
          </cell>
          <cell r="J102">
            <v>2525.7699999999986</v>
          </cell>
          <cell r="K102">
            <v>2537.0400000000004</v>
          </cell>
          <cell r="L102">
            <v>0.46174836124999996</v>
          </cell>
          <cell r="M102">
            <v>0.47331999999999991</v>
          </cell>
          <cell r="N102"/>
          <cell r="O102"/>
          <cell r="P102"/>
          <cell r="Q102">
            <v>2.1010499999999991E-2</v>
          </cell>
          <cell r="R102">
            <v>5.9164954166666665E-2</v>
          </cell>
          <cell r="S102">
            <v>2.1597762125000003E-2</v>
          </cell>
          <cell r="T102">
            <v>5.6904091666666656E-2</v>
          </cell>
          <cell r="U102">
            <v>1.30222475E-2</v>
          </cell>
          <cell r="V102">
            <v>3.1515500000000017E-3</v>
          </cell>
          <cell r="W102">
            <v>3.3033600000000003E-2</v>
          </cell>
          <cell r="X102">
            <v>0.5377592512499999</v>
          </cell>
          <cell r="Y102">
            <v>9.2047254166666648E-2</v>
          </cell>
          <cell r="Z102">
            <v>0</v>
          </cell>
        </row>
        <row r="103">
          <cell r="A103" t="str">
            <v>Idle_Loc_BE_2022_ALL</v>
          </cell>
          <cell r="B103">
            <v>52</v>
          </cell>
          <cell r="C103">
            <v>11.668238612083336</v>
          </cell>
          <cell r="D103">
            <v>0.77229801366666695</v>
          </cell>
          <cell r="E103">
            <v>0.38090122166666673</v>
          </cell>
          <cell r="F103">
            <v>0.45926929166666686</v>
          </cell>
          <cell r="G103">
            <v>9.9011117499999995E-2</v>
          </cell>
          <cell r="H103">
            <v>5.3577091666666667E-2</v>
          </cell>
          <cell r="I103">
            <v>4.7865157500000012E-2</v>
          </cell>
          <cell r="J103">
            <v>1933.1900000000005</v>
          </cell>
          <cell r="K103">
            <v>1943.2699999999993</v>
          </cell>
          <cell r="L103">
            <v>0.37791559666666674</v>
          </cell>
          <cell r="M103">
            <v>0.38831500000000019</v>
          </cell>
          <cell r="N103"/>
          <cell r="O103"/>
          <cell r="P103"/>
          <cell r="Q103">
            <v>1.7377199999999995E-2</v>
          </cell>
          <cell r="R103">
            <v>4.8539399999999989E-2</v>
          </cell>
          <cell r="S103">
            <v>8.3192815416666659E-3</v>
          </cell>
          <cell r="T103">
            <v>2.6262422083333334E-2</v>
          </cell>
          <cell r="U103">
            <v>2.5964375833333331E-3</v>
          </cell>
          <cell r="V103">
            <v>2.6065600000000004E-3</v>
          </cell>
          <cell r="W103">
            <v>2.54605E-2</v>
          </cell>
          <cell r="X103">
            <v>0.40014367041666671</v>
          </cell>
          <cell r="Y103">
            <v>3.9545876666666681E-2</v>
          </cell>
          <cell r="Z103">
            <v>0</v>
          </cell>
        </row>
        <row r="104">
          <cell r="A104"/>
          <cell r="B104" t="str">
            <v>da2022w</v>
          </cell>
          <cell r="C104"/>
          <cell r="D104"/>
          <cell r="E104"/>
          <cell r="F104"/>
          <cell r="G104"/>
          <cell r="H104"/>
          <cell r="I104"/>
          <cell r="J104"/>
          <cell r="K104"/>
          <cell r="L104"/>
          <cell r="M104"/>
          <cell r="N104"/>
          <cell r="O104"/>
          <cell r="P104"/>
          <cell r="Q104"/>
          <cell r="R104"/>
          <cell r="S104"/>
          <cell r="T104"/>
          <cell r="U104"/>
          <cell r="V104"/>
          <cell r="W104"/>
          <cell r="X104"/>
          <cell r="Y104"/>
          <cell r="Z104"/>
        </row>
        <row r="105">
          <cell r="A105" t="str">
            <v>Idle_Fwy_DA_2022_ALL</v>
          </cell>
          <cell r="B105">
            <v>4</v>
          </cell>
          <cell r="C105">
            <v>7.4580000716666648</v>
          </cell>
          <cell r="D105">
            <v>1.6546403219999994</v>
          </cell>
          <cell r="E105">
            <v>0.27004364375000001</v>
          </cell>
          <cell r="F105">
            <v>0.54226672916666652</v>
          </cell>
          <cell r="G105">
            <v>0.13569488583333333</v>
          </cell>
          <cell r="H105">
            <v>8.5968029166666668E-2</v>
          </cell>
          <cell r="I105">
            <v>7.816184583333334E-2</v>
          </cell>
          <cell r="J105">
            <v>2304.8708333333338</v>
          </cell>
          <cell r="K105">
            <v>2314.0199999999991</v>
          </cell>
          <cell r="L105">
            <v>0.25451699041666659</v>
          </cell>
          <cell r="M105">
            <v>0.43647099999999983</v>
          </cell>
          <cell r="N105"/>
          <cell r="O105"/>
          <cell r="P105"/>
          <cell r="Q105">
            <v>1.98277E-2</v>
          </cell>
          <cell r="R105">
            <v>5.4558899999999987E-2</v>
          </cell>
          <cell r="S105">
            <v>1.467197108333333E-2</v>
          </cell>
          <cell r="T105">
            <v>3.9084587500000018E-2</v>
          </cell>
          <cell r="U105">
            <v>9.1849174999999988E-3</v>
          </cell>
          <cell r="V105">
            <v>2.9741400000000001E-3</v>
          </cell>
          <cell r="W105">
            <v>3.0208000000000009E-2</v>
          </cell>
          <cell r="X105">
            <v>0.3081296341666665</v>
          </cell>
          <cell r="Y105">
            <v>6.3489862500000008E-2</v>
          </cell>
          <cell r="Z105">
            <v>0</v>
          </cell>
        </row>
        <row r="106">
          <cell r="A106" t="str">
            <v>Idle_Art_DA_2022_ALL</v>
          </cell>
          <cell r="B106">
            <v>5</v>
          </cell>
          <cell r="C106">
            <v>7.3034932920833349</v>
          </cell>
          <cell r="D106">
            <v>1.9074356146666662</v>
          </cell>
          <cell r="E106">
            <v>0.31365433208333338</v>
          </cell>
          <cell r="F106">
            <v>0.57668903749999978</v>
          </cell>
          <cell r="G106">
            <v>0.14965370083333329</v>
          </cell>
          <cell r="H106">
            <v>9.8090037499999991E-2</v>
          </cell>
          <cell r="I106">
            <v>8.9330120833333318E-2</v>
          </cell>
          <cell r="J106">
            <v>2367.64</v>
          </cell>
          <cell r="K106">
            <v>2377.4899999999984</v>
          </cell>
          <cell r="L106">
            <v>0.29444321499999998</v>
          </cell>
          <cell r="M106">
            <v>0.45864699999999986</v>
          </cell>
          <cell r="N106"/>
          <cell r="O106"/>
          <cell r="P106"/>
          <cell r="Q106">
            <v>1.9952000000000011E-2</v>
          </cell>
          <cell r="R106">
            <v>5.733079999999998E-2</v>
          </cell>
          <cell r="S106">
            <v>1.7237928000000003E-2</v>
          </cell>
          <cell r="T106">
            <v>4.4567554166666662E-2</v>
          </cell>
          <cell r="U106">
            <v>1.0242210000000002E-2</v>
          </cell>
          <cell r="V106">
            <v>2.99278E-3</v>
          </cell>
          <cell r="W106">
            <v>3.1007600000000014E-2</v>
          </cell>
          <cell r="X106">
            <v>0.36383204083333326</v>
          </cell>
          <cell r="Y106">
            <v>7.209220416666666E-2</v>
          </cell>
          <cell r="Z106">
            <v>0</v>
          </cell>
        </row>
        <row r="107">
          <cell r="A107" t="str">
            <v>Idle_Loc_DA_2022_ALL</v>
          </cell>
          <cell r="B107">
            <v>52</v>
          </cell>
          <cell r="C107">
            <v>7.3164678899999993</v>
          </cell>
          <cell r="D107">
            <v>0.57578735100000022</v>
          </cell>
          <cell r="E107">
            <v>0.19643392000000001</v>
          </cell>
          <cell r="F107">
            <v>0.46715607166666673</v>
          </cell>
          <cell r="G107">
            <v>9.0924393749999999E-2</v>
          </cell>
          <cell r="H107">
            <v>4.1581271666666669E-2</v>
          </cell>
          <cell r="I107">
            <v>3.7290283750000007E-2</v>
          </cell>
          <cell r="J107">
            <v>1908.5800000000011</v>
          </cell>
          <cell r="K107">
            <v>1916.93</v>
          </cell>
          <cell r="L107">
            <v>0.19335413166666668</v>
          </cell>
          <cell r="M107">
            <v>0.40808200000000011</v>
          </cell>
          <cell r="N107"/>
          <cell r="O107"/>
          <cell r="P107"/>
          <cell r="Q107">
            <v>1.7492799999999992E-2</v>
          </cell>
          <cell r="R107">
            <v>5.1010199999999978E-2</v>
          </cell>
          <cell r="S107">
            <v>6.5843062916666655E-3</v>
          </cell>
          <cell r="T107">
            <v>1.9963819999999997E-2</v>
          </cell>
          <cell r="U107">
            <v>2.6875905833333336E-3</v>
          </cell>
          <cell r="V107">
            <v>2.6239100000000001E-3</v>
          </cell>
          <cell r="W107">
            <v>2.512809999999999E-2</v>
          </cell>
          <cell r="X107">
            <v>0.21255430333333339</v>
          </cell>
          <cell r="Y107">
            <v>3.0705993333333334E-2</v>
          </cell>
          <cell r="Z107">
            <v>0</v>
          </cell>
        </row>
        <row r="108">
          <cell r="A108"/>
          <cell r="B108" t="str">
            <v>SL2022w</v>
          </cell>
          <cell r="C108"/>
          <cell r="D108"/>
          <cell r="E108"/>
          <cell r="F108"/>
          <cell r="G108"/>
          <cell r="H108"/>
          <cell r="I108"/>
          <cell r="J108"/>
          <cell r="K108"/>
          <cell r="L108"/>
          <cell r="M108"/>
          <cell r="N108"/>
          <cell r="O108"/>
          <cell r="P108"/>
          <cell r="Q108"/>
          <cell r="R108"/>
          <cell r="S108"/>
          <cell r="T108"/>
          <cell r="U108"/>
          <cell r="V108"/>
          <cell r="W108"/>
          <cell r="X108"/>
          <cell r="Y108"/>
          <cell r="Z108"/>
        </row>
        <row r="109">
          <cell r="A109" t="str">
            <v>Idle_Fwy_SL_2022_ALL</v>
          </cell>
          <cell r="B109">
            <v>4</v>
          </cell>
          <cell r="C109">
            <v>7.0287354337499979</v>
          </cell>
          <cell r="D109">
            <v>1.5736944183749999</v>
          </cell>
          <cell r="E109">
            <v>0.24582654833333328</v>
          </cell>
          <cell r="F109">
            <v>0.53110765833333329</v>
          </cell>
          <cell r="G109">
            <v>0.13080942833333331</v>
          </cell>
          <cell r="H109">
            <v>8.1502458333333333E-2</v>
          </cell>
          <cell r="I109">
            <v>7.4116758333333324E-2</v>
          </cell>
          <cell r="J109">
            <v>2269.9700000000007</v>
          </cell>
          <cell r="K109">
            <v>2278.8200000000002</v>
          </cell>
          <cell r="L109">
            <v>0.23118884041666674</v>
          </cell>
          <cell r="M109">
            <v>0.42992599999999997</v>
          </cell>
          <cell r="N109"/>
          <cell r="O109"/>
          <cell r="P109"/>
          <cell r="Q109">
            <v>1.9679200000000004E-2</v>
          </cell>
          <cell r="R109">
            <v>5.3740799999999984E-2</v>
          </cell>
          <cell r="S109">
            <v>1.3909503791666666E-2</v>
          </cell>
          <cell r="T109">
            <v>3.7007358333333337E-2</v>
          </cell>
          <cell r="U109">
            <v>8.7942916666666655E-3</v>
          </cell>
          <cell r="V109">
            <v>2.9518700000000005E-3</v>
          </cell>
          <cell r="W109">
            <v>2.9757000000000006E-2</v>
          </cell>
          <cell r="X109">
            <v>0.28642487041666675</v>
          </cell>
          <cell r="Y109">
            <v>6.0207250000000011E-2</v>
          </cell>
          <cell r="Z109">
            <v>0</v>
          </cell>
        </row>
        <row r="110">
          <cell r="A110" t="str">
            <v>Idle_Art_SL_2022_ALL</v>
          </cell>
          <cell r="B110">
            <v>5</v>
          </cell>
          <cell r="C110">
            <v>6.7487142895833321</v>
          </cell>
          <cell r="D110">
            <v>1.5875958536666666</v>
          </cell>
          <cell r="E110">
            <v>0.25829854000000008</v>
          </cell>
          <cell r="F110">
            <v>0.55214606666666666</v>
          </cell>
          <cell r="G110">
            <v>0.13451628249999997</v>
          </cell>
          <cell r="H110">
            <v>8.2846566666666677E-2</v>
          </cell>
          <cell r="I110">
            <v>7.5365762499999989E-2</v>
          </cell>
          <cell r="J110">
            <v>2232.400000000001</v>
          </cell>
          <cell r="K110">
            <v>2241.5899999999988</v>
          </cell>
          <cell r="L110">
            <v>0.24303613999999996</v>
          </cell>
          <cell r="M110">
            <v>0.44977600000000001</v>
          </cell>
          <cell r="N110"/>
          <cell r="O110"/>
          <cell r="P110"/>
          <cell r="Q110">
            <v>1.9523500000000013E-2</v>
          </cell>
          <cell r="R110">
            <v>5.6222000000000001E-2</v>
          </cell>
          <cell r="S110">
            <v>1.4371176791666669E-2</v>
          </cell>
          <cell r="T110">
            <v>3.7663433333333329E-2</v>
          </cell>
          <cell r="U110">
            <v>8.6786250000000006E-3</v>
          </cell>
          <cell r="V110">
            <v>2.9285199999999991E-3</v>
          </cell>
          <cell r="W110">
            <v>2.9263799999999989E-2</v>
          </cell>
          <cell r="X110">
            <v>0.30558110958333312</v>
          </cell>
          <cell r="Y110">
            <v>6.0994583333333345E-2</v>
          </cell>
          <cell r="Z110">
            <v>0</v>
          </cell>
        </row>
        <row r="111">
          <cell r="A111" t="str">
            <v>Idle_Loc_SL_2022_ALL</v>
          </cell>
          <cell r="B111">
            <v>52</v>
          </cell>
          <cell r="C111">
            <v>6.7225188741666644</v>
          </cell>
          <cell r="D111">
            <v>0.54735789500000009</v>
          </cell>
          <cell r="E111">
            <v>0.16885752125</v>
          </cell>
          <cell r="F111">
            <v>0.46580767999999984</v>
          </cell>
          <cell r="G111">
            <v>8.8976319999999984E-2</v>
          </cell>
          <cell r="H111">
            <v>3.9238379999999982E-2</v>
          </cell>
          <cell r="I111">
            <v>3.5216740000000003E-2</v>
          </cell>
          <cell r="J111">
            <v>1877.4599999999994</v>
          </cell>
          <cell r="K111">
            <v>1885.339999999999</v>
          </cell>
          <cell r="L111">
            <v>0.1660113799999999</v>
          </cell>
          <cell r="M111">
            <v>0.4090319999999999</v>
          </cell>
          <cell r="N111"/>
          <cell r="O111"/>
          <cell r="P111"/>
          <cell r="Q111">
            <v>1.7537299999999995E-2</v>
          </cell>
          <cell r="R111">
            <v>5.1128999999999987E-2</v>
          </cell>
          <cell r="S111">
            <v>6.1971712500000003E-3</v>
          </cell>
          <cell r="T111">
            <v>1.8749485833333336E-2</v>
          </cell>
          <cell r="U111">
            <v>2.7190806666666668E-3</v>
          </cell>
          <cell r="V111">
            <v>2.63058E-3</v>
          </cell>
          <cell r="W111">
            <v>2.4716399999999986E-2</v>
          </cell>
          <cell r="X111">
            <v>0.18530600999999994</v>
          </cell>
          <cell r="Y111">
            <v>2.9019583749999998E-2</v>
          </cell>
          <cell r="Z111">
            <v>0</v>
          </cell>
        </row>
        <row r="112">
          <cell r="A112"/>
          <cell r="B112" t="str">
            <v>to2022w</v>
          </cell>
          <cell r="C112"/>
          <cell r="D112"/>
          <cell r="E112"/>
          <cell r="F112"/>
          <cell r="G112"/>
          <cell r="H112"/>
          <cell r="I112"/>
          <cell r="J112"/>
          <cell r="K112"/>
          <cell r="L112"/>
          <cell r="M112"/>
          <cell r="N112"/>
          <cell r="O112"/>
          <cell r="P112"/>
          <cell r="Q112"/>
          <cell r="R112"/>
          <cell r="S112"/>
          <cell r="T112"/>
          <cell r="U112"/>
          <cell r="V112"/>
          <cell r="W112"/>
          <cell r="X112"/>
          <cell r="Y112"/>
          <cell r="Z112"/>
        </row>
        <row r="113">
          <cell r="A113" t="str">
            <v>Idle_Fwy_TO_2022_ALL</v>
          </cell>
          <cell r="B113">
            <v>4</v>
          </cell>
          <cell r="C113">
            <v>9.8452046333333296</v>
          </cell>
          <cell r="D113">
            <v>4.7516388400000009</v>
          </cell>
          <cell r="E113">
            <v>0.60259623333333334</v>
          </cell>
          <cell r="F113">
            <v>0.82787038750000008</v>
          </cell>
          <cell r="G113">
            <v>0.27521618749999999</v>
          </cell>
          <cell r="H113">
            <v>0.21653754583333332</v>
          </cell>
          <cell r="I113">
            <v>0.1981476375</v>
          </cell>
          <cell r="J113">
            <v>3302.6999999999985</v>
          </cell>
          <cell r="K113">
            <v>3315.4529166666657</v>
          </cell>
          <cell r="L113">
            <v>0.55215117499999977</v>
          </cell>
          <cell r="M113">
            <v>0.58525704166666681</v>
          </cell>
          <cell r="N113"/>
          <cell r="O113"/>
          <cell r="P113"/>
          <cell r="Q113">
            <v>2.6075799999999993E-2</v>
          </cell>
          <cell r="R113">
            <v>7.3157200000000019E-2</v>
          </cell>
          <cell r="S113">
            <v>3.8407335416666681E-2</v>
          </cell>
          <cell r="T113">
            <v>9.6077212499999995E-2</v>
          </cell>
          <cell r="U113">
            <v>2.69453625E-2</v>
          </cell>
          <cell r="V113">
            <v>3.9113499999999983E-3</v>
          </cell>
          <cell r="W113">
            <v>4.2964200000000001E-2</v>
          </cell>
          <cell r="X113">
            <v>0.69523567500000005</v>
          </cell>
          <cell r="Y113">
            <v>0.15974023333333329</v>
          </cell>
          <cell r="Z113">
            <v>0</v>
          </cell>
        </row>
        <row r="114">
          <cell r="A114" t="str">
            <v>Idle_Art_TO_2022_ALL</v>
          </cell>
          <cell r="B114">
            <v>5</v>
          </cell>
          <cell r="C114">
            <v>10.25008287</v>
          </cell>
          <cell r="D114">
            <v>1.627699870958333</v>
          </cell>
          <cell r="E114">
            <v>0.3914676491666666</v>
          </cell>
          <cell r="F114">
            <v>0.52744727083333331</v>
          </cell>
          <cell r="G114">
            <v>0.13653574916666669</v>
          </cell>
          <cell r="H114">
            <v>8.9795370833333332E-2</v>
          </cell>
          <cell r="I114">
            <v>8.1350529166666671E-2</v>
          </cell>
          <cell r="J114">
            <v>2205.3399999999988</v>
          </cell>
          <cell r="K114">
            <v>2215.349999999999</v>
          </cell>
          <cell r="L114">
            <v>0.37770588875000005</v>
          </cell>
          <cell r="M114">
            <v>0.41850300000000001</v>
          </cell>
          <cell r="N114"/>
          <cell r="O114"/>
          <cell r="P114"/>
          <cell r="Q114">
            <v>1.914890000000001E-2</v>
          </cell>
          <cell r="R114">
            <v>5.2312900000000002E-2</v>
          </cell>
          <cell r="S114">
            <v>1.523610375E-2</v>
          </cell>
          <cell r="T114">
            <v>4.1757716666666667E-2</v>
          </cell>
          <cell r="U114">
            <v>7.9369691666666652E-3</v>
          </cell>
          <cell r="V114">
            <v>2.872319999999999E-3</v>
          </cell>
          <cell r="W114">
            <v>2.8920900000000017E-2</v>
          </cell>
          <cell r="X114">
            <v>0.42891448541666666</v>
          </cell>
          <cell r="Y114">
            <v>6.6114400000000004E-2</v>
          </cell>
          <cell r="Z114">
            <v>0</v>
          </cell>
        </row>
        <row r="115">
          <cell r="A115" t="str">
            <v>Idle_Loc_TO_2022_ALL</v>
          </cell>
          <cell r="B115">
            <v>52</v>
          </cell>
          <cell r="C115">
            <v>10.615678529583331</v>
          </cell>
          <cell r="D115">
            <v>0.65496068900000004</v>
          </cell>
          <cell r="E115">
            <v>0.32191283083333316</v>
          </cell>
          <cell r="F115">
            <v>0.44365029416666668</v>
          </cell>
          <cell r="G115">
            <v>9.3118837083333336E-2</v>
          </cell>
          <cell r="H115">
            <v>4.850119416666665E-2</v>
          </cell>
          <cell r="I115">
            <v>4.3292987083333338E-2</v>
          </cell>
          <cell r="J115">
            <v>1867.26</v>
          </cell>
          <cell r="K115">
            <v>1876.5</v>
          </cell>
          <cell r="L115">
            <v>0.32011301083333316</v>
          </cell>
          <cell r="M115">
            <v>0.37786000000000003</v>
          </cell>
          <cell r="N115"/>
          <cell r="O115"/>
          <cell r="P115"/>
          <cell r="Q115">
            <v>1.7289100000000002E-2</v>
          </cell>
          <cell r="R115">
            <v>4.7232500000000004E-2</v>
          </cell>
          <cell r="S115">
            <v>7.4358808333333344E-3</v>
          </cell>
          <cell r="T115">
            <v>2.3863022083333338E-2</v>
          </cell>
          <cell r="U115">
            <v>2.2650483749999998E-3</v>
          </cell>
          <cell r="V115">
            <v>2.5933500000000008E-3</v>
          </cell>
          <cell r="W115">
            <v>2.4596799999999988E-2</v>
          </cell>
          <cell r="X115">
            <v>0.33975338041666658</v>
          </cell>
          <cell r="Y115">
            <v>3.5857118333333333E-2</v>
          </cell>
          <cell r="Z115">
            <v>0</v>
          </cell>
        </row>
        <row r="116">
          <cell r="A116"/>
          <cell r="B116" t="str">
            <v>we2022w</v>
          </cell>
          <cell r="C116"/>
          <cell r="D116"/>
          <cell r="E116"/>
          <cell r="F116"/>
          <cell r="G116"/>
          <cell r="H116"/>
          <cell r="I116"/>
          <cell r="J116"/>
          <cell r="K116"/>
          <cell r="L116"/>
          <cell r="M116"/>
          <cell r="N116"/>
          <cell r="O116"/>
          <cell r="P116"/>
          <cell r="Q116"/>
          <cell r="R116"/>
          <cell r="S116"/>
          <cell r="T116"/>
          <cell r="U116"/>
          <cell r="V116"/>
          <cell r="W116"/>
          <cell r="X116"/>
          <cell r="Y116"/>
          <cell r="Z116"/>
        </row>
        <row r="117">
          <cell r="A117" t="str">
            <v>Idle_Fwy_WE_2022_ALL</v>
          </cell>
          <cell r="B117">
            <v>4</v>
          </cell>
          <cell r="C117">
            <v>8.5725968479166674</v>
          </cell>
          <cell r="D117">
            <v>2.3848829961249991</v>
          </cell>
          <cell r="E117">
            <v>0.36506157250000015</v>
          </cell>
          <cell r="F117">
            <v>0.59880129583333319</v>
          </cell>
          <cell r="G117">
            <v>0.16791427333333336</v>
          </cell>
          <cell r="H117">
            <v>0.11775989583333334</v>
          </cell>
          <cell r="I117">
            <v>0.10724942083333334</v>
          </cell>
          <cell r="J117">
            <v>2579.2799999999993</v>
          </cell>
          <cell r="K117">
            <v>2589.64</v>
          </cell>
          <cell r="L117">
            <v>0.34287020166666687</v>
          </cell>
          <cell r="M117">
            <v>0.45965299999999992</v>
          </cell>
          <cell r="N117"/>
          <cell r="O117"/>
          <cell r="P117"/>
          <cell r="Q117">
            <v>2.1388399999999988E-2</v>
          </cell>
          <cell r="R117">
            <v>5.7456612500000011E-2</v>
          </cell>
          <cell r="S117">
            <v>2.0384675833333334E-2</v>
          </cell>
          <cell r="T117">
            <v>5.2914462500000016E-2</v>
          </cell>
          <cell r="U117">
            <v>1.3444059999999999E-2</v>
          </cell>
          <cell r="V117">
            <v>3.2082400000000007E-3</v>
          </cell>
          <cell r="W117">
            <v>3.37364E-2</v>
          </cell>
          <cell r="X117">
            <v>0.41570117500000014</v>
          </cell>
          <cell r="Y117">
            <v>8.6864737500000011E-2</v>
          </cell>
          <cell r="Z117">
            <v>0</v>
          </cell>
        </row>
        <row r="118">
          <cell r="A118" t="str">
            <v>Idle_Art_WE_2022_ALL</v>
          </cell>
          <cell r="B118">
            <v>5</v>
          </cell>
          <cell r="C118">
            <v>8.2159536066666661</v>
          </cell>
          <cell r="D118">
            <v>2.3371007340416652</v>
          </cell>
          <cell r="E118">
            <v>0.3868974300000001</v>
          </cell>
          <cell r="F118">
            <v>0.62278433750000006</v>
          </cell>
          <cell r="G118">
            <v>0.17089828666666668</v>
          </cell>
          <cell r="H118">
            <v>0.11774203750000002</v>
          </cell>
          <cell r="I118">
            <v>0.10724546666666668</v>
          </cell>
          <cell r="J118">
            <v>2510.64</v>
          </cell>
          <cell r="K118">
            <v>2521.4700000000007</v>
          </cell>
          <cell r="L118">
            <v>0.36422320708333356</v>
          </cell>
          <cell r="M118">
            <v>0.48414000000000001</v>
          </cell>
          <cell r="N118"/>
          <cell r="O118"/>
          <cell r="P118"/>
          <cell r="Q118">
            <v>2.0902299999999988E-2</v>
          </cell>
          <cell r="R118">
            <v>6.0517500000000002E-2</v>
          </cell>
          <cell r="S118">
            <v>2.0525558083333336E-2</v>
          </cell>
          <cell r="T118">
            <v>5.3357920833333329E-2</v>
          </cell>
          <cell r="U118">
            <v>1.2685004583333331E-2</v>
          </cell>
          <cell r="V118">
            <v>3.1353199999999983E-3</v>
          </cell>
          <cell r="W118">
            <v>3.284359999999998E-2</v>
          </cell>
          <cell r="X118">
            <v>0.44339275500000008</v>
          </cell>
          <cell r="Y118">
            <v>8.6719895833333283E-2</v>
          </cell>
          <cell r="Z118">
            <v>0</v>
          </cell>
        </row>
        <row r="119">
          <cell r="A119" t="str">
            <v>Idle_Loc_WE_2022_ALL</v>
          </cell>
          <cell r="B119">
            <v>52</v>
          </cell>
          <cell r="C119">
            <v>8.3407001200000028</v>
          </cell>
          <cell r="D119">
            <v>0.59269711233333322</v>
          </cell>
          <cell r="E119">
            <v>0.24750023833333332</v>
          </cell>
          <cell r="F119">
            <v>0.46466825874999984</v>
          </cell>
          <cell r="G119">
            <v>9.3329483333333296E-2</v>
          </cell>
          <cell r="H119">
            <v>4.525370041666666E-2</v>
          </cell>
          <cell r="I119">
            <v>4.0468253333333322E-2</v>
          </cell>
          <cell r="J119">
            <v>1913.93</v>
          </cell>
          <cell r="K119">
            <v>1922.9800000000007</v>
          </cell>
          <cell r="L119">
            <v>0.24571652999999993</v>
          </cell>
          <cell r="M119">
            <v>0.40203495833333319</v>
          </cell>
          <cell r="N119"/>
          <cell r="O119"/>
          <cell r="P119"/>
          <cell r="Q119">
            <v>1.7379599999999999E-2</v>
          </cell>
          <cell r="R119">
            <v>5.0254299999999981E-2</v>
          </cell>
          <cell r="S119">
            <v>7.0484487500000019E-3</v>
          </cell>
          <cell r="T119">
            <v>2.2022125000000004E-2</v>
          </cell>
          <cell r="U119">
            <v>2.4543932083333328E-3</v>
          </cell>
          <cell r="V119">
            <v>2.6069299999999999E-3</v>
          </cell>
          <cell r="W119">
            <v>2.5207500000000008E-2</v>
          </cell>
          <cell r="X119">
            <v>0.26406282000000014</v>
          </cell>
          <cell r="Y119">
            <v>3.3419817083333331E-2</v>
          </cell>
          <cell r="Z119">
            <v>0</v>
          </cell>
        </row>
        <row r="120">
          <cell r="A120"/>
          <cell r="B120" t="str">
            <v>Grand Total</v>
          </cell>
          <cell r="C120"/>
          <cell r="D120"/>
          <cell r="E120"/>
          <cell r="F120"/>
          <cell r="G120"/>
          <cell r="H120"/>
          <cell r="I120"/>
          <cell r="J120"/>
          <cell r="K120"/>
          <cell r="L120"/>
          <cell r="M120"/>
          <cell r="N120"/>
          <cell r="O120"/>
          <cell r="P120"/>
          <cell r="Q120"/>
          <cell r="R120"/>
          <cell r="S120"/>
          <cell r="T120"/>
          <cell r="U120"/>
          <cell r="V120"/>
          <cell r="W120"/>
          <cell r="X120"/>
          <cell r="Y120"/>
          <cell r="Z120"/>
        </row>
        <row r="121">
          <cell r="A121"/>
          <cell r="B121"/>
          <cell r="C121" t="str">
            <v>CO</v>
          </cell>
          <cell r="D121" t="str">
            <v>Nox</v>
          </cell>
          <cell r="E121" t="str">
            <v>VOC</v>
          </cell>
          <cell r="F121" t="str">
            <v>PM10 Exhaust, Brake, Tire</v>
          </cell>
          <cell r="G121" t="str">
            <v>PM2.5 Exhaust, Brake, Tire</v>
          </cell>
          <cell r="H121" t="str">
            <v>PM10_Total_Exh</v>
          </cell>
          <cell r="I121" t="str">
            <v>PM2.5_Total_Exh</v>
          </cell>
          <cell r="J121" t="str">
            <v>Atmospheric CO2</v>
          </cell>
          <cell r="K121" t="str">
            <v>CO2 Equivalent</v>
          </cell>
          <cell r="L121" t="str">
            <v>nonMethaneHC</v>
          </cell>
          <cell r="M121" t="str">
            <v>PM10_Brk</v>
          </cell>
          <cell r="N121"/>
          <cell r="O121"/>
          <cell r="P121"/>
          <cell r="Q121" t="str">
            <v>PM10_Tire</v>
          </cell>
          <cell r="R121" t="str">
            <v>PM2.5_Brk</v>
          </cell>
          <cell r="S121" t="str">
            <v>PM2.5_EC</v>
          </cell>
          <cell r="T121" t="str">
            <v>PM2.5_OC</v>
          </cell>
          <cell r="U121" t="str">
            <v>PM2.5_SO4</v>
          </cell>
          <cell r="V121" t="str">
            <v>PM2.5_Tire</v>
          </cell>
          <cell r="W121" t="str">
            <v>TotalEnergy</v>
          </cell>
          <cell r="X121" t="str">
            <v>TotalHC</v>
          </cell>
          <cell r="Y121" t="str">
            <v>NonECPM</v>
          </cell>
          <cell r="Z121" t="str">
            <v>H2O aerosol</v>
          </cell>
        </row>
        <row r="122">
          <cell r="B122" t="str">
            <v>Row Labels</v>
          </cell>
          <cell r="C122" t="str">
            <v>Carbon Monoxide (CO)</v>
          </cell>
          <cell r="D122" t="str">
            <v>Oxides of Nitrogen (NOx)</v>
          </cell>
          <cell r="E122" t="str">
            <v>Volatile Organic Compounds</v>
          </cell>
          <cell r="F122" t="str">
            <v>PM10 Exhaust, Brake, Tire</v>
          </cell>
          <cell r="G122" t="str">
            <v>PM2.5 Exhaust, Brake, Tire</v>
          </cell>
          <cell r="H122" t="str">
            <v>Primary Exhaust PM10  - Total</v>
          </cell>
          <cell r="I122" t="str">
            <v>Primary Exhaust PM2.5 - Total</v>
          </cell>
          <cell r="J122" t="str">
            <v>Atmospheric CO2</v>
          </cell>
          <cell r="K122" t="str">
            <v>CO2 Equivalent</v>
          </cell>
          <cell r="L122" t="str">
            <v>Non-Methane Hydrocarbons</v>
          </cell>
          <cell r="M122" t="str">
            <v>Primary PM10 - Brakewear Particulate</v>
          </cell>
          <cell r="Q122" t="str">
            <v>Primary PM10 - Tirewear Particulate</v>
          </cell>
          <cell r="R122" t="str">
            <v>Primary PM2.5 - Brakewear Particulate</v>
          </cell>
          <cell r="S122" t="str">
            <v>Elemental Carbon</v>
          </cell>
          <cell r="T122" t="str">
            <v>Organic Carbon</v>
          </cell>
          <cell r="U122" t="str">
            <v>Sulfate Particulate</v>
          </cell>
          <cell r="V122" t="str">
            <v>Primary PM2.5 - Tirewear Particulate</v>
          </cell>
          <cell r="W122" t="str">
            <v>Total Energy Consumption</v>
          </cell>
          <cell r="X122" t="str">
            <v>Total Gaseous Hydrocarbons</v>
          </cell>
          <cell r="Y122" t="str">
            <v>Composite - NonECPM</v>
          </cell>
          <cell r="Z122" t="str">
            <v>H2O (aerosol)</v>
          </cell>
        </row>
        <row r="123">
          <cell r="A123" t="str">
            <v>Dist_BE_2022_ALL</v>
          </cell>
          <cell r="B123" t="str">
            <v>Box Elder County</v>
          </cell>
          <cell r="C123">
            <v>3.0693540100380856</v>
          </cell>
          <cell r="D123">
            <v>0.71156393747959501</v>
          </cell>
          <cell r="E123">
            <v>6.8912709899565827E-2</v>
          </cell>
          <cell r="F123">
            <v>6.9927407849645268E-2</v>
          </cell>
          <cell r="G123">
            <v>2.9356790298515595E-2</v>
          </cell>
          <cell r="H123">
            <v>2.6102592281882723E-2</v>
          </cell>
          <cell r="I123">
            <v>2.3598713736285182E-2</v>
          </cell>
          <cell r="J123">
            <v>525.19691812918745</v>
          </cell>
          <cell r="K123">
            <v>526.01740949404552</v>
          </cell>
          <cell r="L123">
            <v>6.7379154293929558E-2</v>
          </cell>
          <cell r="M123">
            <v>3.2625515909339993E-2</v>
          </cell>
          <cell r="N123"/>
          <cell r="O123"/>
          <cell r="P123"/>
          <cell r="Q123">
            <v>1.119929965842255E-2</v>
          </cell>
          <cell r="R123">
            <v>4.078189545614742E-3</v>
          </cell>
          <cell r="S123">
            <v>8.8096305219026345E-3</v>
          </cell>
          <cell r="T123">
            <v>8.7002522898053884E-3</v>
          </cell>
          <cell r="U123">
            <v>2.5901354873325111E-3</v>
          </cell>
          <cell r="V123">
            <v>1.6798870166156721E-3</v>
          </cell>
          <cell r="W123">
            <v>6.8511197646576837E-3</v>
          </cell>
          <cell r="X123">
            <v>7.6886817698836873E-2</v>
          </cell>
          <cell r="Y123">
            <v>1.4789093625977721E-2</v>
          </cell>
          <cell r="Z123">
            <v>0</v>
          </cell>
        </row>
        <row r="124">
          <cell r="A124" t="str">
            <v>Dist_BE_2022_11</v>
          </cell>
          <cell r="B124">
            <v>11</v>
          </cell>
          <cell r="C124">
            <v>12.102018555019148</v>
          </cell>
          <cell r="D124">
            <v>0.832907530460823</v>
          </cell>
          <cell r="E124">
            <v>0.52758521608045916</v>
          </cell>
          <cell r="F124">
            <v>3.9530614497239984E-2</v>
          </cell>
          <cell r="G124">
            <v>3.0435035927537397E-2</v>
          </cell>
          <cell r="H124">
            <v>3.3418658185555568E-2</v>
          </cell>
          <cell r="I124">
            <v>2.9562768874091285E-2</v>
          </cell>
          <cell r="J124">
            <v>376.19590446683071</v>
          </cell>
          <cell r="K124">
            <v>377.48466318139043</v>
          </cell>
          <cell r="L124">
            <v>0.57276659212440673</v>
          </cell>
          <cell r="M124">
            <v>1.7808944414094553E-3</v>
          </cell>
          <cell r="N124"/>
          <cell r="O124"/>
          <cell r="P124"/>
          <cell r="Q124">
            <v>4.331061870274963E-3</v>
          </cell>
          <cell r="R124">
            <v>2.226118425120274E-4</v>
          </cell>
          <cell r="S124">
            <v>4.3295258735915809E-3</v>
          </cell>
          <cell r="T124">
            <v>1.7291469595628901E-2</v>
          </cell>
          <cell r="U124">
            <v>7.6611810851230405E-4</v>
          </cell>
          <cell r="V124">
            <v>6.4965521093408613E-4</v>
          </cell>
          <cell r="W124">
            <v>4.9614761279084263E-3</v>
          </cell>
          <cell r="X124">
            <v>0.59817774192209128</v>
          </cell>
          <cell r="Y124">
            <v>2.523323702676443E-2</v>
          </cell>
          <cell r="Z124">
            <v>0</v>
          </cell>
        </row>
        <row r="125">
          <cell r="A125" t="str">
            <v>Dist_BE_2022_21</v>
          </cell>
          <cell r="B125">
            <v>21</v>
          </cell>
          <cell r="C125">
            <v>2.5011257037895507</v>
          </cell>
          <cell r="D125">
            <v>0.15701972194830519</v>
          </cell>
          <cell r="E125">
            <v>2.5600517119482875E-2</v>
          </cell>
          <cell r="F125">
            <v>3.9072685690026171E-2</v>
          </cell>
          <cell r="G125">
            <v>1.2747862893493039E-2</v>
          </cell>
          <cell r="H125">
            <v>1.0065542087000286E-2</v>
          </cell>
          <cell r="I125">
            <v>8.9055500985176991E-3</v>
          </cell>
          <cell r="J125">
            <v>298.7301060156567</v>
          </cell>
          <cell r="K125">
            <v>299.1623855833771</v>
          </cell>
          <cell r="L125">
            <v>2.6546630763199748E-2</v>
          </cell>
          <cell r="M125">
            <v>2.0350349819141706E-2</v>
          </cell>
          <cell r="N125"/>
          <cell r="O125"/>
          <cell r="P125"/>
          <cell r="Q125">
            <v>8.6567937838841827E-3</v>
          </cell>
          <cell r="R125">
            <v>2.5437998900984149E-3</v>
          </cell>
          <cell r="S125">
            <v>1.3037849558082645E-3</v>
          </cell>
          <cell r="T125">
            <v>5.1964766852860261E-3</v>
          </cell>
          <cell r="U125">
            <v>2.4928761998017663E-4</v>
          </cell>
          <cell r="V125">
            <v>1.2985129048769255E-3</v>
          </cell>
          <cell r="W125">
            <v>3.9392987183284002E-3</v>
          </cell>
          <cell r="X125">
            <v>2.9439504518461588E-2</v>
          </cell>
          <cell r="Y125">
            <v>7.6017732843284115E-3</v>
          </cell>
          <cell r="Z125">
            <v>0</v>
          </cell>
        </row>
        <row r="126">
          <cell r="A126" t="str">
            <v>Dist_BE_2022_31</v>
          </cell>
          <cell r="B126">
            <v>31</v>
          </cell>
          <cell r="C126">
            <v>4.9989832933773082</v>
          </cell>
          <cell r="D126">
            <v>0.5759342277312316</v>
          </cell>
          <cell r="E126">
            <v>0.10966409922725077</v>
          </cell>
          <cell r="F126">
            <v>6.3894337572693721E-2</v>
          </cell>
          <cell r="G126">
            <v>2.3555459362281574E-2</v>
          </cell>
          <cell r="H126">
            <v>2.015803628799161E-2</v>
          </cell>
          <cell r="I126">
            <v>1.7867597121692575E-2</v>
          </cell>
          <cell r="J126">
            <v>408.45511248319565</v>
          </cell>
          <cell r="K126">
            <v>409.55186930649666</v>
          </cell>
          <cell r="L126">
            <v>0.11062990221135036</v>
          </cell>
          <cell r="M126">
            <v>3.4902808464967176E-2</v>
          </cell>
          <cell r="N126"/>
          <cell r="O126"/>
          <cell r="P126"/>
          <cell r="Q126">
            <v>8.8334928197349311E-3</v>
          </cell>
          <cell r="R126">
            <v>4.3628433831256327E-3</v>
          </cell>
          <cell r="S126">
            <v>3.0868800253950248E-3</v>
          </cell>
          <cell r="T126">
            <v>1.0073723103362848E-2</v>
          </cell>
          <cell r="U126">
            <v>5.3313737381924047E-4</v>
          </cell>
          <cell r="V126">
            <v>1.3250188574633649E-3</v>
          </cell>
          <cell r="W126">
            <v>5.3846630876628748E-3</v>
          </cell>
          <cell r="X126">
            <v>0.11649975086965374</v>
          </cell>
          <cell r="Y126">
            <v>1.4780700364807877E-2</v>
          </cell>
          <cell r="Z126">
            <v>0</v>
          </cell>
        </row>
        <row r="127">
          <cell r="A127" t="str">
            <v>Dist_BE_2022_32</v>
          </cell>
          <cell r="B127">
            <v>32</v>
          </cell>
          <cell r="C127">
            <v>4.8485872336300115</v>
          </cell>
          <cell r="D127">
            <v>0.60267805243156591</v>
          </cell>
          <cell r="E127">
            <v>0.11301072165194766</v>
          </cell>
          <cell r="F127">
            <v>6.4787755859691792E-2</v>
          </cell>
          <cell r="G127">
            <v>2.4112392869630503E-2</v>
          </cell>
          <cell r="H127">
            <v>2.0645255984896419E-2</v>
          </cell>
          <cell r="I127">
            <v>1.8369260860755448E-2</v>
          </cell>
          <cell r="J127">
            <v>409.13474637676171</v>
          </cell>
          <cell r="K127">
            <v>410.30408874688311</v>
          </cell>
          <cell r="L127">
            <v>0.11299852281504129</v>
          </cell>
          <cell r="M127">
            <v>3.5129686731111449E-2</v>
          </cell>
          <cell r="N127"/>
          <cell r="O127"/>
          <cell r="P127"/>
          <cell r="Q127">
            <v>9.0128131436839221E-3</v>
          </cell>
          <cell r="R127">
            <v>4.3912132535883193E-3</v>
          </cell>
          <cell r="S127">
            <v>4.1089540841292441E-3</v>
          </cell>
          <cell r="T127">
            <v>9.639779603085227E-3</v>
          </cell>
          <cell r="U127">
            <v>6.4055232933459601E-4</v>
          </cell>
          <cell r="V127">
            <v>1.3519187552867371E-3</v>
          </cell>
          <cell r="W127">
            <v>5.3874842230673342E-3</v>
          </cell>
          <cell r="X127">
            <v>0.11958304421400667</v>
          </cell>
          <cell r="Y127">
            <v>1.4260297771081822E-2</v>
          </cell>
          <cell r="Z127">
            <v>0</v>
          </cell>
        </row>
        <row r="128">
          <cell r="A128" t="str">
            <v>Dist_BE_2022_41</v>
          </cell>
          <cell r="B128">
            <v>41</v>
          </cell>
          <cell r="C128">
            <v>1.2650450382152216</v>
          </cell>
          <cell r="D128">
            <v>5.6938501160051489</v>
          </cell>
          <cell r="E128">
            <v>0.25679890398704514</v>
          </cell>
          <cell r="F128">
            <v>0.3302744507251133</v>
          </cell>
          <cell r="G128">
            <v>0.2133789379789042</v>
          </cell>
          <cell r="H128">
            <v>0.21570802236620243</v>
          </cell>
          <cell r="I128">
            <v>0.19845079300780019</v>
          </cell>
          <cell r="J128">
            <v>1627.8659445452643</v>
          </cell>
          <cell r="K128">
            <v>1629.2372186653556</v>
          </cell>
          <cell r="L128">
            <v>0.22457636413370968</v>
          </cell>
          <cell r="M128">
            <v>9.0271895456978127E-2</v>
          </cell>
          <cell r="N128"/>
          <cell r="O128"/>
          <cell r="P128"/>
          <cell r="Q128">
            <v>2.4294532901932737E-2</v>
          </cell>
          <cell r="R128">
            <v>1.1283988609357668E-2</v>
          </cell>
          <cell r="S128">
            <v>0.12770686059555644</v>
          </cell>
          <cell r="T128">
            <v>4.1371099352162793E-2</v>
          </cell>
          <cell r="U128">
            <v>1.3828752722383677E-2</v>
          </cell>
          <cell r="V128">
            <v>3.6441563617463334E-3</v>
          </cell>
          <cell r="W128">
            <v>2.0946174111157068E-2</v>
          </cell>
          <cell r="X128">
            <v>0.25858014274380242</v>
          </cell>
          <cell r="Y128">
            <v>7.0743748067300688E-2</v>
          </cell>
          <cell r="Z128">
            <v>0</v>
          </cell>
        </row>
        <row r="129">
          <cell r="A129" t="str">
            <v>Dist_BE_2022_42</v>
          </cell>
          <cell r="B129">
            <v>42</v>
          </cell>
          <cell r="C129">
            <v>1.9654658934075879</v>
          </cell>
          <cell r="D129">
            <v>3.5633481204235191</v>
          </cell>
          <cell r="E129">
            <v>0.21391837782943054</v>
          </cell>
          <cell r="F129">
            <v>0.20646804791125264</v>
          </cell>
          <cell r="G129">
            <v>0.13306566167105224</v>
          </cell>
          <cell r="H129">
            <v>0.13461178934227189</v>
          </cell>
          <cell r="I129">
            <v>0.12367507430710321</v>
          </cell>
          <cell r="J129">
            <v>1265.9677109561326</v>
          </cell>
          <cell r="K129">
            <v>1281.2391094498271</v>
          </cell>
          <cell r="L129">
            <v>0.18356289831995373</v>
          </cell>
          <cell r="M129">
            <v>5.5513576392121906E-2</v>
          </cell>
          <cell r="N129"/>
          <cell r="O129"/>
          <cell r="P129"/>
          <cell r="Q129">
            <v>1.6342682176858858E-2</v>
          </cell>
          <cell r="R129">
            <v>6.9392000369741993E-3</v>
          </cell>
          <cell r="S129">
            <v>7.5378187501583982E-2</v>
          </cell>
          <cell r="T129">
            <v>2.6765744955627585E-2</v>
          </cell>
          <cell r="U129">
            <v>1.021976282788898E-2</v>
          </cell>
          <cell r="V129">
            <v>2.4513873269748411E-3</v>
          </cell>
          <cell r="W129">
            <v>1.6875803973852754E-2</v>
          </cell>
          <cell r="X129">
            <v>0.71849967062831965</v>
          </cell>
          <cell r="Y129">
            <v>4.8296919266705381E-2</v>
          </cell>
          <cell r="Z129">
            <v>0</v>
          </cell>
        </row>
        <row r="130">
          <cell r="A130" t="str">
            <v>Dist_BE_2022_43</v>
          </cell>
          <cell r="B130">
            <v>43</v>
          </cell>
          <cell r="C130">
            <v>1.2688208204430962</v>
          </cell>
          <cell r="D130">
            <v>2.9814246396862245</v>
          </cell>
          <cell r="E130">
            <v>0.28381184315357816</v>
          </cell>
          <cell r="F130">
            <v>0.21773194061582726</v>
          </cell>
          <cell r="G130">
            <v>0.13819010258119732</v>
          </cell>
          <cell r="H130">
            <v>0.13923588082136135</v>
          </cell>
          <cell r="I130">
            <v>0.12800946364729893</v>
          </cell>
          <cell r="J130">
            <v>899.42177565014254</v>
          </cell>
          <cell r="K130">
            <v>900.76571972297552</v>
          </cell>
          <cell r="L130">
            <v>0.24982314698657065</v>
          </cell>
          <cell r="M130">
            <v>6.3749823654691007E-2</v>
          </cell>
          <cell r="N130"/>
          <cell r="O130"/>
          <cell r="P130"/>
          <cell r="Q130">
            <v>1.474623613977492E-2</v>
          </cell>
          <cell r="R130">
            <v>7.9687127742871736E-3</v>
          </cell>
          <cell r="S130">
            <v>5.5271576421695424E-2</v>
          </cell>
          <cell r="T130">
            <v>4.7288943284251386E-2</v>
          </cell>
          <cell r="U130">
            <v>7.5798788833392958E-3</v>
          </cell>
          <cell r="V130">
            <v>2.2119261596112243E-3</v>
          </cell>
          <cell r="W130">
            <v>1.1576979654108735E-2</v>
          </cell>
          <cell r="X130">
            <v>0.28134830768929919</v>
          </cell>
          <cell r="Y130">
            <v>7.2738030943614251E-2</v>
          </cell>
          <cell r="Z130">
            <v>0</v>
          </cell>
        </row>
        <row r="131">
          <cell r="A131" t="str">
            <v>Dist_BE_2022_51</v>
          </cell>
          <cell r="B131">
            <v>51</v>
          </cell>
          <cell r="C131">
            <v>0.77548483981641714</v>
          </cell>
          <cell r="D131">
            <v>2.953982530826095</v>
          </cell>
          <cell r="E131">
            <v>0.10994681299066324</v>
          </cell>
          <cell r="F131">
            <v>0.23368819427755932</v>
          </cell>
          <cell r="G131">
            <v>0.10939278652540124</v>
          </cell>
          <cell r="H131">
            <v>0.10000864313980472</v>
          </cell>
          <cell r="I131">
            <v>9.1937704068282583E-2</v>
          </cell>
          <cell r="J131">
            <v>1639.2048487934053</v>
          </cell>
          <cell r="K131">
            <v>1640.7433597794418</v>
          </cell>
          <cell r="L131">
            <v>9.3721342765136245E-2</v>
          </cell>
          <cell r="M131">
            <v>0.10387256400588103</v>
          </cell>
          <cell r="N131"/>
          <cell r="O131"/>
          <cell r="P131"/>
          <cell r="Q131">
            <v>2.9806987131873568E-2</v>
          </cell>
          <cell r="R131">
            <v>1.2984050437736512E-2</v>
          </cell>
          <cell r="S131">
            <v>4.8851913683041294E-2</v>
          </cell>
          <cell r="T131">
            <v>1.8323431507871978E-2</v>
          </cell>
          <cell r="U131">
            <v>1.7917295825584167E-2</v>
          </cell>
          <cell r="V131">
            <v>4.4710320193821415E-3</v>
          </cell>
          <cell r="W131">
            <v>2.1094912468948998E-2</v>
          </cell>
          <cell r="X131">
            <v>0.1327836945121158</v>
          </cell>
          <cell r="Y131">
            <v>4.3085787094909497E-2</v>
          </cell>
          <cell r="Z131">
            <v>0</v>
          </cell>
        </row>
        <row r="132">
          <cell r="A132" t="str">
            <v>Dist_BE_2022_52</v>
          </cell>
          <cell r="B132">
            <v>52</v>
          </cell>
          <cell r="C132">
            <v>1.9133164986413842</v>
          </cell>
          <cell r="D132">
            <v>1.2359866354714342</v>
          </cell>
          <cell r="E132">
            <v>0.11390243456510817</v>
          </cell>
          <cell r="F132">
            <v>0.12050082885389142</v>
          </cell>
          <cell r="G132">
            <v>5.2348474854528641E-2</v>
          </cell>
          <cell r="H132">
            <v>4.6896991219006298E-2</v>
          </cell>
          <cell r="I132">
            <v>4.27840516725266E-2</v>
          </cell>
          <cell r="J132">
            <v>916.706262190502</v>
          </cell>
          <cell r="K132">
            <v>918.2307300416353</v>
          </cell>
          <cell r="L132">
            <v>0.10431740837825886</v>
          </cell>
          <cell r="M132">
            <v>5.9045440704651939E-2</v>
          </cell>
          <cell r="N132"/>
          <cell r="O132"/>
          <cell r="P132"/>
          <cell r="Q132">
            <v>1.4558396930233185E-2</v>
          </cell>
          <cell r="R132">
            <v>7.3806770425973393E-3</v>
          </cell>
          <cell r="S132">
            <v>1.265867783046409E-2</v>
          </cell>
          <cell r="T132">
            <v>1.7213144451729355E-2</v>
          </cell>
          <cell r="U132">
            <v>6.2511045336549088E-3</v>
          </cell>
          <cell r="V132">
            <v>2.1837461394047021E-3</v>
          </cell>
          <cell r="W132">
            <v>1.1890090913285372E-2</v>
          </cell>
          <cell r="X132">
            <v>0.13344212465968619</v>
          </cell>
          <cell r="Y132">
            <v>3.0125480545675636E-2</v>
          </cell>
          <cell r="Z132">
            <v>0</v>
          </cell>
        </row>
        <row r="133">
          <cell r="A133" t="str">
            <v>Dist_BE_2022_53</v>
          </cell>
          <cell r="B133">
            <v>53</v>
          </cell>
          <cell r="C133">
            <v>0.83011342095473861</v>
          </cell>
          <cell r="D133">
            <v>1.388670330504693</v>
          </cell>
          <cell r="E133">
            <v>0.11411714934689134</v>
          </cell>
          <cell r="F133">
            <v>0.14441592168120307</v>
          </cell>
          <cell r="G133">
            <v>5.9953527935936148E-2</v>
          </cell>
          <cell r="H133">
            <v>5.2337148979457737E-2</v>
          </cell>
          <cell r="I133">
            <v>4.8005428992786647E-2</v>
          </cell>
          <cell r="J133">
            <v>855.25353402759856</v>
          </cell>
          <cell r="K133">
            <v>856.89547420784083</v>
          </cell>
          <cell r="L133">
            <v>9.7617538812707808E-2</v>
          </cell>
          <cell r="M133">
            <v>7.4549959437262975E-2</v>
          </cell>
          <cell r="N133"/>
          <cell r="O133"/>
          <cell r="P133"/>
          <cell r="Q133">
            <v>1.752881326448235E-2</v>
          </cell>
          <cell r="R133">
            <v>9.3187840673234143E-3</v>
          </cell>
          <cell r="S133">
            <v>1.4290477681654135E-2</v>
          </cell>
          <cell r="T133">
            <v>1.7988389834539303E-2</v>
          </cell>
          <cell r="U133">
            <v>8.9079122500386639E-3</v>
          </cell>
          <cell r="V133">
            <v>2.6293148758260864E-3</v>
          </cell>
          <cell r="W133">
            <v>1.1007469814845227E-2</v>
          </cell>
          <cell r="X133">
            <v>0.13923566073058782</v>
          </cell>
          <cell r="Y133">
            <v>3.3714899327103816E-2</v>
          </cell>
          <cell r="Z133">
            <v>0</v>
          </cell>
        </row>
        <row r="134">
          <cell r="A134" t="str">
            <v>Dist_BE_2022_54</v>
          </cell>
          <cell r="B134">
            <v>54</v>
          </cell>
          <cell r="C134">
            <v>26.543858609116374</v>
          </cell>
          <cell r="D134">
            <v>4.6032660271619728</v>
          </cell>
          <cell r="E134">
            <v>0.77163211333651305</v>
          </cell>
          <cell r="F134">
            <v>0.35525783471928735</v>
          </cell>
          <cell r="G134">
            <v>0.26876707486779933</v>
          </cell>
          <cell r="H134">
            <v>0.28974276207024341</v>
          </cell>
          <cell r="I134">
            <v>0.26024656173405458</v>
          </cell>
          <cell r="J134">
            <v>1001.9792611200667</v>
          </cell>
          <cell r="K134">
            <v>1006.0119889146928</v>
          </cell>
          <cell r="L134">
            <v>0.74505247777577899</v>
          </cell>
          <cell r="M134">
            <v>5.2269595412197209E-2</v>
          </cell>
          <cell r="N134"/>
          <cell r="O134"/>
          <cell r="P134"/>
          <cell r="Q134">
            <v>1.3245477236846721E-2</v>
          </cell>
          <cell r="R134">
            <v>6.5336978695470088E-3</v>
          </cell>
          <cell r="S134">
            <v>6.5829401648197838E-2</v>
          </cell>
          <cell r="T134">
            <v>0.133643692952923</v>
          </cell>
          <cell r="U134">
            <v>6.8602237956069496E-3</v>
          </cell>
          <cell r="V134">
            <v>1.9868152641977755E-3</v>
          </cell>
          <cell r="W134">
            <v>1.3097291578223849E-2</v>
          </cell>
          <cell r="X134">
            <v>0.78048764788913216</v>
          </cell>
          <cell r="Y134">
            <v>0.1944172013146247</v>
          </cell>
          <cell r="Z134">
            <v>0</v>
          </cell>
        </row>
        <row r="135">
          <cell r="A135" t="str">
            <v>Dist_BE_2022_61</v>
          </cell>
          <cell r="B135">
            <v>61</v>
          </cell>
          <cell r="C135">
            <v>0.5042455433803168</v>
          </cell>
          <cell r="D135">
            <v>2.4011813004631599</v>
          </cell>
          <cell r="E135">
            <v>7.7645415264478893E-2</v>
          </cell>
          <cell r="F135">
            <v>0.15210622690215692</v>
          </cell>
          <cell r="G135">
            <v>7.0421209230084755E-2</v>
          </cell>
          <cell r="H135">
            <v>6.3894893312898965E-2</v>
          </cell>
          <cell r="I135">
            <v>5.8782858189024109E-2</v>
          </cell>
          <cell r="J135">
            <v>1601.6339387179321</v>
          </cell>
          <cell r="K135">
            <v>1602.9976857835641</v>
          </cell>
          <cell r="L135">
            <v>6.496748698488479E-2</v>
          </cell>
          <cell r="M135">
            <v>6.3733184889115488E-2</v>
          </cell>
          <cell r="N135"/>
          <cell r="O135"/>
          <cell r="P135"/>
          <cell r="Q135">
            <v>2.4478148700142484E-2</v>
          </cell>
          <cell r="R135">
            <v>7.9666536822544966E-3</v>
          </cell>
          <cell r="S135">
            <v>2.9534825708779539E-2</v>
          </cell>
          <cell r="T135">
            <v>1.0351734082606215E-2</v>
          </cell>
          <cell r="U135">
            <v>1.5083406525404977E-2</v>
          </cell>
          <cell r="V135">
            <v>3.6716973588061547E-3</v>
          </cell>
          <cell r="W135">
            <v>2.0608665614443973E-2</v>
          </cell>
          <cell r="X135">
            <v>0.10076926278647663</v>
          </cell>
          <cell r="Y135">
            <v>2.924807823766961E-2</v>
          </cell>
          <cell r="Z135">
            <v>0</v>
          </cell>
        </row>
        <row r="136">
          <cell r="A136" t="str">
            <v>Dist_BE_2022_62</v>
          </cell>
          <cell r="B136">
            <v>62</v>
          </cell>
          <cell r="C136">
            <v>0.66945263288473733</v>
          </cell>
          <cell r="D136">
            <v>3.2645717250771988</v>
          </cell>
          <cell r="E136">
            <v>0.10704900858850191</v>
          </cell>
          <cell r="F136">
            <v>0.20034129712004134</v>
          </cell>
          <cell r="G136">
            <v>0.10776156284051282</v>
          </cell>
          <cell r="H136">
            <v>0.1031885230998929</v>
          </cell>
          <cell r="I136">
            <v>9.4933102632188474E-2</v>
          </cell>
          <cell r="J136">
            <v>1651.6720939218362</v>
          </cell>
          <cell r="K136">
            <v>1653.0059265716798</v>
          </cell>
          <cell r="L136">
            <v>9.127239688206995E-2</v>
          </cell>
          <cell r="M136">
            <v>6.9776546696035127E-2</v>
          </cell>
          <cell r="N136"/>
          <cell r="O136"/>
          <cell r="P136"/>
          <cell r="Q136">
            <v>2.7376227324113336E-2</v>
          </cell>
          <cell r="R136">
            <v>8.7220478125739648E-3</v>
          </cell>
          <cell r="S136">
            <v>5.6698595635979732E-2</v>
          </cell>
          <cell r="T136">
            <v>1.5867115842026148E-2</v>
          </cell>
          <cell r="U136">
            <v>1.6479406935485899E-2</v>
          </cell>
          <cell r="V136">
            <v>4.106412395750378E-3</v>
          </cell>
          <cell r="W136">
            <v>2.1252535479129472E-2</v>
          </cell>
          <cell r="X136">
            <v>0.12581187703811769</v>
          </cell>
          <cell r="Y136">
            <v>3.8234574913414893E-2</v>
          </cell>
          <cell r="Z136">
            <v>0</v>
          </cell>
        </row>
        <row r="137">
          <cell r="A137" t="str">
            <v>Dist_DA_2022_ALL</v>
          </cell>
          <cell r="B137" t="str">
            <v>Davis County</v>
          </cell>
          <cell r="C137">
            <v>2.4218876728459802</v>
          </cell>
          <cell r="D137">
            <v>0.37642587428090957</v>
          </cell>
          <cell r="E137">
            <v>4.3505629758212365E-2</v>
          </cell>
          <cell r="F137">
            <v>7.4663961395122547E-2</v>
          </cell>
          <cell r="G137">
            <v>2.3137016465049235E-2</v>
          </cell>
          <cell r="H137">
            <v>1.7465326870709796E-2</v>
          </cell>
          <cell r="I137">
            <v>1.5714556617272619E-2</v>
          </cell>
          <cell r="J137">
            <v>448.93490432741896</v>
          </cell>
          <cell r="K137">
            <v>449.7764111192389</v>
          </cell>
          <cell r="L137">
            <v>4.2892451361424937E-2</v>
          </cell>
          <cell r="M137">
            <v>4.6293022176394624E-2</v>
          </cell>
          <cell r="N137"/>
          <cell r="O137"/>
          <cell r="P137"/>
          <cell r="Q137">
            <v>1.0905612348018128E-2</v>
          </cell>
          <cell r="R137">
            <v>5.7866232101466573E-3</v>
          </cell>
          <cell r="S137">
            <v>4.6632112292872476E-3</v>
          </cell>
          <cell r="T137">
            <v>6.8638482874531347E-3</v>
          </cell>
          <cell r="U137">
            <v>1.4084748069563477E-3</v>
          </cell>
          <cell r="V137">
            <v>1.6358366376299578E-3</v>
          </cell>
          <cell r="W137">
            <v>5.8867028322012399E-3</v>
          </cell>
          <cell r="X137">
            <v>4.9999211830991347E-2</v>
          </cell>
          <cell r="Y137">
            <v>1.1051353032473638E-2</v>
          </cell>
          <cell r="Z137">
            <v>0</v>
          </cell>
        </row>
        <row r="138">
          <cell r="A138" t="str">
            <v>Dist_DA_2022_11</v>
          </cell>
          <cell r="B138">
            <v>11</v>
          </cell>
          <cell r="C138">
            <v>12.054612950294874</v>
          </cell>
          <cell r="D138">
            <v>0.79315880058279409</v>
          </cell>
          <cell r="E138">
            <v>0.57160652673214396</v>
          </cell>
          <cell r="F138">
            <v>4.0012117285404651E-2</v>
          </cell>
          <cell r="G138">
            <v>2.9869659675690136E-2</v>
          </cell>
          <cell r="H138">
            <v>3.2580620644339885E-2</v>
          </cell>
          <cell r="I138">
            <v>2.8821432286851943E-2</v>
          </cell>
          <cell r="J138">
            <v>385.79215944795203</v>
          </cell>
          <cell r="K138">
            <v>387.35641043746745</v>
          </cell>
          <cell r="L138">
            <v>0.62299125539496814</v>
          </cell>
          <cell r="M138">
            <v>2.659733365818583E-3</v>
          </cell>
          <cell r="N138"/>
          <cell r="O138"/>
          <cell r="P138"/>
          <cell r="Q138">
            <v>4.771763275246187E-3</v>
          </cell>
          <cell r="R138">
            <v>3.3246667072732287E-4</v>
          </cell>
          <cell r="S138">
            <v>4.2208041069404347E-3</v>
          </cell>
          <cell r="T138">
            <v>1.6857300098479897E-2</v>
          </cell>
          <cell r="U138">
            <v>7.4788985128835107E-4</v>
          </cell>
          <cell r="V138">
            <v>7.1576071811086783E-4</v>
          </cell>
          <cell r="W138">
            <v>5.0880362828609957E-3</v>
          </cell>
          <cell r="X138">
            <v>0.65168572030739536</v>
          </cell>
          <cell r="Y138">
            <v>2.4600628179911505E-2</v>
          </cell>
          <cell r="Z138">
            <v>0</v>
          </cell>
        </row>
        <row r="139">
          <cell r="A139" t="str">
            <v>Dist_DA_2022_21</v>
          </cell>
          <cell r="B139">
            <v>21</v>
          </cell>
          <cell r="C139">
            <v>1.8931680349705462</v>
          </cell>
          <cell r="D139">
            <v>9.7073118431228872E-2</v>
          </cell>
          <cell r="E139">
            <v>1.4515029993413871E-2</v>
          </cell>
          <cell r="F139">
            <v>4.6989252805763292E-2</v>
          </cell>
          <cell r="G139">
            <v>1.2210047328782956E-2</v>
          </cell>
          <cell r="H139">
            <v>8.0255458580944551E-3</v>
          </cell>
          <cell r="I139">
            <v>7.101043290099935E-3</v>
          </cell>
          <cell r="J139">
            <v>314.40549314149303</v>
          </cell>
          <cell r="K139">
            <v>314.89629654626373</v>
          </cell>
          <cell r="L139">
            <v>1.5193864131017421E-2</v>
          </cell>
          <cell r="M139">
            <v>2.9421965357727502E-2</v>
          </cell>
          <cell r="N139"/>
          <cell r="O139"/>
          <cell r="P139"/>
          <cell r="Q139">
            <v>9.5417415899413313E-3</v>
          </cell>
          <cell r="R139">
            <v>3.6777450958111143E-3</v>
          </cell>
          <cell r="S139">
            <v>1.0393290639405727E-3</v>
          </cell>
          <cell r="T139">
            <v>4.1386603408581444E-3</v>
          </cell>
          <cell r="U139">
            <v>2.0602276611564921E-4</v>
          </cell>
          <cell r="V139">
            <v>1.431258942871907E-3</v>
          </cell>
          <cell r="W139">
            <v>4.1459458330262945E-3</v>
          </cell>
          <cell r="X139">
            <v>1.7350488955431242E-2</v>
          </cell>
          <cell r="Y139">
            <v>6.0617233719066242E-3</v>
          </cell>
          <cell r="Z139">
            <v>0</v>
          </cell>
        </row>
        <row r="140">
          <cell r="A140" t="str">
            <v>Dist_DA_2022_31</v>
          </cell>
          <cell r="B140">
            <v>31</v>
          </cell>
          <cell r="C140">
            <v>3.1556513701014102</v>
          </cell>
          <cell r="D140">
            <v>0.28645134229049729</v>
          </cell>
          <cell r="E140">
            <v>5.4014473163989767E-2</v>
          </cell>
          <cell r="F140">
            <v>7.6710877243374206E-2</v>
          </cell>
          <cell r="G140">
            <v>2.0751924528684441E-2</v>
          </cell>
          <cell r="H140">
            <v>1.4332763722134175E-2</v>
          </cell>
          <cell r="I140">
            <v>1.2707420309738551E-2</v>
          </cell>
          <cell r="J140">
            <v>424.88586712263498</v>
          </cell>
          <cell r="K140">
            <v>425.86887982509199</v>
          </cell>
          <cell r="L140">
            <v>5.4834493642013059E-2</v>
          </cell>
          <cell r="M140">
            <v>5.2487775701439879E-2</v>
          </cell>
          <cell r="N140"/>
          <cell r="O140"/>
          <cell r="P140"/>
          <cell r="Q140">
            <v>9.8903378198001539E-3</v>
          </cell>
          <cell r="R140">
            <v>6.5609592906358668E-3</v>
          </cell>
          <cell r="S140">
            <v>2.1595454622254811E-3</v>
          </cell>
          <cell r="T140">
            <v>7.1537973892209904E-3</v>
          </cell>
          <cell r="U140">
            <v>4.3182896795493483E-4</v>
          </cell>
          <cell r="V140">
            <v>1.4835449283100224E-3</v>
          </cell>
          <cell r="W140">
            <v>5.6012394948754245E-3</v>
          </cell>
          <cell r="X140">
            <v>5.9013659111875574E-2</v>
          </cell>
          <cell r="Y140">
            <v>1.0547867852544714E-2</v>
          </cell>
          <cell r="Z140">
            <v>0</v>
          </cell>
        </row>
        <row r="141">
          <cell r="A141" t="str">
            <v>Dist_DA_2022_32</v>
          </cell>
          <cell r="B141">
            <v>32</v>
          </cell>
          <cell r="C141">
            <v>3.21107299751151</v>
          </cell>
          <cell r="D141">
            <v>0.32610532131354292</v>
          </cell>
          <cell r="E141">
            <v>6.0189846690037227E-2</v>
          </cell>
          <cell r="F141">
            <v>7.755529749998305E-2</v>
          </cell>
          <cell r="G141">
            <v>2.1318821527132679E-2</v>
          </cell>
          <cell r="H141">
            <v>1.4861341072288257E-2</v>
          </cell>
          <cell r="I141">
            <v>1.3229873270092693E-2</v>
          </cell>
          <cell r="J141">
            <v>428.11586734382524</v>
          </cell>
          <cell r="K141">
            <v>429.1915459150116</v>
          </cell>
          <cell r="L141">
            <v>6.0384876490890228E-2</v>
          </cell>
          <cell r="M141">
            <v>5.2605360763227305E-2</v>
          </cell>
          <cell r="N141"/>
          <cell r="O141"/>
          <cell r="P141"/>
          <cell r="Q141">
            <v>1.0088595664467485E-2</v>
          </cell>
          <cell r="R141">
            <v>6.575665687996256E-3</v>
          </cell>
          <cell r="S141">
            <v>2.8458668691813752E-3</v>
          </cell>
          <cell r="T141">
            <v>6.9409831908271687E-3</v>
          </cell>
          <cell r="U141">
            <v>5.8193439065900904E-4</v>
          </cell>
          <cell r="V141">
            <v>1.5132825690437283E-3</v>
          </cell>
          <cell r="W141">
            <v>5.6374263454457927E-3</v>
          </cell>
          <cell r="X141">
            <v>6.5540841746960579E-2</v>
          </cell>
          <cell r="Y141">
            <v>1.0384010469287153E-2</v>
          </cell>
          <cell r="Z141">
            <v>0</v>
          </cell>
        </row>
        <row r="142">
          <cell r="A142" t="str">
            <v>Dist_DA_2022_41</v>
          </cell>
          <cell r="B142">
            <v>41</v>
          </cell>
          <cell r="C142">
            <v>1.508768126906503</v>
          </cell>
          <cell r="D142">
            <v>6.0675028701068028</v>
          </cell>
          <cell r="E142">
            <v>0.32205692845693373</v>
          </cell>
          <cell r="F142">
            <v>0.47016803344486724</v>
          </cell>
          <cell r="G142">
            <v>0.27292772555025774</v>
          </cell>
          <cell r="H142">
            <v>0.26846990178564606</v>
          </cell>
          <cell r="I142">
            <v>0.24699129347845475</v>
          </cell>
          <cell r="J142">
            <v>1737.40067710311</v>
          </cell>
          <cell r="K142">
            <v>1739.2356660304226</v>
          </cell>
          <cell r="L142">
            <v>0.28142922558720923</v>
          </cell>
          <cell r="M142">
            <v>0.17272922310254407</v>
          </cell>
          <cell r="N142"/>
          <cell r="O142"/>
          <cell r="P142"/>
          <cell r="Q142">
            <v>2.8968908556677126E-2</v>
          </cell>
          <cell r="R142">
            <v>2.1591103114878177E-2</v>
          </cell>
          <cell r="S142">
            <v>0.14644261745458159</v>
          </cell>
          <cell r="T142">
            <v>6.0642760577665544E-2</v>
          </cell>
          <cell r="U142">
            <v>1.7100371871551733E-2</v>
          </cell>
          <cell r="V142">
            <v>4.3453289569248257E-3</v>
          </cell>
          <cell r="W142">
            <v>2.2355602728799433E-2</v>
          </cell>
          <cell r="X142">
            <v>0.32595067429989782</v>
          </cell>
          <cell r="Y142">
            <v>0.10054880838007478</v>
          </cell>
          <cell r="Z142">
            <v>0</v>
          </cell>
        </row>
        <row r="143">
          <cell r="A143" t="str">
            <v>Dist_DA_2022_42</v>
          </cell>
          <cell r="B143">
            <v>42</v>
          </cell>
          <cell r="C143">
            <v>1.9973184509936375</v>
          </cell>
          <cell r="D143">
            <v>3.4641697675230771</v>
          </cell>
          <cell r="E143">
            <v>0.24743296046114488</v>
          </cell>
          <cell r="F143">
            <v>0.2623941040551005</v>
          </cell>
          <cell r="G143">
            <v>0.15025434027678511</v>
          </cell>
          <cell r="H143">
            <v>0.14729529628257015</v>
          </cell>
          <cell r="I143">
            <v>0.13537976866576981</v>
          </cell>
          <cell r="J143">
            <v>1182.4025955232994</v>
          </cell>
          <cell r="K143">
            <v>1202.1581682637247</v>
          </cell>
          <cell r="L143">
            <v>0.21314937585993379</v>
          </cell>
          <cell r="M143">
            <v>9.5610360453280599E-2</v>
          </cell>
          <cell r="N143"/>
          <cell r="O143"/>
          <cell r="P143"/>
          <cell r="Q143">
            <v>1.9488447319249733E-2</v>
          </cell>
          <cell r="R143">
            <v>1.1951312650088438E-2</v>
          </cell>
          <cell r="S143">
            <v>7.4282094525795983E-2</v>
          </cell>
          <cell r="T143">
            <v>3.555683772551807E-2</v>
          </cell>
          <cell r="U143">
            <v>1.1191757725120452E-2</v>
          </cell>
          <cell r="V143">
            <v>2.9232589609268431E-3</v>
          </cell>
          <cell r="W143">
            <v>1.5778966194315371E-2</v>
          </cell>
          <cell r="X143">
            <v>0.89817651328334647</v>
          </cell>
          <cell r="Y143">
            <v>6.1097789464896753E-2</v>
          </cell>
          <cell r="Z143">
            <v>0</v>
          </cell>
        </row>
        <row r="144">
          <cell r="A144" t="str">
            <v>Dist_DA_2022_43</v>
          </cell>
          <cell r="B144">
            <v>43</v>
          </cell>
          <cell r="C144">
            <v>1.300560780240456</v>
          </cell>
          <cell r="D144">
            <v>2.9450049426999612</v>
          </cell>
          <cell r="E144">
            <v>0.33682872414021642</v>
          </cell>
          <cell r="F144">
            <v>0.27653452334033951</v>
          </cell>
          <cell r="G144">
            <v>0.161640732015742</v>
          </cell>
          <cell r="H144">
            <v>0.15936336839673243</v>
          </cell>
          <cell r="I144">
            <v>0.14655476436975831</v>
          </cell>
          <cell r="J144">
            <v>875.33351786361959</v>
          </cell>
          <cell r="K144">
            <v>877.04168365672945</v>
          </cell>
          <cell r="L144">
            <v>0.29645212737625282</v>
          </cell>
          <cell r="M144">
            <v>9.9588065139649448E-2</v>
          </cell>
          <cell r="N144"/>
          <cell r="O144"/>
          <cell r="P144"/>
          <cell r="Q144">
            <v>1.758308980395764E-2</v>
          </cell>
          <cell r="R144">
            <v>1.2448516076588496E-2</v>
          </cell>
          <cell r="S144">
            <v>5.3126404797632289E-2</v>
          </cell>
          <cell r="T144">
            <v>6.1649456387635047E-2</v>
          </cell>
          <cell r="U144">
            <v>8.5035565277042178E-3</v>
          </cell>
          <cell r="V144">
            <v>2.6374515693951745E-3</v>
          </cell>
          <cell r="W144">
            <v>1.1266866709063144E-2</v>
          </cell>
          <cell r="X144">
            <v>0.33406491569534819</v>
          </cell>
          <cell r="Y144">
            <v>9.342814233558322E-2</v>
          </cell>
          <cell r="Z144">
            <v>0</v>
          </cell>
        </row>
        <row r="145">
          <cell r="A145" t="str">
            <v>Dist_DA_2022_51</v>
          </cell>
          <cell r="B145">
            <v>51</v>
          </cell>
          <cell r="C145">
            <v>0.92407585109132018</v>
          </cell>
          <cell r="D145">
            <v>3.2739159182583455</v>
          </cell>
          <cell r="E145">
            <v>0.14310479765837616</v>
          </cell>
          <cell r="F145">
            <v>0.37051024652565312</v>
          </cell>
          <cell r="G145">
            <v>0.14672216079547587</v>
          </cell>
          <cell r="H145">
            <v>0.12528093050153363</v>
          </cell>
          <cell r="I145">
            <v>0.1151860589997762</v>
          </cell>
          <cell r="J145">
            <v>1774.137429189798</v>
          </cell>
          <cell r="K145">
            <v>1776.2460049933381</v>
          </cell>
          <cell r="L145">
            <v>0.12189636662129308</v>
          </cell>
          <cell r="M145">
            <v>0.20992846212296606</v>
          </cell>
          <cell r="N145"/>
          <cell r="O145"/>
          <cell r="P145"/>
          <cell r="Q145">
            <v>3.530085390115343E-2</v>
          </cell>
          <cell r="R145">
            <v>2.6241009734031265E-2</v>
          </cell>
          <cell r="S145">
            <v>5.7227551352706615E-2</v>
          </cell>
          <cell r="T145">
            <v>2.6052390663860357E-2</v>
          </cell>
          <cell r="U145">
            <v>2.216702994369767E-2</v>
          </cell>
          <cell r="V145">
            <v>5.2950920616683982E-3</v>
          </cell>
          <cell r="W145">
            <v>2.2831495494180041E-2</v>
          </cell>
          <cell r="X145">
            <v>0.17434430977524218</v>
          </cell>
          <cell r="Y145">
            <v>5.7958533583992881E-2</v>
          </cell>
          <cell r="Z145">
            <v>0</v>
          </cell>
        </row>
        <row r="146">
          <cell r="A146" t="str">
            <v>Dist_DA_2022_52</v>
          </cell>
          <cell r="B146">
            <v>52</v>
          </cell>
          <cell r="C146">
            <v>2.2300721463159476</v>
          </cell>
          <cell r="D146">
            <v>1.4271717535594837</v>
          </cell>
          <cell r="E146">
            <v>0.15438473217753609</v>
          </cell>
          <cell r="F146">
            <v>0.17443597199218591</v>
          </cell>
          <cell r="G146">
            <v>6.4186498144609583E-2</v>
          </cell>
          <cell r="H146">
            <v>5.311687522530327E-2</v>
          </cell>
          <cell r="I146">
            <v>4.8590588954042641E-2</v>
          </cell>
          <cell r="J146">
            <v>1048.3050214197206</v>
          </cell>
          <cell r="K146">
            <v>1050.3878706161834</v>
          </cell>
          <cell r="L146">
            <v>0.14240725306145577</v>
          </cell>
          <cell r="M146">
            <v>0.10407721938605834</v>
          </cell>
          <cell r="N146"/>
          <cell r="O146"/>
          <cell r="P146"/>
          <cell r="Q146">
            <v>1.7241877380824319E-2</v>
          </cell>
          <cell r="R146">
            <v>1.3009645238187127E-2</v>
          </cell>
          <cell r="S146">
            <v>1.3416933198555102E-2</v>
          </cell>
          <cell r="T146">
            <v>2.00954136260134E-2</v>
          </cell>
          <cell r="U146">
            <v>7.3811798788474001E-3</v>
          </cell>
          <cell r="V146">
            <v>2.5862639523798183E-3</v>
          </cell>
          <cell r="W146">
            <v>1.3593762702177608E-2</v>
          </cell>
          <cell r="X146">
            <v>0.18074617980083807</v>
          </cell>
          <cell r="Y146">
            <v>3.5173665198722621E-2</v>
          </cell>
          <cell r="Z146">
            <v>0</v>
          </cell>
        </row>
        <row r="147">
          <cell r="A147" t="str">
            <v>Dist_DA_2022_53</v>
          </cell>
          <cell r="B147">
            <v>53</v>
          </cell>
          <cell r="C147">
            <v>0.95591315024178469</v>
          </cell>
          <cell r="D147">
            <v>1.643812723661384</v>
          </cell>
          <cell r="E147">
            <v>0.1487615856946109</v>
          </cell>
          <cell r="F147">
            <v>0.21560912021633521</v>
          </cell>
          <cell r="G147">
            <v>7.6841403301458541E-2</v>
          </cell>
          <cell r="H147">
            <v>6.2239477264410016E-2</v>
          </cell>
          <cell r="I147">
            <v>5.7151165064545775E-2</v>
          </cell>
          <cell r="J147">
            <v>993.52796238717406</v>
          </cell>
          <cell r="K147">
            <v>995.73978316194689</v>
          </cell>
          <cell r="L147">
            <v>0.12725948701402101</v>
          </cell>
          <cell r="M147">
            <v>0.13260986470668756</v>
          </cell>
          <cell r="N147"/>
          <cell r="O147"/>
          <cell r="P147"/>
          <cell r="Q147">
            <v>2.0759778245237635E-2</v>
          </cell>
          <cell r="R147">
            <v>1.6576287214041675E-2</v>
          </cell>
          <cell r="S147">
            <v>1.5125569332584653E-2</v>
          </cell>
          <cell r="T147">
            <v>2.2839183099929317E-2</v>
          </cell>
          <cell r="U147">
            <v>1.056502278168414E-2</v>
          </cell>
          <cell r="V147">
            <v>3.1139510228710789E-3</v>
          </cell>
          <cell r="W147">
            <v>1.2787005919606216E-2</v>
          </cell>
          <cell r="X147">
            <v>0.18181385785681758</v>
          </cell>
          <cell r="Y147">
            <v>4.2025642314987864E-2</v>
          </cell>
          <cell r="Z147">
            <v>0</v>
          </cell>
        </row>
        <row r="148">
          <cell r="A148" t="str">
            <v>Dist_DA_2022_54</v>
          </cell>
          <cell r="B148">
            <v>54</v>
          </cell>
          <cell r="C148">
            <v>18.740773401703226</v>
          </cell>
          <cell r="D148">
            <v>3.8228353039102902</v>
          </cell>
          <cell r="E148">
            <v>0.73598183141364415</v>
          </cell>
          <cell r="F148">
            <v>0.32211309301786856</v>
          </cell>
          <cell r="G148">
            <v>0.20828211634722404</v>
          </cell>
          <cell r="H148">
            <v>0.21544228218471095</v>
          </cell>
          <cell r="I148">
            <v>0.19455611034368714</v>
          </cell>
          <cell r="J148">
            <v>1090.3322823948834</v>
          </cell>
          <cell r="K148">
            <v>1094.7308882366106</v>
          </cell>
          <cell r="L148">
            <v>0.71211541646101728</v>
          </cell>
          <cell r="M148">
            <v>9.0984047461060966E-2</v>
          </cell>
          <cell r="N148"/>
          <cell r="O148"/>
          <cell r="P148"/>
          <cell r="Q148">
            <v>1.5686763372096648E-2</v>
          </cell>
          <cell r="R148">
            <v>1.1373000158668534E-2</v>
          </cell>
          <cell r="S148">
            <v>4.8245528584471141E-2</v>
          </cell>
          <cell r="T148">
            <v>0.1001597655862964</v>
          </cell>
          <cell r="U148">
            <v>6.3457736084111416E-3</v>
          </cell>
          <cell r="V148">
            <v>2.3530058448683663E-3</v>
          </cell>
          <cell r="W148">
            <v>1.4233641378166701E-2</v>
          </cell>
          <cell r="X148">
            <v>0.74997609578867841</v>
          </cell>
          <cell r="Y148">
            <v>0.14631070255054471</v>
          </cell>
          <cell r="Z148">
            <v>0</v>
          </cell>
        </row>
        <row r="149">
          <cell r="A149" t="str">
            <v>Dist_DA_2022_61</v>
          </cell>
          <cell r="B149">
            <v>61</v>
          </cell>
          <cell r="C149">
            <v>0.57125365473626322</v>
          </cell>
          <cell r="D149">
            <v>2.5199989560162579</v>
          </cell>
          <cell r="E149">
            <v>9.3343633338386078E-2</v>
          </cell>
          <cell r="F149">
            <v>0.22290497333197024</v>
          </cell>
          <cell r="G149">
            <v>8.7844559580925907E-2</v>
          </cell>
          <cell r="H149">
            <v>7.4572068896229096E-2</v>
          </cell>
          <cell r="I149">
            <v>6.8605912441437836E-2</v>
          </cell>
          <cell r="J149">
            <v>1657.9091066121907</v>
          </cell>
          <cell r="K149">
            <v>1659.621729949625</v>
          </cell>
          <cell r="L149">
            <v>7.7961504972274401E-2</v>
          </cell>
          <cell r="M149">
            <v>0.12045065973850171</v>
          </cell>
          <cell r="N149"/>
          <cell r="O149"/>
          <cell r="P149"/>
          <cell r="Q149">
            <v>2.7882244697239423E-2</v>
          </cell>
          <cell r="R149">
            <v>1.5056332467312713E-2</v>
          </cell>
          <cell r="S149">
            <v>3.2465561139057998E-2</v>
          </cell>
          <cell r="T149">
            <v>1.367487036129628E-2</v>
          </cell>
          <cell r="U149">
            <v>1.7411928523334966E-2</v>
          </cell>
          <cell r="V149">
            <v>4.1823146721753565E-3</v>
          </cell>
          <cell r="W149">
            <v>2.1332827762952412E-2</v>
          </cell>
          <cell r="X149">
            <v>0.12222912913812733</v>
          </cell>
          <cell r="Y149">
            <v>3.614034469265668E-2</v>
          </cell>
          <cell r="Z149">
            <v>0</v>
          </cell>
        </row>
        <row r="150">
          <cell r="A150" t="str">
            <v>Dist_DA_2022_62</v>
          </cell>
          <cell r="B150">
            <v>62</v>
          </cell>
          <cell r="C150">
            <v>0.75604367338327083</v>
          </cell>
          <cell r="D150">
            <v>3.4294443729681166</v>
          </cell>
          <cell r="E150">
            <v>0.12685983649359736</v>
          </cell>
          <cell r="F150">
            <v>0.28502188859617272</v>
          </cell>
          <cell r="G150">
            <v>0.13256767105501377</v>
          </cell>
          <cell r="H150">
            <v>0.12095699767091954</v>
          </cell>
          <cell r="I150">
            <v>0.11127997861248656</v>
          </cell>
          <cell r="J150">
            <v>1717.2359812281459</v>
          </cell>
          <cell r="K150">
            <v>1718.9023900561233</v>
          </cell>
          <cell r="L150">
            <v>0.10796329851500631</v>
          </cell>
          <cell r="M150">
            <v>0.13288149067735383</v>
          </cell>
          <cell r="N150"/>
          <cell r="O150"/>
          <cell r="P150"/>
          <cell r="Q150">
            <v>3.1183400247899357E-2</v>
          </cell>
          <cell r="R150">
            <v>1.6610204110195686E-2</v>
          </cell>
          <cell r="S150">
            <v>6.2983503862378651E-2</v>
          </cell>
          <cell r="T150">
            <v>2.1231811052216113E-2</v>
          </cell>
          <cell r="U150">
            <v>1.9167100950844718E-2</v>
          </cell>
          <cell r="V150">
            <v>4.6774883323315421E-3</v>
          </cell>
          <cell r="W150">
            <v>2.2096131993051153E-2</v>
          </cell>
          <cell r="X150">
            <v>0.15064192739995988</v>
          </cell>
          <cell r="Y150">
            <v>4.8296636788064902E-2</v>
          </cell>
          <cell r="Z150">
            <v>0</v>
          </cell>
        </row>
        <row r="151">
          <cell r="A151" t="str">
            <v>Dist_SL_2022_ALL</v>
          </cell>
          <cell r="B151" t="str">
            <v>Salt Lake County</v>
          </cell>
          <cell r="C151">
            <v>2.2918130860998387</v>
          </cell>
          <cell r="D151">
            <v>0.34922694011435657</v>
          </cell>
          <cell r="E151">
            <v>4.0495094022307769E-2</v>
          </cell>
          <cell r="F151">
            <v>8.3541455734041009E-2</v>
          </cell>
          <cell r="G151">
            <v>2.3643429619761472E-2</v>
          </cell>
          <cell r="H151">
            <v>1.6652883598951104E-2</v>
          </cell>
          <cell r="I151">
            <v>1.4994984846488216E-2</v>
          </cell>
          <cell r="J151">
            <v>451.54854612138683</v>
          </cell>
          <cell r="K151">
            <v>452.43850883120916</v>
          </cell>
          <cell r="L151">
            <v>3.9862478801424642E-2</v>
          </cell>
          <cell r="M151">
            <v>5.5393381086756718E-2</v>
          </cell>
          <cell r="N151"/>
          <cell r="O151"/>
          <cell r="P151"/>
          <cell r="Q151">
            <v>1.1495191048333193E-2</v>
          </cell>
          <cell r="R151">
            <v>6.9241754568793758E-3</v>
          </cell>
          <cell r="S151">
            <v>4.4648575887912207E-3</v>
          </cell>
          <cell r="T151">
            <v>6.505697779046072E-3</v>
          </cell>
          <cell r="U151">
            <v>1.3952878284880636E-3</v>
          </cell>
          <cell r="V151">
            <v>1.7242693163938797E-3</v>
          </cell>
          <cell r="W151">
            <v>5.9231020839516533E-3</v>
          </cell>
          <cell r="X151">
            <v>4.7521407613162647E-2</v>
          </cell>
          <cell r="Y151">
            <v>1.0530126613418832E-2</v>
          </cell>
          <cell r="Z151">
            <v>0</v>
          </cell>
        </row>
        <row r="152">
          <cell r="A152" t="str">
            <v>Dist_SL_2022_11</v>
          </cell>
          <cell r="B152">
            <v>11</v>
          </cell>
          <cell r="C152">
            <v>11.794238660745606</v>
          </cell>
          <cell r="D152">
            <v>0.74678049204980868</v>
          </cell>
          <cell r="E152">
            <v>0.59541589276827644</v>
          </cell>
          <cell r="F152">
            <v>3.9194444519983572E-2</v>
          </cell>
          <cell r="G152">
            <v>2.8479512790738782E-2</v>
          </cell>
          <cell r="H152">
            <v>3.0874507447100696E-2</v>
          </cell>
          <cell r="I152">
            <v>2.7312190837224352E-2</v>
          </cell>
          <cell r="J152">
            <v>382.08100030729315</v>
          </cell>
          <cell r="K152">
            <v>383.77927103530601</v>
          </cell>
          <cell r="L152">
            <v>0.64951308987373779</v>
          </cell>
          <cell r="M152">
            <v>3.2265199455030497E-3</v>
          </cell>
          <cell r="N152"/>
          <cell r="O152"/>
          <cell r="P152"/>
          <cell r="Q152">
            <v>5.0934171273798222E-3</v>
          </cell>
          <cell r="R152">
            <v>4.0331495919527252E-4</v>
          </cell>
          <cell r="S152">
            <v>3.9997334979482062E-3</v>
          </cell>
          <cell r="T152">
            <v>1.597440492539302E-2</v>
          </cell>
          <cell r="U152">
            <v>7.0899158886891626E-4</v>
          </cell>
          <cell r="V152">
            <v>7.6400699431915513E-4</v>
          </cell>
          <cell r="W152">
            <v>5.0390779029007926E-3</v>
          </cell>
          <cell r="X152">
            <v>0.67969852635242978</v>
          </cell>
          <cell r="Y152">
            <v>2.3312457339276144E-2</v>
          </cell>
          <cell r="Z152">
            <v>0</v>
          </cell>
        </row>
        <row r="153">
          <cell r="A153" t="str">
            <v>Dist_SL_2022_21</v>
          </cell>
          <cell r="B153">
            <v>21</v>
          </cell>
          <cell r="C153">
            <v>1.8650840464812819</v>
          </cell>
          <cell r="D153">
            <v>9.4846365298523874E-2</v>
          </cell>
          <cell r="E153">
            <v>1.4641783715626588E-2</v>
          </cell>
          <cell r="F153">
            <v>5.3572932128439124E-2</v>
          </cell>
          <cell r="G153">
            <v>1.2992335377803024E-2</v>
          </cell>
          <cell r="H153">
            <v>7.9508979662656579E-3</v>
          </cell>
          <cell r="I153">
            <v>7.0349804565176827E-3</v>
          </cell>
          <cell r="J153">
            <v>322.79308390090046</v>
          </cell>
          <cell r="K153">
            <v>323.33262424580221</v>
          </cell>
          <cell r="L153">
            <v>1.5285563968212278E-2</v>
          </cell>
          <cell r="M153">
            <v>3.5437734786210109E-2</v>
          </cell>
          <cell r="N153"/>
          <cell r="O153"/>
          <cell r="P153"/>
          <cell r="Q153">
            <v>1.0184299375963358E-2</v>
          </cell>
          <cell r="R153">
            <v>4.4297189280022627E-3</v>
          </cell>
          <cell r="S153">
            <v>1.029665045272664E-3</v>
          </cell>
          <cell r="T153">
            <v>4.1003370344533359E-3</v>
          </cell>
          <cell r="U153">
            <v>2.0385520769332244E-4</v>
          </cell>
          <cell r="V153">
            <v>1.5276359932830791E-3</v>
          </cell>
          <cell r="W153">
            <v>4.2565454919265035E-3</v>
          </cell>
          <cell r="X153">
            <v>1.7417617715462585E-2</v>
          </cell>
          <cell r="Y153">
            <v>6.0053136405068827E-3</v>
          </cell>
          <cell r="Z153">
            <v>0</v>
          </cell>
        </row>
        <row r="154">
          <cell r="A154" t="str">
            <v>Dist_SL_2022_31</v>
          </cell>
          <cell r="B154">
            <v>31</v>
          </cell>
          <cell r="C154">
            <v>2.8298982874868615</v>
          </cell>
          <cell r="D154">
            <v>0.24047316243238395</v>
          </cell>
          <cell r="E154">
            <v>4.5508913784705306E-2</v>
          </cell>
          <cell r="F154">
            <v>8.432578973004845E-2</v>
          </cell>
          <cell r="G154">
            <v>2.0189596140863603E-2</v>
          </cell>
          <cell r="H154">
            <v>1.2322978268857728E-2</v>
          </cell>
          <cell r="I154">
            <v>1.0927202211568864E-2</v>
          </cell>
          <cell r="J154">
            <v>425.94149767990359</v>
          </cell>
          <cell r="K154">
            <v>426.91397270575368</v>
          </cell>
          <cell r="L154">
            <v>4.6298817306295453E-2</v>
          </cell>
          <cell r="M154">
            <v>6.1520915049435576E-2</v>
          </cell>
          <cell r="N154"/>
          <cell r="O154"/>
          <cell r="P154"/>
          <cell r="Q154">
            <v>1.0481896411755155E-2</v>
          </cell>
          <cell r="R154">
            <v>7.6901171584587372E-3</v>
          </cell>
          <cell r="S154">
            <v>1.8500944445868691E-3</v>
          </cell>
          <cell r="T154">
            <v>6.1425809897368852E-3</v>
          </cell>
          <cell r="U154">
            <v>3.9177019509318846E-4</v>
          </cell>
          <cell r="V154">
            <v>1.572276770836004E-3</v>
          </cell>
          <cell r="W154">
            <v>5.6151118175370241E-3</v>
          </cell>
          <cell r="X154">
            <v>5.0205815195563185E-2</v>
          </cell>
          <cell r="Y154">
            <v>9.0771077840729446E-3</v>
          </cell>
          <cell r="Z154">
            <v>0</v>
          </cell>
        </row>
        <row r="155">
          <cell r="A155" t="str">
            <v>Dist_SL_2022_32</v>
          </cell>
          <cell r="B155">
            <v>32</v>
          </cell>
          <cell r="C155">
            <v>2.9105647337856029</v>
          </cell>
          <cell r="D155">
            <v>0.27934322373641868</v>
          </cell>
          <cell r="E155">
            <v>5.1764105312902313E-2</v>
          </cell>
          <cell r="F155">
            <v>8.5268631098253125E-2</v>
          </cell>
          <cell r="G155">
            <v>2.0870787233560978E-2</v>
          </cell>
          <cell r="H155">
            <v>1.2991252617493119E-2</v>
          </cell>
          <cell r="I155">
            <v>1.1568835696536096E-2</v>
          </cell>
          <cell r="J155">
            <v>430.74694491484445</v>
          </cell>
          <cell r="K155">
            <v>431.81726211420056</v>
          </cell>
          <cell r="L155">
            <v>5.2013686411121147E-2</v>
          </cell>
          <cell r="M155">
            <v>6.1585694992863406E-2</v>
          </cell>
          <cell r="N155"/>
          <cell r="O155"/>
          <cell r="P155"/>
          <cell r="Q155">
            <v>1.0691683487896602E-2</v>
          </cell>
          <cell r="R155">
            <v>7.6982041579474053E-3</v>
          </cell>
          <cell r="S155">
            <v>2.4682186437527567E-3</v>
          </cell>
          <cell r="T155">
            <v>6.0547711592553802E-3</v>
          </cell>
          <cell r="U155">
            <v>5.5197711009555002E-4</v>
          </cell>
          <cell r="V155">
            <v>1.6037473790774764E-3</v>
          </cell>
          <cell r="W155">
            <v>5.671981558033415E-3</v>
          </cell>
          <cell r="X155">
            <v>5.6943639791793982E-2</v>
          </cell>
          <cell r="Y155">
            <v>9.1006205850701558E-3</v>
          </cell>
          <cell r="Z155">
            <v>0</v>
          </cell>
        </row>
        <row r="156">
          <cell r="A156" t="str">
            <v>Dist_SL_2022_41</v>
          </cell>
          <cell r="B156">
            <v>41</v>
          </cell>
          <cell r="C156">
            <v>1.5810513986545103</v>
          </cell>
          <cell r="D156">
            <v>6.2343071830048205</v>
          </cell>
          <cell r="E156">
            <v>0.34357106925162845</v>
          </cell>
          <cell r="F156">
            <v>0.51286246896879828</v>
          </cell>
          <cell r="G156">
            <v>0.28959646240256243</v>
          </cell>
          <cell r="H156">
            <v>0.28269451631910236</v>
          </cell>
          <cell r="I156">
            <v>0.26007785745491185</v>
          </cell>
          <cell r="J156">
            <v>1782.5917255781801</v>
          </cell>
          <cell r="K156">
            <v>1784.5748991882663</v>
          </cell>
          <cell r="L156">
            <v>0.30018048546384229</v>
          </cell>
          <cell r="M156">
            <v>0.20026313567000459</v>
          </cell>
          <cell r="N156"/>
          <cell r="O156"/>
          <cell r="P156"/>
          <cell r="Q156">
            <v>2.9904816979691291E-2</v>
          </cell>
          <cell r="R156">
            <v>2.5032905438057123E-2</v>
          </cell>
          <cell r="S156">
            <v>0.15101633971342407</v>
          </cell>
          <cell r="T156">
            <v>6.62070794984502E-2</v>
          </cell>
          <cell r="U156">
            <v>1.7951578703734792E-2</v>
          </cell>
          <cell r="V156">
            <v>4.4856995095934179E-3</v>
          </cell>
          <cell r="W156">
            <v>2.293710364405455E-2</v>
          </cell>
          <cell r="X156">
            <v>0.34810880182542159</v>
          </cell>
          <cell r="Y156">
            <v>0.10906160351889306</v>
          </cell>
          <cell r="Z156">
            <v>0</v>
          </cell>
        </row>
        <row r="157">
          <cell r="A157" t="str">
            <v>Dist_SL_2022_42</v>
          </cell>
          <cell r="B157">
            <v>42</v>
          </cell>
          <cell r="C157">
            <v>2.0185086260070713</v>
          </cell>
          <cell r="D157">
            <v>3.523431922916997</v>
          </cell>
          <cell r="E157">
            <v>0.25907441356131566</v>
          </cell>
          <cell r="F157">
            <v>0.27791903573881749</v>
          </cell>
          <cell r="G157">
            <v>0.15583077559689132</v>
          </cell>
          <cell r="H157">
            <v>0.15184313813327457</v>
          </cell>
          <cell r="I157">
            <v>0.13956834356772505</v>
          </cell>
          <cell r="J157">
            <v>1185.5473102272704</v>
          </cell>
          <cell r="K157">
            <v>1206.4517157251257</v>
          </cell>
          <cell r="L157">
            <v>0.22333662706152355</v>
          </cell>
          <cell r="M157">
            <v>0.10595755599050766</v>
          </cell>
          <cell r="N157"/>
          <cell r="O157"/>
          <cell r="P157"/>
          <cell r="Q157">
            <v>2.0118341615035253E-2</v>
          </cell>
          <cell r="R157">
            <v>1.324469844726704E-2</v>
          </cell>
          <cell r="S157">
            <v>7.4654084739844292E-2</v>
          </cell>
          <cell r="T157">
            <v>3.8109109986974414E-2</v>
          </cell>
          <cell r="U157">
            <v>1.152853109486167E-2</v>
          </cell>
          <cell r="V157">
            <v>3.0177335818992557E-3</v>
          </cell>
          <cell r="W157">
            <v>1.5823094634238234E-2</v>
          </cell>
          <cell r="X157">
            <v>0.94434996393267145</v>
          </cell>
          <cell r="Y157">
            <v>6.4914285533784991E-2</v>
          </cell>
          <cell r="Z157">
            <v>0</v>
          </cell>
        </row>
        <row r="158">
          <cell r="A158" t="str">
            <v>Dist_SL_2022_43</v>
          </cell>
          <cell r="B158">
            <v>43</v>
          </cell>
          <cell r="C158">
            <v>1.3236380750808119</v>
          </cell>
          <cell r="D158">
            <v>3.0056270573064716</v>
          </cell>
          <cell r="E158">
            <v>0.35351772178565499</v>
          </cell>
          <cell r="F158">
            <v>0.2931082575832461</v>
          </cell>
          <cell r="G158">
            <v>0.1692478404348248</v>
          </cell>
          <cell r="H158">
            <v>0.16630539357915977</v>
          </cell>
          <cell r="I158">
            <v>0.15294373121157051</v>
          </cell>
          <cell r="J158">
            <v>888.62310695600729</v>
          </cell>
          <cell r="K158">
            <v>890.4495625854579</v>
          </cell>
          <cell r="L158">
            <v>0.31112361796997967</v>
          </cell>
          <cell r="M158">
            <v>0.10865185792156642</v>
          </cell>
          <cell r="N158"/>
          <cell r="O158"/>
          <cell r="P158"/>
          <cell r="Q158">
            <v>1.8151006082519926E-2</v>
          </cell>
          <cell r="R158">
            <v>1.3581469940078302E-2</v>
          </cell>
          <cell r="S158">
            <v>5.3966427164742405E-2</v>
          </cell>
          <cell r="T158">
            <v>6.5430522003568387E-2</v>
          </cell>
          <cell r="U158">
            <v>8.846496099073644E-3</v>
          </cell>
          <cell r="V158">
            <v>2.722639283175989E-3</v>
          </cell>
          <cell r="W158">
            <v>1.143785913547618E-2</v>
          </cell>
          <cell r="X158">
            <v>0.35065071199789244</v>
          </cell>
          <cell r="Y158">
            <v>9.8977412958777614E-2</v>
          </cell>
          <cell r="Z158">
            <v>0</v>
          </cell>
        </row>
        <row r="159">
          <cell r="A159" t="str">
            <v>Dist_SL_2022_51</v>
          </cell>
          <cell r="B159">
            <v>51</v>
          </cell>
          <cell r="C159">
            <v>0.96519287442572332</v>
          </cell>
          <cell r="D159">
            <v>3.3865834192626689</v>
          </cell>
          <cell r="E159">
            <v>0.15292182678517852</v>
          </cell>
          <cell r="F159">
            <v>0.40871067459804072</v>
          </cell>
          <cell r="G159">
            <v>0.1571754637569058</v>
          </cell>
          <cell r="H159">
            <v>0.13238007283577818</v>
          </cell>
          <cell r="I159">
            <v>0.12171797193923196</v>
          </cell>
          <cell r="J159">
            <v>1822.5746869520458</v>
          </cell>
          <cell r="K159">
            <v>1824.8481211617391</v>
          </cell>
          <cell r="L159">
            <v>0.13024047368029884</v>
          </cell>
          <cell r="M159">
            <v>0.23968225873492569</v>
          </cell>
          <cell r="N159"/>
          <cell r="O159"/>
          <cell r="P159"/>
          <cell r="Q159">
            <v>3.664834302733682E-2</v>
          </cell>
          <cell r="R159">
            <v>2.9960262384972597E-2</v>
          </cell>
          <cell r="S159">
            <v>5.9427054940638567E-2</v>
          </cell>
          <cell r="T159">
            <v>2.8341494096888659E-2</v>
          </cell>
          <cell r="U159">
            <v>2.335350952287886E-2</v>
          </cell>
          <cell r="V159">
            <v>5.4972294327012275E-3</v>
          </cell>
          <cell r="W159">
            <v>2.3454794196260221E-2</v>
          </cell>
          <cell r="X159">
            <v>0.18660175950980368</v>
          </cell>
          <cell r="Y159">
            <v>6.2290996275630853E-2</v>
          </cell>
          <cell r="Z159">
            <v>0</v>
          </cell>
        </row>
        <row r="160">
          <cell r="A160" t="str">
            <v>Dist_SL_2022_52</v>
          </cell>
          <cell r="B160">
            <v>52</v>
          </cell>
          <cell r="C160">
            <v>2.3196537653815836</v>
          </cell>
          <cell r="D160">
            <v>1.4922522122868136</v>
          </cell>
          <cell r="E160">
            <v>0.16696481339614405</v>
          </cell>
          <cell r="F160">
            <v>0.19178802361923969</v>
          </cell>
          <cell r="G160">
            <v>6.798405158180866E-2</v>
          </cell>
          <cell r="H160">
            <v>5.5118615479678605E-2</v>
          </cell>
          <cell r="I160">
            <v>5.0452877080733614E-2</v>
          </cell>
          <cell r="J160">
            <v>1093.6738335085861</v>
          </cell>
          <cell r="K160">
            <v>1095.9339010356314</v>
          </cell>
          <cell r="L160">
            <v>0.15424102864547529</v>
          </cell>
          <cell r="M160">
            <v>0.11876933244036617</v>
          </cell>
          <cell r="N160"/>
          <cell r="O160"/>
          <cell r="P160"/>
          <cell r="Q160">
            <v>1.7900075699194898E-2</v>
          </cell>
          <cell r="R160">
            <v>1.4846177917878987E-2</v>
          </cell>
          <cell r="S160">
            <v>1.3711556524072958E-2</v>
          </cell>
          <cell r="T160">
            <v>2.0996436388246199E-2</v>
          </cell>
          <cell r="U160">
            <v>7.720696332600128E-3</v>
          </cell>
          <cell r="V160">
            <v>2.6849965831960516E-3</v>
          </cell>
          <cell r="W160">
            <v>1.4181088563967411E-2</v>
          </cell>
          <cell r="X160">
            <v>0.19546542392117289</v>
          </cell>
          <cell r="Y160">
            <v>3.674123260833155E-2</v>
          </cell>
          <cell r="Z160">
            <v>0</v>
          </cell>
        </row>
        <row r="161">
          <cell r="A161" t="str">
            <v>Dist_SL_2022_53</v>
          </cell>
          <cell r="B161">
            <v>53</v>
          </cell>
          <cell r="C161">
            <v>0.9943869282283887</v>
          </cell>
          <cell r="D161">
            <v>1.7291289994655235</v>
          </cell>
          <cell r="E161">
            <v>0.15954456597693731</v>
          </cell>
          <cell r="F161">
            <v>0.23851676449296721</v>
          </cell>
          <cell r="G161">
            <v>8.2134603061690986E-2</v>
          </cell>
          <cell r="H161">
            <v>6.5258998875956001E-2</v>
          </cell>
          <cell r="I161">
            <v>5.9938588343769965E-2</v>
          </cell>
          <cell r="J161">
            <v>1040.7137824419108</v>
          </cell>
          <cell r="K161">
            <v>1043.1074259392244</v>
          </cell>
          <cell r="L161">
            <v>0.13648374292156726</v>
          </cell>
          <cell r="M161">
            <v>0.15170546374305685</v>
          </cell>
          <cell r="N161"/>
          <cell r="O161"/>
          <cell r="P161"/>
          <cell r="Q161">
            <v>2.1552301873954363E-2</v>
          </cell>
          <cell r="R161">
            <v>1.8963192632920862E-2</v>
          </cell>
          <cell r="S161">
            <v>1.5451630250411491E-2</v>
          </cell>
          <cell r="T161">
            <v>2.4272637212138903E-2</v>
          </cell>
          <cell r="U161">
            <v>1.1059738638022069E-2</v>
          </cell>
          <cell r="V161">
            <v>3.2328220850001499E-3</v>
          </cell>
          <cell r="W161">
            <v>1.339424949524335E-2</v>
          </cell>
          <cell r="X161">
            <v>0.19509174731336087</v>
          </cell>
          <cell r="Y161">
            <v>4.4487052230835919E-2</v>
          </cell>
          <cell r="Z161">
            <v>0</v>
          </cell>
        </row>
        <row r="162">
          <cell r="A162" t="str">
            <v>Dist_SL_2022_54</v>
          </cell>
          <cell r="B162">
            <v>54</v>
          </cell>
          <cell r="C162">
            <v>20.734303065679107</v>
          </cell>
          <cell r="D162">
            <v>4.0391678497735493</v>
          </cell>
          <cell r="E162">
            <v>0.81362008142443709</v>
          </cell>
          <cell r="F162">
            <v>0.34186001209921352</v>
          </cell>
          <cell r="G162">
            <v>0.21601989928222232</v>
          </cell>
          <cell r="H162">
            <v>0.22220558852863753</v>
          </cell>
          <cell r="I162">
            <v>0.20065597357793363</v>
          </cell>
          <cell r="J162">
            <v>1127.6002681447328</v>
          </cell>
          <cell r="K162">
            <v>1132.6129396183842</v>
          </cell>
          <cell r="L162">
            <v>0.78782986543712497</v>
          </cell>
          <cell r="M162">
            <v>0.10336884616013473</v>
          </cell>
          <cell r="N162"/>
          <cell r="O162"/>
          <cell r="P162"/>
          <cell r="Q162">
            <v>1.6285577410441295E-2</v>
          </cell>
          <cell r="R162">
            <v>1.2921100047415836E-2</v>
          </cell>
          <cell r="S162">
            <v>4.8320635045208553E-2</v>
          </cell>
          <cell r="T162">
            <v>0.10427334412452378</v>
          </cell>
          <cell r="U162">
            <v>6.6367642778895038E-3</v>
          </cell>
          <cell r="V162">
            <v>2.4428256568728439E-3</v>
          </cell>
          <cell r="W162">
            <v>1.4721711548208826E-2</v>
          </cell>
          <cell r="X162">
            <v>0.83118103039518632</v>
          </cell>
          <cell r="Y162">
            <v>0.15233491931132584</v>
          </cell>
          <cell r="Z162">
            <v>0</v>
          </cell>
        </row>
        <row r="163">
          <cell r="A163" t="str">
            <v>Dist_SL_2022_61</v>
          </cell>
          <cell r="B163">
            <v>61</v>
          </cell>
          <cell r="C163">
            <v>0.62604539063916698</v>
          </cell>
          <cell r="D163">
            <v>2.6767461470739464</v>
          </cell>
          <cell r="E163">
            <v>0.10682300680611734</v>
          </cell>
          <cell r="F163">
            <v>0.28712788980518938</v>
          </cell>
          <cell r="G163">
            <v>0.10361390009921742</v>
          </cell>
          <cell r="H163">
            <v>8.4232511697816592E-2</v>
          </cell>
          <cell r="I163">
            <v>7.7493443886267457E-2</v>
          </cell>
          <cell r="J163">
            <v>1743.7813342276306</v>
          </cell>
          <cell r="K163">
            <v>1745.7823747079815</v>
          </cell>
          <cell r="L163">
            <v>8.9121820167867877E-2</v>
          </cell>
          <cell r="M163">
            <v>0.17255213340202424</v>
          </cell>
          <cell r="N163"/>
          <cell r="O163"/>
          <cell r="P163"/>
          <cell r="Q163">
            <v>3.0343244705348563E-2</v>
          </cell>
          <cell r="R163">
            <v>2.1569000868247215E-2</v>
          </cell>
          <cell r="S163">
            <v>3.5381046717163092E-2</v>
          </cell>
          <cell r="T163">
            <v>1.6483927562941602E-2</v>
          </cell>
          <cell r="U163">
            <v>1.9527355351354331E-2</v>
          </cell>
          <cell r="V163">
            <v>4.551455344702744E-3</v>
          </cell>
          <cell r="W163">
            <v>2.2437655272218138E-2</v>
          </cell>
          <cell r="X163">
            <v>0.14063361788472922</v>
          </cell>
          <cell r="Y163">
            <v>4.2112463432072748E-2</v>
          </cell>
          <cell r="Z163">
            <v>0</v>
          </cell>
        </row>
        <row r="164">
          <cell r="A164" t="str">
            <v>Dist_SL_2022_62</v>
          </cell>
          <cell r="B164">
            <v>62</v>
          </cell>
          <cell r="C164">
            <v>0.82801720764665798</v>
          </cell>
          <cell r="D164">
            <v>3.6388159588584696</v>
          </cell>
          <cell r="E164">
            <v>0.14404501781677742</v>
          </cell>
          <cell r="F164">
            <v>0.36229019774458637</v>
          </cell>
          <cell r="G164">
            <v>0.15517351266798726</v>
          </cell>
          <cell r="H164">
            <v>0.13715631689522295</v>
          </cell>
          <cell r="I164">
            <v>0.12618336033564692</v>
          </cell>
          <cell r="J164">
            <v>1808.8783477498594</v>
          </cell>
          <cell r="K164">
            <v>1810.8359210325625</v>
          </cell>
          <cell r="L164">
            <v>0.12245003222682678</v>
          </cell>
          <cell r="M164">
            <v>0.19119786105838923</v>
          </cell>
          <cell r="N164"/>
          <cell r="O164"/>
          <cell r="P164"/>
          <cell r="Q164">
            <v>3.3936019790974131E-2</v>
          </cell>
          <cell r="R164">
            <v>2.3899783905930266E-2</v>
          </cell>
          <cell r="S164">
            <v>6.9130159786986667E-2</v>
          </cell>
          <cell r="T164">
            <v>2.5820952910188787E-2</v>
          </cell>
          <cell r="U164">
            <v>2.1616356439606518E-2</v>
          </cell>
          <cell r="V164">
            <v>5.0903684264100874E-3</v>
          </cell>
          <cell r="W164">
            <v>2.3275325045139687E-2</v>
          </cell>
          <cell r="X164">
            <v>0.17211404205582004</v>
          </cell>
          <cell r="Y164">
            <v>5.7053249339568637E-2</v>
          </cell>
          <cell r="Z164">
            <v>0</v>
          </cell>
        </row>
        <row r="165">
          <cell r="A165" t="str">
            <v>Dist_TO_2022_ALL</v>
          </cell>
          <cell r="B165" t="str">
            <v>Tooele County</v>
          </cell>
          <cell r="C165">
            <v>3.3257778644136855</v>
          </cell>
          <cell r="D165">
            <v>0.55113251015974907</v>
          </cell>
          <cell r="E165">
            <v>7.3387429932102552E-2</v>
          </cell>
          <cell r="F165">
            <v>9.4194830534684096E-2</v>
          </cell>
          <cell r="G165">
            <v>2.9784860513827734E-2</v>
          </cell>
          <cell r="H165">
            <v>2.2835525506928113E-2</v>
          </cell>
          <cell r="I165">
            <v>2.0553549638927079E-2</v>
          </cell>
          <cell r="J165">
            <v>520.71962973472637</v>
          </cell>
          <cell r="K165">
            <v>521.86306316136404</v>
          </cell>
          <cell r="L165">
            <v>7.2562859532450188E-2</v>
          </cell>
          <cell r="M165">
            <v>5.8903057645684889E-2</v>
          </cell>
          <cell r="N165"/>
          <cell r="O165"/>
          <cell r="P165"/>
          <cell r="Q165">
            <v>1.2456247382071085E-2</v>
          </cell>
          <cell r="R165">
            <v>7.3628818956284151E-3</v>
          </cell>
          <cell r="S165">
            <v>6.5346391106978199E-3</v>
          </cell>
          <cell r="T165">
            <v>8.6551973816844461E-3</v>
          </cell>
          <cell r="U165">
            <v>1.8557320733118246E-3</v>
          </cell>
          <cell r="V165">
            <v>1.8684289792722387E-3</v>
          </cell>
          <cell r="W165">
            <v>6.81757493579242E-3</v>
          </cell>
          <cell r="X165">
            <v>8.0832341741048266E-2</v>
          </cell>
          <cell r="Y165">
            <v>1.401891312339739E-2</v>
          </cell>
          <cell r="Z165">
            <v>0</v>
          </cell>
        </row>
        <row r="166">
          <cell r="A166" t="str">
            <v>Dist_TO_2022_11</v>
          </cell>
          <cell r="B166">
            <v>11</v>
          </cell>
          <cell r="C166">
            <v>12.038755808982609</v>
          </cell>
          <cell r="D166">
            <v>0.70025487190573643</v>
          </cell>
          <cell r="E166">
            <v>0.66898104877838671</v>
          </cell>
          <cell r="F166">
            <v>3.9629243950449519E-2</v>
          </cell>
          <cell r="G166">
            <v>2.7859364868313478E-2</v>
          </cell>
          <cell r="H166">
            <v>2.9972806077914735E-2</v>
          </cell>
          <cell r="I166">
            <v>2.6514586052590092E-2</v>
          </cell>
          <cell r="J166">
            <v>388.99905885948073</v>
          </cell>
          <cell r="K166">
            <v>390.97317830793014</v>
          </cell>
          <cell r="L166">
            <v>0.72909131988862363</v>
          </cell>
          <cell r="M166">
            <v>4.1472304623942028E-3</v>
          </cell>
          <cell r="N166"/>
          <cell r="O166"/>
          <cell r="P166"/>
          <cell r="Q166">
            <v>5.5092074101405868E-3</v>
          </cell>
          <cell r="R166">
            <v>5.1840298694269126E-4</v>
          </cell>
          <cell r="S166">
            <v>3.8829686075183964E-3</v>
          </cell>
          <cell r="T166">
            <v>1.5508037079961186E-2</v>
          </cell>
          <cell r="U166">
            <v>6.8800541602799699E-4</v>
          </cell>
          <cell r="V166">
            <v>8.2637582878069475E-4</v>
          </cell>
          <cell r="W166">
            <v>5.1303373964379706E-3</v>
          </cell>
          <cell r="X166">
            <v>0.76248799192472183</v>
          </cell>
          <cell r="Y166">
            <v>2.2631584935900038E-2</v>
          </cell>
          <cell r="Z166">
            <v>0</v>
          </cell>
        </row>
        <row r="167">
          <cell r="A167" t="str">
            <v>Dist_TO_2022_21</v>
          </cell>
          <cell r="B167">
            <v>21</v>
          </cell>
          <cell r="C167">
            <v>2.6499995018511462</v>
          </cell>
          <cell r="D167">
            <v>0.15202589879993278</v>
          </cell>
          <cell r="E167">
            <v>2.9742250676156778E-2</v>
          </cell>
          <cell r="F167">
            <v>6.6779485355517018E-2</v>
          </cell>
          <cell r="G167">
            <v>1.6971706443408514E-2</v>
          </cell>
          <cell r="H167">
            <v>1.0988795340770715E-2</v>
          </cell>
          <cell r="I167">
            <v>9.7224434167134752E-3</v>
          </cell>
          <cell r="J167">
            <v>357.72896055672408</v>
          </cell>
          <cell r="K167">
            <v>358.44782557000121</v>
          </cell>
          <cell r="L167">
            <v>3.0533500339615886E-2</v>
          </cell>
          <cell r="M167">
            <v>4.4773639520629106E-2</v>
          </cell>
          <cell r="N167"/>
          <cell r="O167"/>
          <cell r="P167"/>
          <cell r="Q167">
            <v>1.1017050494117196E-2</v>
          </cell>
          <cell r="R167">
            <v>5.5967119442291956E-3</v>
          </cell>
          <cell r="S167">
            <v>1.4233434261434533E-3</v>
          </cell>
          <cell r="T167">
            <v>5.672550973132762E-3</v>
          </cell>
          <cell r="U167">
            <v>2.7301087864164579E-4</v>
          </cell>
          <cell r="V167">
            <v>1.6525510824658433E-3</v>
          </cell>
          <cell r="W167">
            <v>4.7172851502441547E-3</v>
          </cell>
          <cell r="X167">
            <v>3.3596780960737122E-2</v>
          </cell>
          <cell r="Y167">
            <v>8.2990964987447197E-3</v>
          </cell>
          <cell r="Z167">
            <v>0</v>
          </cell>
        </row>
        <row r="168">
          <cell r="A168" t="str">
            <v>Dist_TO_2022_31</v>
          </cell>
          <cell r="B168">
            <v>31</v>
          </cell>
          <cell r="C168">
            <v>5.1567091595734142</v>
          </cell>
          <cell r="D168">
            <v>0.51948736125967432</v>
          </cell>
          <cell r="E168">
            <v>0.12283422695161698</v>
          </cell>
          <cell r="F168">
            <v>0.1096054616225511</v>
          </cell>
          <cell r="G168">
            <v>2.9859148238763161E-2</v>
          </cell>
          <cell r="H168">
            <v>2.0838312295661431E-2</v>
          </cell>
          <cell r="I168">
            <v>1.8479770082902476E-2</v>
          </cell>
          <cell r="J168">
            <v>492.15457441324293</v>
          </cell>
          <cell r="K168">
            <v>493.85561165974553</v>
          </cell>
          <cell r="L168">
            <v>0.12359580802627625</v>
          </cell>
          <cell r="M168">
            <v>7.7426780673664486E-2</v>
          </cell>
          <cell r="N168"/>
          <cell r="O168"/>
          <cell r="P168"/>
          <cell r="Q168">
            <v>1.134036865322517E-2</v>
          </cell>
          <cell r="R168">
            <v>9.6783308341127656E-3</v>
          </cell>
          <cell r="S168">
            <v>3.174560240731194E-3</v>
          </cell>
          <cell r="T168">
            <v>1.0411493671906353E-2</v>
          </cell>
          <cell r="U168">
            <v>5.8509940908686373E-4</v>
          </cell>
          <cell r="V168">
            <v>1.7010473217479206E-3</v>
          </cell>
          <cell r="W168">
            <v>6.4880583155197393E-3</v>
          </cell>
          <cell r="X168">
            <v>0.12979544229487219</v>
          </cell>
          <cell r="Y168">
            <v>1.5305218473298084E-2</v>
          </cell>
          <cell r="Z168">
            <v>0</v>
          </cell>
        </row>
        <row r="169">
          <cell r="A169" t="str">
            <v>Dist_TO_2022_32</v>
          </cell>
          <cell r="B169">
            <v>32</v>
          </cell>
          <cell r="C169">
            <v>5.1743541017851511</v>
          </cell>
          <cell r="D169">
            <v>0.56994341380149216</v>
          </cell>
          <cell r="E169">
            <v>0.13266056001334994</v>
          </cell>
          <cell r="F169">
            <v>0.11157338891111643</v>
          </cell>
          <cell r="G169">
            <v>3.1593885271049761E-2</v>
          </cell>
          <cell r="H169">
            <v>2.2660010635709851E-2</v>
          </cell>
          <cell r="I169">
            <v>2.0190423940600867E-2</v>
          </cell>
          <cell r="J169">
            <v>497.80148417410396</v>
          </cell>
          <cell r="K169">
            <v>499.63358069568403</v>
          </cell>
          <cell r="L169">
            <v>0.13238074785727641</v>
          </cell>
          <cell r="M169">
            <v>7.7341806381828013E-2</v>
          </cell>
          <cell r="N169"/>
          <cell r="O169"/>
          <cell r="P169"/>
          <cell r="Q169">
            <v>1.1571571893578565E-2</v>
          </cell>
          <cell r="R169">
            <v>9.6677295674744319E-3</v>
          </cell>
          <cell r="S169">
            <v>4.4904385169517932E-3</v>
          </cell>
          <cell r="T169">
            <v>1.0582966880520163E-2</v>
          </cell>
          <cell r="U169">
            <v>7.6366120740438425E-4</v>
          </cell>
          <cell r="V169">
            <v>1.7357317629744602E-3</v>
          </cell>
          <cell r="W169">
            <v>6.555045327425053E-3</v>
          </cell>
          <cell r="X169">
            <v>0.13984946047396263</v>
          </cell>
          <cell r="Y169">
            <v>1.5699975421256541E-2</v>
          </cell>
          <cell r="Z169">
            <v>0</v>
          </cell>
        </row>
        <row r="170">
          <cell r="A170" t="str">
            <v>Dist_TO_2022_41</v>
          </cell>
          <cell r="B170">
            <v>41</v>
          </cell>
          <cell r="C170">
            <v>1.3790647427863434</v>
          </cell>
          <cell r="D170">
            <v>6.056999894513428</v>
          </cell>
          <cell r="E170">
            <v>0.28217437853164745</v>
          </cell>
          <cell r="F170">
            <v>0.39408988305512965</v>
          </cell>
          <cell r="G170">
            <v>0.2431179853182194</v>
          </cell>
          <cell r="H170">
            <v>0.24303036868634562</v>
          </cell>
          <cell r="I170">
            <v>0.22358748384769558</v>
          </cell>
          <cell r="J170">
            <v>1734.7939516205224</v>
          </cell>
          <cell r="K170">
            <v>1736.3460125291094</v>
          </cell>
          <cell r="L170">
            <v>0.24671651229795352</v>
          </cell>
          <cell r="M170">
            <v>0.12513599366101244</v>
          </cell>
          <cell r="N170"/>
          <cell r="O170"/>
          <cell r="P170"/>
          <cell r="Q170">
            <v>2.5923520707771576E-2</v>
          </cell>
          <cell r="R170">
            <v>1.5641995022481862E-2</v>
          </cell>
          <cell r="S170">
            <v>0.14189217024925865</v>
          </cell>
          <cell r="T170">
            <v>4.8055664433257227E-2</v>
          </cell>
          <cell r="U170">
            <v>1.5580801929385182E-2</v>
          </cell>
          <cell r="V170">
            <v>3.8885064480419615E-3</v>
          </cell>
          <cell r="W170">
            <v>2.232205094354819E-2</v>
          </cell>
          <cell r="X170">
            <v>0.28452667258627484</v>
          </cell>
          <cell r="Y170">
            <v>8.1695049725064237E-2</v>
          </cell>
          <cell r="Z170">
            <v>0</v>
          </cell>
        </row>
        <row r="171">
          <cell r="A171" t="str">
            <v>Dist_TO_2022_42</v>
          </cell>
          <cell r="B171">
            <v>42</v>
          </cell>
          <cell r="C171">
            <v>1.9714315185685849</v>
          </cell>
          <cell r="D171">
            <v>3.6083905711522202</v>
          </cell>
          <cell r="E171">
            <v>0.23078438211345687</v>
          </cell>
          <cell r="F171">
            <v>0.22329630026991948</v>
          </cell>
          <cell r="G171">
            <v>0.13610071754604783</v>
          </cell>
          <cell r="H171">
            <v>0.13573945356573214</v>
          </cell>
          <cell r="I171">
            <v>0.12472017374215834</v>
          </cell>
          <cell r="J171">
            <v>1262.2742230598144</v>
          </cell>
          <cell r="K171">
            <v>1279.080983967292</v>
          </cell>
          <cell r="L171">
            <v>0.19842860166684573</v>
          </cell>
          <cell r="M171">
            <v>7.0118774855044017E-2</v>
          </cell>
          <cell r="N171"/>
          <cell r="O171"/>
          <cell r="P171"/>
          <cell r="Q171">
            <v>1.7438071849143325E-2</v>
          </cell>
          <cell r="R171">
            <v>8.7648524486712755E-3</v>
          </cell>
          <cell r="S171">
            <v>7.3019192144294448E-2</v>
          </cell>
          <cell r="T171">
            <v>2.9208495436241315E-2</v>
          </cell>
          <cell r="U171">
            <v>1.0312185951050656E-2</v>
          </cell>
          <cell r="V171">
            <v>2.6156913552182106E-3</v>
          </cell>
          <cell r="W171">
            <v>1.6831801692135533E-2</v>
          </cell>
          <cell r="X171">
            <v>0.78179460696383729</v>
          </cell>
          <cell r="Y171">
            <v>5.1700996658420394E-2</v>
          </cell>
          <cell r="Z171">
            <v>0</v>
          </cell>
        </row>
        <row r="172">
          <cell r="A172" t="str">
            <v>Dist_TO_2022_43</v>
          </cell>
          <cell r="B172">
            <v>43</v>
          </cell>
          <cell r="C172">
            <v>1.2934071857557801</v>
          </cell>
          <cell r="D172">
            <v>3.0229052301645964</v>
          </cell>
          <cell r="E172">
            <v>0.30727421388984966</v>
          </cell>
          <cell r="F172">
            <v>0.24196054456508931</v>
          </cell>
          <cell r="G172">
            <v>0.14908303780367638</v>
          </cell>
          <cell r="H172">
            <v>0.14908605851392495</v>
          </cell>
          <cell r="I172">
            <v>0.13708035009704081</v>
          </cell>
          <cell r="J172">
            <v>903.74888572596501</v>
          </cell>
          <cell r="K172">
            <v>905.25119042161896</v>
          </cell>
          <cell r="L172">
            <v>0.27044014629428348</v>
          </cell>
          <cell r="M172">
            <v>7.713903677473688E-2</v>
          </cell>
          <cell r="N172"/>
          <cell r="O172"/>
          <cell r="P172"/>
          <cell r="Q172">
            <v>1.5735449276427477E-2</v>
          </cell>
          <cell r="R172">
            <v>9.6423810175059882E-3</v>
          </cell>
          <cell r="S172">
            <v>5.6184671131465962E-2</v>
          </cell>
          <cell r="T172">
            <v>5.2852382415439256E-2</v>
          </cell>
          <cell r="U172">
            <v>8.079358663075735E-3</v>
          </cell>
          <cell r="V172">
            <v>2.3603066891295724E-3</v>
          </cell>
          <cell r="W172">
            <v>1.1632670495766233E-2</v>
          </cell>
          <cell r="X172">
            <v>0.304670330211535</v>
          </cell>
          <cell r="Y172">
            <v>8.0895650912198816E-2</v>
          </cell>
          <cell r="Z172">
            <v>0</v>
          </cell>
        </row>
        <row r="173">
          <cell r="A173" t="str">
            <v>Dist_TO_2022_51</v>
          </cell>
          <cell r="B173">
            <v>51</v>
          </cell>
          <cell r="C173">
            <v>0.85183069627591923</v>
          </cell>
          <cell r="D173">
            <v>3.1906105818159523</v>
          </cell>
          <cell r="E173">
            <v>0.12557517066370252</v>
          </cell>
          <cell r="F173">
            <v>0.30175867446082</v>
          </cell>
          <cell r="G173">
            <v>0.12922119028769596</v>
          </cell>
          <cell r="H173">
            <v>0.11419502443003254</v>
          </cell>
          <cell r="I173">
            <v>0.10498057592502259</v>
          </cell>
          <cell r="J173">
            <v>1757.7537697952569</v>
          </cell>
          <cell r="K173">
            <v>1759.555168158058</v>
          </cell>
          <cell r="L173">
            <v>0.10704778956852269</v>
          </cell>
          <cell r="M173">
            <v>0.15575602487518425</v>
          </cell>
          <cell r="N173"/>
          <cell r="O173"/>
          <cell r="P173"/>
          <cell r="Q173">
            <v>3.1807625155603182E-2</v>
          </cell>
          <cell r="R173">
            <v>1.9469501776608479E-2</v>
          </cell>
          <cell r="S173">
            <v>5.4766350795542089E-2</v>
          </cell>
          <cell r="T173">
            <v>2.1726575557172671E-2</v>
          </cell>
          <cell r="U173">
            <v>2.0367945878081741E-2</v>
          </cell>
          <cell r="V173">
            <v>4.7711125860648851E-3</v>
          </cell>
          <cell r="W173">
            <v>2.2620552148056926E-2</v>
          </cell>
          <cell r="X173">
            <v>0.15220935831514076</v>
          </cell>
          <cell r="Y173">
            <v>5.0214200606152691E-2</v>
          </cell>
          <cell r="Z173">
            <v>0</v>
          </cell>
        </row>
        <row r="174">
          <cell r="A174" t="str">
            <v>Dist_TO_2022_52</v>
          </cell>
          <cell r="B174">
            <v>52</v>
          </cell>
          <cell r="C174">
            <v>2.0579651573452011</v>
          </cell>
          <cell r="D174">
            <v>1.3338201035215311</v>
          </cell>
          <cell r="E174">
            <v>0.13253747655039186</v>
          </cell>
          <cell r="F174">
            <v>0.14642246209792073</v>
          </cell>
          <cell r="G174">
            <v>5.7872822300356494E-2</v>
          </cell>
          <cell r="H174">
            <v>4.9676874549097867E-2</v>
          </cell>
          <cell r="I174">
            <v>4.5391239068594852E-2</v>
          </cell>
          <cell r="J174">
            <v>985.32768353276094</v>
          </cell>
          <cell r="K174">
            <v>987.11369092954521</v>
          </cell>
          <cell r="L174">
            <v>0.12194307543136557</v>
          </cell>
          <cell r="M174">
            <v>8.1209386775803472E-2</v>
          </cell>
          <cell r="N174"/>
          <cell r="O174"/>
          <cell r="P174"/>
          <cell r="Q174">
            <v>1.5536200773019393E-2</v>
          </cell>
          <cell r="R174">
            <v>1.0151163231392082E-2</v>
          </cell>
          <cell r="S174">
            <v>1.3177323883310409E-2</v>
          </cell>
          <cell r="T174">
            <v>1.8338155319522282E-2</v>
          </cell>
          <cell r="U174">
            <v>6.8201758142336505E-3</v>
          </cell>
          <cell r="V174">
            <v>2.3304200003695561E-3</v>
          </cell>
          <cell r="W174">
            <v>1.2778495834335338E-2</v>
          </cell>
          <cell r="X174">
            <v>0.15507896966174703</v>
          </cell>
          <cell r="Y174">
            <v>3.2213897921355518E-2</v>
          </cell>
          <cell r="Z174">
            <v>0</v>
          </cell>
        </row>
        <row r="175">
          <cell r="A175" t="str">
            <v>Dist_TO_2022_53</v>
          </cell>
          <cell r="B175">
            <v>53</v>
          </cell>
          <cell r="C175">
            <v>0.88954478854745711</v>
          </cell>
          <cell r="D175">
            <v>1.5113439726358155</v>
          </cell>
          <cell r="E175">
            <v>0.12959542836462307</v>
          </cell>
          <cell r="F175">
            <v>0.17882060410887313</v>
          </cell>
          <cell r="G175">
            <v>6.7937484702497872E-2</v>
          </cell>
          <cell r="H175">
            <v>5.6906383661016705E-2</v>
          </cell>
          <cell r="I175">
            <v>5.2230567744787411E-2</v>
          </cell>
          <cell r="J175">
            <v>921.96045629730361</v>
          </cell>
          <cell r="K175">
            <v>923.86421342194035</v>
          </cell>
          <cell r="L175">
            <v>0.11088620505898987</v>
          </cell>
          <cell r="M175">
            <v>0.10320822839065903</v>
          </cell>
          <cell r="N175"/>
          <cell r="O175"/>
          <cell r="P175"/>
          <cell r="Q175">
            <v>1.870599205719738E-2</v>
          </cell>
          <cell r="R175">
            <v>1.29010377250396E-2</v>
          </cell>
          <cell r="S175">
            <v>1.4775742121170839E-2</v>
          </cell>
          <cell r="T175">
            <v>2.0128120652198309E-2</v>
          </cell>
          <cell r="U175">
            <v>9.7165218773320947E-3</v>
          </cell>
          <cell r="V175">
            <v>2.8058792326708703E-3</v>
          </cell>
          <cell r="W175">
            <v>1.1865979903005041E-2</v>
          </cell>
          <cell r="X175">
            <v>0.15812702966233452</v>
          </cell>
          <cell r="Y175">
            <v>3.7454806414756125E-2</v>
          </cell>
          <cell r="Z175">
            <v>0</v>
          </cell>
        </row>
        <row r="176">
          <cell r="A176" t="str">
            <v>Dist_TO_2022_54</v>
          </cell>
          <cell r="B176">
            <v>54</v>
          </cell>
          <cell r="C176">
            <v>30.561662623934932</v>
          </cell>
          <cell r="D176">
            <v>5.0864224401606055</v>
          </cell>
          <cell r="E176">
            <v>0.92957232131960066</v>
          </cell>
          <cell r="F176">
            <v>0.38024887313076239</v>
          </cell>
          <cell r="G176">
            <v>0.27643268096620127</v>
          </cell>
          <cell r="H176">
            <v>0.29538934133743194</v>
          </cell>
          <cell r="I176">
            <v>0.26547189911857011</v>
          </cell>
          <cell r="J176">
            <v>1057.7817586813924</v>
          </cell>
          <cell r="K176">
            <v>1062.8858195478458</v>
          </cell>
          <cell r="L176">
            <v>0.8989350315151039</v>
          </cell>
          <cell r="M176">
            <v>7.0724319896404583E-2</v>
          </cell>
          <cell r="N176"/>
          <cell r="O176"/>
          <cell r="P176"/>
          <cell r="Q176">
            <v>1.4135211896925855E-2</v>
          </cell>
          <cell r="R176">
            <v>8.8405089580674331E-3</v>
          </cell>
          <cell r="S176">
            <v>6.5041412273824567E-2</v>
          </cell>
          <cell r="T176">
            <v>0.13780507179072402</v>
          </cell>
          <cell r="U176">
            <v>7.158163828893776E-3</v>
          </cell>
          <cell r="V176">
            <v>2.1202728895637121E-3</v>
          </cell>
          <cell r="W176">
            <v>1.3830196992670955E-2</v>
          </cell>
          <cell r="X176">
            <v>0.94511407288501303</v>
          </cell>
          <cell r="Y176">
            <v>0.20043035131014711</v>
          </cell>
          <cell r="Z176">
            <v>0</v>
          </cell>
        </row>
        <row r="177">
          <cell r="A177" t="str">
            <v>Dist_TO_2022_61</v>
          </cell>
          <cell r="B177">
            <v>61</v>
          </cell>
          <cell r="C177">
            <v>0.51557740433753441</v>
          </cell>
          <cell r="D177">
            <v>2.4639424699220736</v>
          </cell>
          <cell r="E177">
            <v>8.0342462335772996E-2</v>
          </cell>
          <cell r="F177">
            <v>0.1639728338362684</v>
          </cell>
          <cell r="G177">
            <v>7.3379192643894142E-2</v>
          </cell>
          <cell r="H177">
            <v>6.5747194246904422E-2</v>
          </cell>
          <cell r="I177">
            <v>6.0486910212482023E-2</v>
          </cell>
          <cell r="J177">
            <v>1641.3310252252352</v>
          </cell>
          <cell r="K177">
            <v>1642.7572682258101</v>
          </cell>
          <cell r="L177">
            <v>6.721429053905148E-2</v>
          </cell>
          <cell r="M177">
            <v>7.3660877022555332E-2</v>
          </cell>
          <cell r="N177"/>
          <cell r="O177"/>
          <cell r="P177"/>
          <cell r="Q177">
            <v>2.4564762566808652E-2</v>
          </cell>
          <cell r="R177">
            <v>9.2075951898233799E-3</v>
          </cell>
          <cell r="S177">
            <v>3.0275599629611117E-2</v>
          </cell>
          <cell r="T177">
            <v>1.0741233780124244E-2</v>
          </cell>
          <cell r="U177">
            <v>1.551278356339722E-2</v>
          </cell>
          <cell r="V177">
            <v>3.6846872415887476E-3</v>
          </cell>
          <cell r="W177">
            <v>2.1119480169308487E-2</v>
          </cell>
          <cell r="X177">
            <v>0.10434537687050592</v>
          </cell>
          <cell r="Y177">
            <v>3.0211368103847128E-2</v>
          </cell>
          <cell r="Z177">
            <v>0</v>
          </cell>
        </row>
        <row r="178">
          <cell r="A178" t="str">
            <v>Dist_TO_2022_62</v>
          </cell>
          <cell r="B178">
            <v>62</v>
          </cell>
          <cell r="C178">
            <v>0.68518627531893805</v>
          </cell>
          <cell r="D178">
            <v>3.3468280179071757</v>
          </cell>
          <cell r="E178">
            <v>0.11067595717324161</v>
          </cell>
          <cell r="F178">
            <v>0.21449809671393452</v>
          </cell>
          <cell r="G178">
            <v>0.11189616605901558</v>
          </cell>
          <cell r="H178">
            <v>0.10616032284399182</v>
          </cell>
          <cell r="I178">
            <v>9.7667146073595681E-2</v>
          </cell>
          <cell r="J178">
            <v>1691.7149335282822</v>
          </cell>
          <cell r="K178">
            <v>1693.1079304734374</v>
          </cell>
          <cell r="L178">
            <v>9.4350304905445534E-2</v>
          </cell>
          <cell r="M178">
            <v>8.0864773676293772E-2</v>
          </cell>
          <cell r="N178"/>
          <cell r="O178"/>
          <cell r="P178"/>
          <cell r="Q178">
            <v>2.7473000193648935E-2</v>
          </cell>
          <cell r="R178">
            <v>1.0108093044719711E-2</v>
          </cell>
          <cell r="S178">
            <v>5.8100974357568579E-2</v>
          </cell>
          <cell r="T178">
            <v>1.649395532412155E-2</v>
          </cell>
          <cell r="U178">
            <v>1.6950436868176388E-2</v>
          </cell>
          <cell r="V178">
            <v>4.1209269407001831E-3</v>
          </cell>
          <cell r="W178">
            <v>2.1767793382894366E-2</v>
          </cell>
          <cell r="X178">
            <v>0.13018746858335617</v>
          </cell>
          <cell r="Y178">
            <v>3.9566243986218524E-2</v>
          </cell>
          <cell r="Z178">
            <v>0</v>
          </cell>
        </row>
        <row r="179">
          <cell r="A179" t="str">
            <v>Dist_WE_2022_ALL</v>
          </cell>
          <cell r="B179" t="str">
            <v>Weber County</v>
          </cell>
          <cell r="C179">
            <v>2.7917516419880557</v>
          </cell>
          <cell r="D179">
            <v>0.48329870551345755</v>
          </cell>
          <cell r="E179">
            <v>5.7544987384827051E-2</v>
          </cell>
          <cell r="F179">
            <v>9.0396865110383945E-2</v>
          </cell>
          <cell r="G179">
            <v>2.8848752888239126E-2</v>
          </cell>
          <cell r="H179">
            <v>2.2231158061666947E-2</v>
          </cell>
          <cell r="I179">
            <v>2.0029253863067448E-2</v>
          </cell>
          <cell r="J179">
            <v>500.32893478324553</v>
          </cell>
          <cell r="K179">
            <v>501.34084305606478</v>
          </cell>
          <cell r="L179">
            <v>5.6675256635629077E-2</v>
          </cell>
          <cell r="M179">
            <v>5.6213955070875982E-2</v>
          </cell>
          <cell r="N179"/>
          <cell r="O179"/>
          <cell r="P179"/>
          <cell r="Q179">
            <v>1.195175197784101E-2</v>
          </cell>
          <cell r="R179">
            <v>7.0267442108898947E-3</v>
          </cell>
          <cell r="S179">
            <v>6.3199679471901242E-3</v>
          </cell>
          <cell r="T179">
            <v>8.3976298802903651E-3</v>
          </cell>
          <cell r="U179">
            <v>1.9183592558972217E-3</v>
          </cell>
          <cell r="V179">
            <v>1.7927548142817841E-3</v>
          </cell>
          <cell r="W179">
            <v>6.5523634072554987E-3</v>
          </cell>
          <cell r="X179">
            <v>6.5160670891721117E-2</v>
          </cell>
          <cell r="Y179">
            <v>1.3709285027204639E-2</v>
          </cell>
          <cell r="Z179">
            <v>0</v>
          </cell>
        </row>
        <row r="180">
          <cell r="A180" t="str">
            <v>Dist_WE_2022_11</v>
          </cell>
          <cell r="B180">
            <v>11</v>
          </cell>
          <cell r="C180">
            <v>11.898093941759656</v>
          </cell>
          <cell r="D180">
            <v>0.73982002122672108</v>
          </cell>
          <cell r="E180">
            <v>0.60920004832655617</v>
          </cell>
          <cell r="F180">
            <v>4.054642720607135E-2</v>
          </cell>
          <cell r="G180">
            <v>2.9680537540527397E-2</v>
          </cell>
          <cell r="H180">
            <v>3.2233573334693233E-2</v>
          </cell>
          <cell r="I180">
            <v>2.8514413600708333E-2</v>
          </cell>
          <cell r="J180">
            <v>381.01382406463983</v>
          </cell>
          <cell r="K180">
            <v>382.71586346584235</v>
          </cell>
          <cell r="L180">
            <v>0.66365538373920896</v>
          </cell>
          <cell r="M180">
            <v>3.2320831517950129E-3</v>
          </cell>
          <cell r="N180"/>
          <cell r="O180"/>
          <cell r="P180"/>
          <cell r="Q180">
            <v>5.080770719583105E-3</v>
          </cell>
          <cell r="R180">
            <v>4.040103854179751E-4</v>
          </cell>
          <cell r="S180">
            <v>4.1758559567443105E-3</v>
          </cell>
          <cell r="T180">
            <v>1.6677761467374954E-2</v>
          </cell>
          <cell r="U180">
            <v>7.3982994665254748E-4</v>
          </cell>
          <cell r="V180">
            <v>7.6211355440108789E-4</v>
          </cell>
          <cell r="W180">
            <v>5.0250206294841955E-3</v>
          </cell>
          <cell r="X180">
            <v>0.69385468971236464</v>
          </cell>
          <cell r="Y180">
            <v>2.4338581601888429E-2</v>
          </cell>
          <cell r="Z180">
            <v>0</v>
          </cell>
        </row>
        <row r="181">
          <cell r="A181" t="str">
            <v>Dist_WE_2022_21</v>
          </cell>
          <cell r="B181">
            <v>21</v>
          </cell>
          <cell r="C181">
            <v>2.1510279881805419</v>
          </cell>
          <cell r="D181">
            <v>0.12100236695561115</v>
          </cell>
          <cell r="E181">
            <v>1.892994891776199E-2</v>
          </cell>
          <cell r="F181">
            <v>5.5579946069947803E-2</v>
          </cell>
          <cell r="G181">
            <v>1.4790112320536241E-2</v>
          </cell>
          <cell r="H181">
            <v>9.9879918655447417E-3</v>
          </cell>
          <cell r="I181">
            <v>8.8371269878086099E-3</v>
          </cell>
          <cell r="J181">
            <v>334.1206567402615</v>
          </cell>
          <cell r="K181">
            <v>334.69708177961621</v>
          </cell>
          <cell r="L181">
            <v>1.9641054295121387E-2</v>
          </cell>
          <cell r="M181">
            <v>3.5431762941085243E-2</v>
          </cell>
          <cell r="N181"/>
          <cell r="O181"/>
          <cell r="P181"/>
          <cell r="Q181">
            <v>1.016019126331782E-2</v>
          </cell>
          <cell r="R181">
            <v>4.4289652209835188E-3</v>
          </cell>
          <cell r="S181">
            <v>1.293640076088105E-3</v>
          </cell>
          <cell r="T181">
            <v>5.1542540511014525E-3</v>
          </cell>
          <cell r="U181">
            <v>2.5078418509282501E-4</v>
          </cell>
          <cell r="V181">
            <v>1.5240201117441112E-3</v>
          </cell>
          <cell r="W181">
            <v>4.4059425304235761E-3</v>
          </cell>
          <cell r="X181">
            <v>2.2035493371798269E-2</v>
          </cell>
          <cell r="Y181">
            <v>7.5434869117205058E-3</v>
          </cell>
          <cell r="Z181">
            <v>0</v>
          </cell>
        </row>
        <row r="182">
          <cell r="A182" t="str">
            <v>Dist_WE_2022_31</v>
          </cell>
          <cell r="B182">
            <v>31</v>
          </cell>
          <cell r="C182">
            <v>3.7404565397677709</v>
          </cell>
          <cell r="D182">
            <v>0.35354802373344574</v>
          </cell>
          <cell r="E182">
            <v>7.3242859310241604E-2</v>
          </cell>
          <cell r="F182">
            <v>9.0221926989311127E-2</v>
          </cell>
          <cell r="G182">
            <v>2.4763094604721061E-2</v>
          </cell>
          <cell r="H182">
            <v>1.736067928172293E-2</v>
          </cell>
          <cell r="I182">
            <v>1.5392601904047253E-2</v>
          </cell>
          <cell r="J182">
            <v>453.68226173012636</v>
          </cell>
          <cell r="K182">
            <v>454.90932351683904</v>
          </cell>
          <cell r="L182">
            <v>7.4043705234541027E-2</v>
          </cell>
          <cell r="M182">
            <v>6.2347650079292591E-2</v>
          </cell>
          <cell r="N182"/>
          <cell r="O182"/>
          <cell r="P182"/>
          <cell r="Q182">
            <v>1.0513597628295615E-2</v>
          </cell>
          <cell r="R182">
            <v>7.7934579257222698E-3</v>
          </cell>
          <cell r="S182">
            <v>2.6206553350534749E-3</v>
          </cell>
          <cell r="T182">
            <v>8.6776688593861E-3</v>
          </cell>
          <cell r="U182">
            <v>5.0165021870813057E-4</v>
          </cell>
          <cell r="V182">
            <v>1.5770347749515376E-3</v>
          </cell>
          <cell r="W182">
            <v>5.9808908448069249E-3</v>
          </cell>
          <cell r="X182">
            <v>7.8750194515433608E-2</v>
          </cell>
          <cell r="Y182">
            <v>1.2771936010316752E-2</v>
          </cell>
          <cell r="Z182">
            <v>0</v>
          </cell>
        </row>
        <row r="183">
          <cell r="A183" t="str">
            <v>Dist_WE_2022_32</v>
          </cell>
          <cell r="B183">
            <v>32</v>
          </cell>
          <cell r="C183">
            <v>3.8391573602494695</v>
          </cell>
          <cell r="D183">
            <v>0.40262476704816602</v>
          </cell>
          <cell r="E183">
            <v>8.2038512646250561E-2</v>
          </cell>
          <cell r="F183">
            <v>9.1494243981306261E-2</v>
          </cell>
          <cell r="G183">
            <v>2.5769145658148068E-2</v>
          </cell>
          <cell r="H183">
            <v>1.8376182140565089E-2</v>
          </cell>
          <cell r="I183">
            <v>1.6361262938340271E-2</v>
          </cell>
          <cell r="J183">
            <v>457.25678388652108</v>
          </cell>
          <cell r="K183">
            <v>458.59319718935643</v>
          </cell>
          <cell r="L183">
            <v>8.2087921061725536E-2</v>
          </cell>
          <cell r="M183">
            <v>6.2392502756339584E-2</v>
          </cell>
          <cell r="N183"/>
          <cell r="O183"/>
          <cell r="P183"/>
          <cell r="Q183">
            <v>1.0725559084401586E-2</v>
          </cell>
          <cell r="R183">
            <v>7.799056673632938E-3</v>
          </cell>
          <cell r="S183">
            <v>3.5348635817604372E-3</v>
          </cell>
          <cell r="T183">
            <v>8.6147850877914718E-3</v>
          </cell>
          <cell r="U183">
            <v>6.6265729031249495E-4</v>
          </cell>
          <cell r="V183">
            <v>1.6088260461748589E-3</v>
          </cell>
          <cell r="W183">
            <v>6.0211621056788824E-3</v>
          </cell>
          <cell r="X183">
            <v>8.7975976649278434E-2</v>
          </cell>
          <cell r="Y183">
            <v>1.2826403470519509E-2</v>
          </cell>
          <cell r="Z183">
            <v>0</v>
          </cell>
        </row>
        <row r="184">
          <cell r="A184" t="str">
            <v>Dist_WE_2022_41</v>
          </cell>
          <cell r="B184">
            <v>41</v>
          </cell>
          <cell r="C184">
            <v>1.5262525637679802</v>
          </cell>
          <cell r="D184">
            <v>6.0245786655075868</v>
          </cell>
          <cell r="E184">
            <v>0.3264299579549057</v>
          </cell>
          <cell r="F184">
            <v>0.48697134520156055</v>
          </cell>
          <cell r="G184">
            <v>0.2805080779362657</v>
          </cell>
          <cell r="H184">
            <v>0.27533235749151713</v>
          </cell>
          <cell r="I184">
            <v>0.25330525547874816</v>
          </cell>
          <cell r="J184">
            <v>1731.5051000665815</v>
          </cell>
          <cell r="K184">
            <v>1733.3728875012923</v>
          </cell>
          <cell r="L184">
            <v>0.28520906559893006</v>
          </cell>
          <cell r="M184">
            <v>0.1817203045666588</v>
          </cell>
          <cell r="N184"/>
          <cell r="O184"/>
          <cell r="P184"/>
          <cell r="Q184">
            <v>2.9918683143384583E-2</v>
          </cell>
          <cell r="R184">
            <v>2.2715042143990578E-2</v>
          </cell>
          <cell r="S184">
            <v>0.14871449855658678</v>
          </cell>
          <cell r="T184">
            <v>6.3270533597087161E-2</v>
          </cell>
          <cell r="U184">
            <v>1.7524181933053766E-2</v>
          </cell>
          <cell r="V184">
            <v>4.4877803135269555E-3</v>
          </cell>
          <cell r="W184">
            <v>2.2279719285755735E-2</v>
          </cell>
          <cell r="X184">
            <v>0.33070363286937021</v>
          </cell>
          <cell r="Y184">
            <v>0.10459087944276067</v>
          </cell>
          <cell r="Z184">
            <v>0</v>
          </cell>
        </row>
        <row r="185">
          <cell r="A185" t="str">
            <v>Dist_WE_2022_42</v>
          </cell>
          <cell r="B185">
            <v>42</v>
          </cell>
          <cell r="C185">
            <v>1.9338524115539484</v>
          </cell>
          <cell r="D185">
            <v>3.2895529128791674</v>
          </cell>
          <cell r="E185">
            <v>0.24175130212342857</v>
          </cell>
          <cell r="F185">
            <v>0.27276228504922906</v>
          </cell>
          <cell r="G185">
            <v>0.15239052198019989</v>
          </cell>
          <cell r="H185">
            <v>0.14830878902684938</v>
          </cell>
          <cell r="I185">
            <v>0.1363306686576935</v>
          </cell>
          <cell r="J185">
            <v>1116.1798491608481</v>
          </cell>
          <cell r="K185">
            <v>1137.0388516233811</v>
          </cell>
          <cell r="L185">
            <v>0.20838559101773649</v>
          </cell>
          <cell r="M185">
            <v>0.10432551716402373</v>
          </cell>
          <cell r="N185"/>
          <cell r="O185"/>
          <cell r="P185"/>
          <cell r="Q185">
            <v>2.0127978858355943E-2</v>
          </cell>
          <cell r="R185">
            <v>1.3040677197217404E-2</v>
          </cell>
          <cell r="S185">
            <v>7.4602787131827206E-2</v>
          </cell>
          <cell r="T185">
            <v>3.6057827134720458E-2</v>
          </cell>
          <cell r="U185">
            <v>1.1290245143432423E-2</v>
          </cell>
          <cell r="V185">
            <v>3.0191761252889803E-3</v>
          </cell>
          <cell r="W185">
            <v>1.4901263474777743E-2</v>
          </cell>
          <cell r="X185">
            <v>0.93642895638946255</v>
          </cell>
          <cell r="Y185">
            <v>6.1727818105127209E-2</v>
          </cell>
          <cell r="Z185">
            <v>0</v>
          </cell>
        </row>
        <row r="186">
          <cell r="A186" t="str">
            <v>Dist_WE_2022_43</v>
          </cell>
          <cell r="B186">
            <v>43</v>
          </cell>
          <cell r="C186">
            <v>1.2497561879428474</v>
          </cell>
          <cell r="D186">
            <v>2.8487909059927601</v>
          </cell>
          <cell r="E186">
            <v>0.32985821444092878</v>
          </cell>
          <cell r="F186">
            <v>0.28052863209015005</v>
          </cell>
          <cell r="G186">
            <v>0.15970498832563079</v>
          </cell>
          <cell r="H186">
            <v>0.15626940527620398</v>
          </cell>
          <cell r="I186">
            <v>0.14371857847286321</v>
          </cell>
          <cell r="J186">
            <v>843.74935558009111</v>
          </cell>
          <cell r="K186">
            <v>845.44263914702287</v>
          </cell>
          <cell r="L186">
            <v>0.29040259324649481</v>
          </cell>
          <cell r="M186">
            <v>0.1060999683856314</v>
          </cell>
          <cell r="N186"/>
          <cell r="O186"/>
          <cell r="P186"/>
          <cell r="Q186">
            <v>1.815925842831469E-2</v>
          </cell>
          <cell r="R186">
            <v>1.326253461649321E-2</v>
          </cell>
          <cell r="S186">
            <v>5.0666630049403069E-2</v>
          </cell>
          <cell r="T186">
            <v>6.1571200007938476E-2</v>
          </cell>
          <cell r="U186">
            <v>8.239216887747593E-3</v>
          </cell>
          <cell r="V186">
            <v>2.7238752362743791E-3</v>
          </cell>
          <cell r="W186">
            <v>1.0860221697503983E-2</v>
          </cell>
          <cell r="X186">
            <v>0.32699664738846551</v>
          </cell>
          <cell r="Y186">
            <v>9.3051862604171198E-2</v>
          </cell>
          <cell r="Z186">
            <v>0</v>
          </cell>
        </row>
        <row r="187">
          <cell r="A187" t="str">
            <v>Dist_WE_2022_51</v>
          </cell>
          <cell r="B187">
            <v>51</v>
          </cell>
          <cell r="C187">
            <v>0.93240690466667486</v>
          </cell>
          <cell r="D187">
            <v>3.2752731056299647</v>
          </cell>
          <cell r="E187">
            <v>0.14329498026106241</v>
          </cell>
          <cell r="F187">
            <v>0.37883308784948838</v>
          </cell>
          <cell r="G187">
            <v>0.15018290535142054</v>
          </cell>
          <cell r="H187">
            <v>0.12829025513455791</v>
          </cell>
          <cell r="I187">
            <v>0.11795945809640085</v>
          </cell>
          <cell r="J187">
            <v>1776.7409545646472</v>
          </cell>
          <cell r="K187">
            <v>1778.8513519748324</v>
          </cell>
          <cell r="L187">
            <v>0.1220461977368394</v>
          </cell>
          <cell r="M187">
            <v>0.21432018793594065</v>
          </cell>
          <cell r="N187"/>
          <cell r="O187"/>
          <cell r="P187"/>
          <cell r="Q187">
            <v>3.6222644778989767E-2</v>
          </cell>
          <cell r="R187">
            <v>2.6790070425067283E-2</v>
          </cell>
          <cell r="S187">
            <v>5.8769105181952372E-2</v>
          </cell>
          <cell r="T187">
            <v>2.6526559506524969E-2</v>
          </cell>
          <cell r="U187">
            <v>2.2751942313364665E-2</v>
          </cell>
          <cell r="V187">
            <v>5.4333768299524013E-3</v>
          </cell>
          <cell r="W187">
            <v>2.2864982612489031E-2</v>
          </cell>
          <cell r="X187">
            <v>0.17475464661303888</v>
          </cell>
          <cell r="Y187">
            <v>5.9190386960814551E-2</v>
          </cell>
          <cell r="Z187">
            <v>0</v>
          </cell>
        </row>
        <row r="188">
          <cell r="A188" t="str">
            <v>Dist_WE_2022_52</v>
          </cell>
          <cell r="B188">
            <v>52</v>
          </cell>
          <cell r="C188">
            <v>2.2632356760526622</v>
          </cell>
          <cell r="D188">
            <v>1.4312154911331931</v>
          </cell>
          <cell r="E188">
            <v>0.15577313085282379</v>
          </cell>
          <cell r="F188">
            <v>0.17507518519758311</v>
          </cell>
          <cell r="G188">
            <v>6.3464871039359064E-2</v>
          </cell>
          <cell r="H188">
            <v>5.2047001791256341E-2</v>
          </cell>
          <cell r="I188">
            <v>4.7644014669324816E-2</v>
          </cell>
          <cell r="J188">
            <v>1053.8801451428562</v>
          </cell>
          <cell r="K188">
            <v>1055.9697764188918</v>
          </cell>
          <cell r="L188">
            <v>0.14378304555861804</v>
          </cell>
          <cell r="M188">
            <v>0.10533631171333657</v>
          </cell>
          <cell r="N188"/>
          <cell r="O188"/>
          <cell r="P188"/>
          <cell r="Q188">
            <v>1.7691871692990187E-2</v>
          </cell>
          <cell r="R188">
            <v>1.3167086942000493E-2</v>
          </cell>
          <cell r="S188">
            <v>1.3133462503293954E-2</v>
          </cell>
          <cell r="T188">
            <v>1.9667476175938267E-2</v>
          </cell>
          <cell r="U188">
            <v>7.3278177806291112E-3</v>
          </cell>
          <cell r="V188">
            <v>2.6537694280337532E-3</v>
          </cell>
          <cell r="W188">
            <v>1.3665011908570168E-2</v>
          </cell>
          <cell r="X188">
            <v>0.18235178278707609</v>
          </cell>
          <cell r="Y188">
            <v>3.4510502772458096E-2</v>
          </cell>
          <cell r="Z188">
            <v>0</v>
          </cell>
        </row>
        <row r="189">
          <cell r="A189" t="str">
            <v>Dist_WE_2022_53</v>
          </cell>
          <cell r="B189">
            <v>53</v>
          </cell>
          <cell r="C189">
            <v>0.96295670588542104</v>
          </cell>
          <cell r="D189">
            <v>1.6546726362157778</v>
          </cell>
          <cell r="E189">
            <v>0.14963651387566651</v>
          </cell>
          <cell r="F189">
            <v>0.21726948413651456</v>
          </cell>
          <cell r="G189">
            <v>7.6684990770077288E-2</v>
          </cell>
          <cell r="H189">
            <v>6.1742266953670188E-2</v>
          </cell>
          <cell r="I189">
            <v>5.6711507492050811E-2</v>
          </cell>
          <cell r="J189">
            <v>1002.1084903638666</v>
          </cell>
          <cell r="K189">
            <v>1004.3296359131905</v>
          </cell>
          <cell r="L189">
            <v>0.12801938182230557</v>
          </cell>
          <cell r="M189">
            <v>0.13422547903304227</v>
          </cell>
          <cell r="N189"/>
          <cell r="O189"/>
          <cell r="P189"/>
          <cell r="Q189">
            <v>2.1301738149802109E-2</v>
          </cell>
          <cell r="R189">
            <v>1.6778230571816988E-2</v>
          </cell>
          <cell r="S189">
            <v>1.4829468373339283E-2</v>
          </cell>
          <cell r="T189">
            <v>2.277510658153184E-2</v>
          </cell>
          <cell r="U189">
            <v>1.0519110605481007E-2</v>
          </cell>
          <cell r="V189">
            <v>3.1952527062094915E-3</v>
          </cell>
          <cell r="W189">
            <v>1.2897372729300598E-2</v>
          </cell>
          <cell r="X189">
            <v>0.18290026927154526</v>
          </cell>
          <cell r="Y189">
            <v>4.1881991448680482E-2</v>
          </cell>
          <cell r="Z189">
            <v>0</v>
          </cell>
        </row>
        <row r="190">
          <cell r="A190" t="str">
            <v>Dist_WE_2022_54</v>
          </cell>
          <cell r="B190">
            <v>54</v>
          </cell>
          <cell r="C190">
            <v>22.351928905853594</v>
          </cell>
          <cell r="D190">
            <v>4.2039281829191948</v>
          </cell>
          <cell r="E190">
            <v>0.8317238947383655</v>
          </cell>
          <cell r="F190">
            <v>0.32999967852397655</v>
          </cell>
          <cell r="G190">
            <v>0.21423777206289399</v>
          </cell>
          <cell r="H190">
            <v>0.22174466032191573</v>
          </cell>
          <cell r="I190">
            <v>0.20030351313638306</v>
          </cell>
          <cell r="J190">
            <v>1091.1596634422217</v>
          </cell>
          <cell r="K190">
            <v>1096.0675307338261</v>
          </cell>
          <cell r="L190">
            <v>0.80503734148387374</v>
          </cell>
          <cell r="M190">
            <v>9.2158779990757847E-2</v>
          </cell>
          <cell r="N190"/>
          <cell r="O190"/>
          <cell r="P190"/>
          <cell r="Q190">
            <v>1.6096238211302984E-2</v>
          </cell>
          <cell r="R190">
            <v>1.1519842527566019E-2</v>
          </cell>
          <cell r="S190">
            <v>4.9290030807566554E-2</v>
          </cell>
          <cell r="T190">
            <v>0.10356263927175409</v>
          </cell>
          <cell r="U190">
            <v>6.3316636096985013E-3</v>
          </cell>
          <cell r="V190">
            <v>2.4144163989448962E-3</v>
          </cell>
          <cell r="W190">
            <v>1.4249209318120633E-2</v>
          </cell>
          <cell r="X190">
            <v>0.8473986789876311</v>
          </cell>
          <cell r="Y190">
            <v>0.15101351668587606</v>
          </cell>
          <cell r="Z190">
            <v>0</v>
          </cell>
        </row>
        <row r="191">
          <cell r="A191" t="str">
            <v>Dist_WE_2022_61</v>
          </cell>
          <cell r="B191">
            <v>61</v>
          </cell>
          <cell r="C191">
            <v>0.58659381332787208</v>
          </cell>
          <cell r="D191">
            <v>2.597194755060297</v>
          </cell>
          <cell r="E191">
            <v>9.668793111196626E-2</v>
          </cell>
          <cell r="F191">
            <v>0.24880039206833521</v>
          </cell>
          <cell r="G191">
            <v>9.5540151408404481E-2</v>
          </cell>
          <cell r="H191">
            <v>8.0145722613912923E-2</v>
          </cell>
          <cell r="I191">
            <v>7.3733601631485485E-2</v>
          </cell>
          <cell r="J191">
            <v>1713.8085434979496</v>
          </cell>
          <cell r="K191">
            <v>1715.5873849335851</v>
          </cell>
          <cell r="L191">
            <v>8.0714201359391613E-2</v>
          </cell>
          <cell r="M191">
            <v>0.13966539109433607</v>
          </cell>
          <cell r="N191"/>
          <cell r="O191"/>
          <cell r="P191"/>
          <cell r="Q191">
            <v>2.8989278360086222E-2</v>
          </cell>
          <cell r="R191">
            <v>1.7458167367386822E-2</v>
          </cell>
          <cell r="S191">
            <v>3.492046264828496E-2</v>
          </cell>
          <cell r="T191">
            <v>1.4696895902571229E-2</v>
          </cell>
          <cell r="U191">
            <v>1.8684799537417779E-2</v>
          </cell>
          <cell r="V191">
            <v>4.3483824095321699E-3</v>
          </cell>
          <cell r="W191">
            <v>2.2051942795783458E-2</v>
          </cell>
          <cell r="X191">
            <v>0.12692000507296647</v>
          </cell>
          <cell r="Y191">
            <v>3.8813039714390943E-2</v>
          </cell>
          <cell r="Z191">
            <v>0</v>
          </cell>
        </row>
        <row r="192">
          <cell r="A192" t="str">
            <v>Dist_WE_2022_62</v>
          </cell>
          <cell r="B192">
            <v>62</v>
          </cell>
          <cell r="C192">
            <v>0.77699599248685658</v>
          </cell>
          <cell r="D192">
            <v>3.5325317236851417</v>
          </cell>
          <cell r="E192">
            <v>0.13089713845277295</v>
          </cell>
          <cell r="F192">
            <v>0.31774651595429171</v>
          </cell>
          <cell r="G192">
            <v>0.14453816533774347</v>
          </cell>
          <cell r="H192">
            <v>0.13082953152439711</v>
          </cell>
          <cell r="I192">
            <v>0.12036299722304925</v>
          </cell>
          <cell r="J192">
            <v>1775.9728316458013</v>
          </cell>
          <cell r="K192">
            <v>1777.716041183101</v>
          </cell>
          <cell r="L192">
            <v>0.11134087984091046</v>
          </cell>
          <cell r="M192">
            <v>0.15449519694193806</v>
          </cell>
          <cell r="N192"/>
          <cell r="O192"/>
          <cell r="P192"/>
          <cell r="Q192">
            <v>3.2421787487956565E-2</v>
          </cell>
          <cell r="R192">
            <v>1.9311921108854685E-2</v>
          </cell>
          <cell r="S192">
            <v>6.829600071701826E-2</v>
          </cell>
          <cell r="T192">
            <v>2.2854486181887471E-2</v>
          </cell>
          <cell r="U192">
            <v>2.0711731448853059E-2</v>
          </cell>
          <cell r="V192">
            <v>4.8632470058395279E-3</v>
          </cell>
          <cell r="W192">
            <v>2.285192967390395E-2</v>
          </cell>
          <cell r="X192">
            <v>0.15588107281839234</v>
          </cell>
          <cell r="Y192">
            <v>5.2067119846328447E-2</v>
          </cell>
          <cell r="Z192">
            <v>0</v>
          </cell>
        </row>
        <row r="193">
          <cell r="A193" t="str">
            <v>Dist_ALL_2022_Grand Total</v>
          </cell>
          <cell r="B193" t="str">
            <v>Grand Total</v>
          </cell>
          <cell r="C193">
            <v>2.4574635087797883</v>
          </cell>
          <cell r="D193">
            <v>0.39685813230558431</v>
          </cell>
          <cell r="E193">
            <v>4.5900428882545072E-2</v>
          </cell>
          <cell r="F193">
            <v>8.2653565243468036E-2</v>
          </cell>
          <cell r="G193">
            <v>2.4723936118762103E-2</v>
          </cell>
          <cell r="H193">
            <v>1.818494467428998E-2</v>
          </cell>
          <cell r="I193">
            <v>1.6378364889640951E-2</v>
          </cell>
          <cell r="J193">
            <v>463.61659940303878</v>
          </cell>
          <cell r="K193">
            <v>464.52052961276286</v>
          </cell>
          <cell r="L193">
            <v>4.5188769572895089E-2</v>
          </cell>
          <cell r="M193">
            <v>5.2988578672503048E-2</v>
          </cell>
          <cell r="N193"/>
          <cell r="O193"/>
          <cell r="P193"/>
          <cell r="Q193">
            <v>1.1480041896675015E-2</v>
          </cell>
          <cell r="R193">
            <v>6.6235733360673335E-3</v>
          </cell>
          <cell r="S193">
            <v>5.0260089893255618E-3</v>
          </cell>
          <cell r="T193">
            <v>6.988533336366105E-3</v>
          </cell>
          <cell r="U193">
            <v>1.5391898548420453E-3</v>
          </cell>
          <cell r="V193">
            <v>1.721997893053818E-3</v>
          </cell>
          <cell r="W193">
            <v>6.0772980292748986E-3</v>
          </cell>
          <cell r="X193">
            <v>5.297463806796502E-2</v>
          </cell>
          <cell r="Y193">
            <v>1.1352357301574289E-2</v>
          </cell>
          <cell r="Z193">
            <v>0</v>
          </cell>
        </row>
        <row r="194">
          <cell r="A194"/>
          <cell r="B194" t="str">
            <v>Emission Rates - ALL PROCESSES (grams/mile)</v>
          </cell>
          <cell r="C194"/>
          <cell r="D194"/>
          <cell r="E194"/>
          <cell r="F194"/>
          <cell r="G194"/>
          <cell r="H194"/>
          <cell r="I194"/>
          <cell r="J194"/>
          <cell r="K194"/>
          <cell r="L194"/>
          <cell r="M194"/>
          <cell r="N194"/>
          <cell r="O194"/>
          <cell r="P194"/>
          <cell r="Q194"/>
          <cell r="R194"/>
          <cell r="S194"/>
          <cell r="T194"/>
          <cell r="U194"/>
          <cell r="V194"/>
          <cell r="W194"/>
          <cell r="X194"/>
          <cell r="Y194"/>
          <cell r="Z194"/>
        </row>
        <row r="195">
          <cell r="A195"/>
          <cell r="B195" t="str">
            <v>Row Labels</v>
          </cell>
          <cell r="C195" t="str">
            <v>Carbon Monoxide (CO)</v>
          </cell>
          <cell r="D195" t="str">
            <v>Oxides of Nitrogen (NOx)</v>
          </cell>
          <cell r="E195" t="str">
            <v>Volatile Organic Compounds</v>
          </cell>
          <cell r="F195" t="str">
            <v>PM10 Exhaust, Brake, Tire</v>
          </cell>
          <cell r="G195" t="str">
            <v>PM2.5 Exhaust, Brake, Tire</v>
          </cell>
          <cell r="H195" t="str">
            <v>Primary Exhaust PM10  - Total</v>
          </cell>
          <cell r="I195" t="str">
            <v>Primary Exhaust PM2.5 - Total</v>
          </cell>
          <cell r="J195" t="str">
            <v>Atmospheric CO2</v>
          </cell>
          <cell r="K195" t="str">
            <v>CO2 Equivalent</v>
          </cell>
          <cell r="L195" t="str">
            <v>Non-Methane Hydrocarbons</v>
          </cell>
          <cell r="M195" t="str">
            <v>Primary PM10 - Brakewear Particulate</v>
          </cell>
          <cell r="N195"/>
          <cell r="O195"/>
          <cell r="P195"/>
          <cell r="Q195" t="str">
            <v>Primary PM10 - Tirewear Particulate</v>
          </cell>
          <cell r="R195" t="str">
            <v>Primary PM2.5 - Brakewear Particulate</v>
          </cell>
          <cell r="S195" t="str">
            <v>Elemental Carbon</v>
          </cell>
          <cell r="T195" t="str">
            <v>Organic Carbon</v>
          </cell>
          <cell r="U195" t="str">
            <v>Sulfate Particulate</v>
          </cell>
          <cell r="V195" t="str">
            <v>Primary PM2.5 - Tirewear Particulate</v>
          </cell>
          <cell r="W195" t="str">
            <v>Total Energy Consumption</v>
          </cell>
          <cell r="X195" t="str">
            <v>Total Gaseous Hydrocarbons</v>
          </cell>
          <cell r="Y195" t="str">
            <v>Composite - NonECPM</v>
          </cell>
          <cell r="Z195" t="str">
            <v>H2O (aerosol)</v>
          </cell>
        </row>
        <row r="196">
          <cell r="A196" t="str">
            <v>ALL_BE_2022_ALL</v>
          </cell>
          <cell r="B196" t="str">
            <v>Box Elder County</v>
          </cell>
          <cell r="C196">
            <v>5.7264843329933024</v>
          </cell>
          <cell r="D196">
            <v>0.84590969308350816</v>
          </cell>
          <cell r="E196">
            <v>0.46241534217012237</v>
          </cell>
          <cell r="F196">
            <v>8.0492521715818097E-2</v>
          </cell>
          <cell r="G196">
            <v>3.8704732874155996E-2</v>
          </cell>
          <cell r="H196">
            <v>3.6667706148055562E-2</v>
          </cell>
          <cell r="I196">
            <v>3.294665631192558E-2</v>
          </cell>
          <cell r="J196">
            <v>549.51911527093455</v>
          </cell>
          <cell r="K196">
            <v>552.52906326723632</v>
          </cell>
          <cell r="L196">
            <v>0.44887793705529228</v>
          </cell>
          <cell r="M196">
            <v>3.2625515909339993E-2</v>
          </cell>
          <cell r="N196"/>
          <cell r="O196"/>
          <cell r="P196"/>
          <cell r="Q196">
            <v>1.119929965842255E-2</v>
          </cell>
          <cell r="R196">
            <v>4.078189545614742E-3</v>
          </cell>
          <cell r="S196">
            <v>1.2974959655686883E-2</v>
          </cell>
          <cell r="T196">
            <v>1.2695280832869296E-2</v>
          </cell>
          <cell r="U196">
            <v>2.6471542538661873E-3</v>
          </cell>
          <cell r="V196">
            <v>1.6798870166156721E-3</v>
          </cell>
          <cell r="W196">
            <v>7.1716148308009209E-3</v>
          </cell>
          <cell r="X196">
            <v>0.47438192698669035</v>
          </cell>
          <cell r="Y196">
            <v>1.9971724842941685E-2</v>
          </cell>
          <cell r="Z196">
            <v>0</v>
          </cell>
        </row>
        <row r="197">
          <cell r="A197" t="str">
            <v>ALL_BE_2022_11</v>
          </cell>
          <cell r="B197">
            <v>11</v>
          </cell>
          <cell r="C197">
            <v>13.174401110636865</v>
          </cell>
          <cell r="D197">
            <v>0.85626423802467699</v>
          </cell>
          <cell r="E197">
            <v>1.5054699978852981</v>
          </cell>
          <cell r="F197">
            <v>4.0667035495038965E-2</v>
          </cell>
          <cell r="G197">
            <v>3.1440333435982022E-2</v>
          </cell>
          <cell r="H197">
            <v>3.4555079183354549E-2</v>
          </cell>
          <cell r="I197">
            <v>3.0568066382535907E-2</v>
          </cell>
          <cell r="J197">
            <v>385.70258146009445</v>
          </cell>
          <cell r="K197">
            <v>387.43339658523377</v>
          </cell>
          <cell r="L197">
            <v>1.4618207845067592</v>
          </cell>
          <cell r="M197">
            <v>1.7808944414094553E-3</v>
          </cell>
          <cell r="N197"/>
          <cell r="O197"/>
          <cell r="P197"/>
          <cell r="Q197">
            <v>4.331061870274963E-3</v>
          </cell>
          <cell r="R197">
            <v>2.226118425120274E-4</v>
          </cell>
          <cell r="S197">
            <v>4.7781414455065419E-3</v>
          </cell>
          <cell r="T197">
            <v>1.7721275368586937E-2</v>
          </cell>
          <cell r="U197">
            <v>7.715614059663876E-4</v>
          </cell>
          <cell r="V197">
            <v>6.4965521093408613E-4</v>
          </cell>
          <cell r="W197">
            <v>5.0868558707928861E-3</v>
          </cell>
          <cell r="X197">
            <v>1.4920654179270008</v>
          </cell>
          <cell r="Y197">
            <v>2.5789919710010999E-2</v>
          </cell>
          <cell r="Z197">
            <v>0</v>
          </cell>
        </row>
        <row r="198">
          <cell r="A198" t="str">
            <v>ALL_BE_2022_21</v>
          </cell>
          <cell r="B198">
            <v>21</v>
          </cell>
          <cell r="C198">
            <v>5.0530132960375509</v>
          </cell>
          <cell r="D198">
            <v>0.27392822110692466</v>
          </cell>
          <cell r="E198">
            <v>0.4030591152066475</v>
          </cell>
          <cell r="F198">
            <v>4.862660850898471E-2</v>
          </cell>
          <cell r="G198">
            <v>2.1199701793518544E-2</v>
          </cell>
          <cell r="H198">
            <v>1.9619464905958825E-2</v>
          </cell>
          <cell r="I198">
            <v>1.7357388998543204E-2</v>
          </cell>
          <cell r="J198">
            <v>324.57060492092052</v>
          </cell>
          <cell r="K198">
            <v>326.67386790240329</v>
          </cell>
          <cell r="L198">
            <v>0.39428729972490367</v>
          </cell>
          <cell r="M198">
            <v>2.0350349819141706E-2</v>
          </cell>
          <cell r="N198"/>
          <cell r="O198"/>
          <cell r="P198"/>
          <cell r="Q198">
            <v>8.6567937838841827E-3</v>
          </cell>
          <cell r="R198">
            <v>2.5437998900984149E-3</v>
          </cell>
          <cell r="S198">
            <v>5.075721637430905E-3</v>
          </cell>
          <cell r="T198">
            <v>8.8085319647561722E-3</v>
          </cell>
          <cell r="U198">
            <v>2.9655303847069036E-4</v>
          </cell>
          <cell r="V198">
            <v>1.2985129048769255E-3</v>
          </cell>
          <cell r="W198">
            <v>4.2800826487309112E-3</v>
          </cell>
          <cell r="X198">
            <v>0.40804375616912519</v>
          </cell>
          <cell r="Y198">
            <v>1.2281702892534396E-2</v>
          </cell>
          <cell r="Z198">
            <v>0</v>
          </cell>
        </row>
        <row r="199">
          <cell r="A199" t="str">
            <v>ALL_BE_2022_31</v>
          </cell>
          <cell r="B199">
            <v>31</v>
          </cell>
          <cell r="C199">
            <v>8.6914468931772682</v>
          </cell>
          <cell r="D199">
            <v>0.79497423189414895</v>
          </cell>
          <cell r="E199">
            <v>0.66974428819177423</v>
          </cell>
          <cell r="F199">
            <v>8.1110895239077649E-2</v>
          </cell>
          <cell r="G199">
            <v>3.8786450931759781E-2</v>
          </cell>
          <cell r="H199">
            <v>3.7374593954375535E-2</v>
          </cell>
          <cell r="I199">
            <v>3.3098588691170779E-2</v>
          </cell>
          <cell r="J199">
            <v>439.83494462183921</v>
          </cell>
          <cell r="K199">
            <v>444.61846217040886</v>
          </cell>
          <cell r="L199">
            <v>0.65379074555211014</v>
          </cell>
          <cell r="M199">
            <v>3.4902808464967176E-2</v>
          </cell>
          <cell r="N199"/>
          <cell r="O199"/>
          <cell r="P199"/>
          <cell r="Q199">
            <v>8.8334928197349311E-3</v>
          </cell>
          <cell r="R199">
            <v>4.3628433831256327E-3</v>
          </cell>
          <cell r="S199">
            <v>9.8848578790426897E-3</v>
          </cell>
          <cell r="T199">
            <v>1.6586094888729457E-2</v>
          </cell>
          <cell r="U199">
            <v>6.1304650187530836E-4</v>
          </cell>
          <cell r="V199">
            <v>1.3250188574633649E-3</v>
          </cell>
          <cell r="W199">
            <v>5.7984865523337979E-3</v>
          </cell>
          <cell r="X199">
            <v>0.68111840721744277</v>
          </cell>
          <cell r="Y199">
            <v>2.321371423413832E-2</v>
          </cell>
          <cell r="Z199">
            <v>0</v>
          </cell>
        </row>
        <row r="200">
          <cell r="A200" t="str">
            <v>ALL_BE_2022_32</v>
          </cell>
          <cell r="B200">
            <v>32</v>
          </cell>
          <cell r="C200">
            <v>8.9073658107264322</v>
          </cell>
          <cell r="D200">
            <v>0.84389995492633152</v>
          </cell>
          <cell r="E200">
            <v>0.69706948664261825</v>
          </cell>
          <cell r="F200">
            <v>8.3045168318678655E-2</v>
          </cell>
          <cell r="G200">
            <v>4.026658938439294E-2</v>
          </cell>
          <cell r="H200">
            <v>3.8902668443883286E-2</v>
          </cell>
          <cell r="I200">
            <v>3.4523457375517881E-2</v>
          </cell>
          <cell r="J200">
            <v>442.72570260476186</v>
          </cell>
          <cell r="K200">
            <v>447.961415836985</v>
          </cell>
          <cell r="L200">
            <v>0.67879363050710861</v>
          </cell>
          <cell r="M200">
            <v>3.5129686731111449E-2</v>
          </cell>
          <cell r="N200"/>
          <cell r="O200"/>
          <cell r="P200"/>
          <cell r="Q200">
            <v>9.0128131436839204E-3</v>
          </cell>
          <cell r="R200">
            <v>4.3912132535883193E-3</v>
          </cell>
          <cell r="S200">
            <v>1.1315521055743861E-2</v>
          </cell>
          <cell r="T200">
            <v>1.6540444313343321E-2</v>
          </cell>
          <cell r="U200">
            <v>7.3497640409531735E-4</v>
          </cell>
          <cell r="V200">
            <v>1.3519187552867371E-3</v>
          </cell>
          <cell r="W200">
            <v>5.8301949470625615E-3</v>
          </cell>
          <cell r="X200">
            <v>0.71114540361149903</v>
          </cell>
          <cell r="Y200">
            <v>2.3207973260884654E-2</v>
          </cell>
          <cell r="Z200">
            <v>0</v>
          </cell>
        </row>
        <row r="201">
          <cell r="A201" t="str">
            <v>ALL_BE_2022_41</v>
          </cell>
          <cell r="B201">
            <v>41</v>
          </cell>
          <cell r="C201">
            <v>1.4085077138488138</v>
          </cell>
          <cell r="D201">
            <v>5.7000528668808617</v>
          </cell>
          <cell r="E201">
            <v>0.32771468206417964</v>
          </cell>
          <cell r="F201">
            <v>0.33046551987261463</v>
          </cell>
          <cell r="G201">
            <v>0.21355472113839738</v>
          </cell>
          <cell r="H201">
            <v>0.21589909151370376</v>
          </cell>
          <cell r="I201">
            <v>0.19862657616729337</v>
          </cell>
          <cell r="J201">
            <v>1632.2315534841102</v>
          </cell>
          <cell r="K201">
            <v>1633.9397674241402</v>
          </cell>
          <cell r="L201">
            <v>0.29200138932117303</v>
          </cell>
          <cell r="M201">
            <v>9.0271895456978127E-2</v>
          </cell>
          <cell r="N201"/>
          <cell r="O201"/>
          <cell r="P201"/>
          <cell r="Q201">
            <v>2.4294532901932737E-2</v>
          </cell>
          <cell r="R201">
            <v>1.1283988609357668E-2</v>
          </cell>
          <cell r="S201">
            <v>0.12775003511711622</v>
          </cell>
          <cell r="T201">
            <v>4.1443133929108589E-2</v>
          </cell>
          <cell r="U201">
            <v>1.3861411447597888E-2</v>
          </cell>
          <cell r="V201">
            <v>3.6441563617463334E-3</v>
          </cell>
          <cell r="W201">
            <v>2.1002347576075334E-2</v>
          </cell>
          <cell r="X201">
            <v>0.33819326357521207</v>
          </cell>
          <cell r="Y201">
            <v>7.0876356671689386E-2</v>
          </cell>
          <cell r="Z201">
            <v>0</v>
          </cell>
        </row>
        <row r="202">
          <cell r="A202" t="str">
            <v>ALL_BE_2022_42</v>
          </cell>
          <cell r="B202">
            <v>42</v>
          </cell>
          <cell r="C202">
            <v>2.5534225339877192</v>
          </cell>
          <cell r="D202">
            <v>3.5646101473217349</v>
          </cell>
          <cell r="E202">
            <v>0.30421798861305571</v>
          </cell>
          <cell r="F202">
            <v>0.20708973998297064</v>
          </cell>
          <cell r="G202">
            <v>0.13363132114595466</v>
          </cell>
          <cell r="H202">
            <v>0.13523348141398989</v>
          </cell>
          <cell r="I202">
            <v>0.12424073378200563</v>
          </cell>
          <cell r="J202">
            <v>1276.1653758554473</v>
          </cell>
          <cell r="K202">
            <v>1294.353619887482</v>
          </cell>
          <cell r="L202">
            <v>0.26485386540083894</v>
          </cell>
          <cell r="M202">
            <v>5.5513576392121906E-2</v>
          </cell>
          <cell r="N202"/>
          <cell r="O202"/>
          <cell r="P202"/>
          <cell r="Q202">
            <v>1.6342682176858858E-2</v>
          </cell>
          <cell r="R202">
            <v>6.9392000369741993E-3</v>
          </cell>
          <cell r="S202">
            <v>7.5531185438236975E-2</v>
          </cell>
          <cell r="T202">
            <v>2.6998972602262878E-2</v>
          </cell>
          <cell r="U202">
            <v>1.0293450258302778E-2</v>
          </cell>
          <cell r="V202">
            <v>2.4513873269748411E-3</v>
          </cell>
          <cell r="W202">
            <v>1.70110372036806E-2</v>
          </cell>
          <cell r="X202">
            <v>0.83811738445492467</v>
          </cell>
          <cell r="Y202">
            <v>4.8709580900569517E-2</v>
          </cell>
          <cell r="Z202">
            <v>0</v>
          </cell>
        </row>
        <row r="203">
          <cell r="A203" t="str">
            <v>ALL_BE_2022_43</v>
          </cell>
          <cell r="B203">
            <v>43</v>
          </cell>
          <cell r="C203">
            <v>3.5473059852402544</v>
          </cell>
          <cell r="D203">
            <v>2.9967986250592347</v>
          </cell>
          <cell r="E203">
            <v>0.54022032531526709</v>
          </cell>
          <cell r="F203">
            <v>0.22025660421152979</v>
          </cell>
          <cell r="G203">
            <v>0.1404829969720531</v>
          </cell>
          <cell r="H203">
            <v>0.14176054441706387</v>
          </cell>
          <cell r="I203">
            <v>0.13030235803815471</v>
          </cell>
          <cell r="J203">
            <v>939.61772648856231</v>
          </cell>
          <cell r="K203">
            <v>944.86009372005424</v>
          </cell>
          <cell r="L203">
            <v>0.46776575028468798</v>
          </cell>
          <cell r="M203">
            <v>6.3749823654691007E-2</v>
          </cell>
          <cell r="N203"/>
          <cell r="O203"/>
          <cell r="P203"/>
          <cell r="Q203">
            <v>1.4746236139774918E-2</v>
          </cell>
          <cell r="R203">
            <v>7.9687127742871736E-3</v>
          </cell>
          <cell r="S203">
            <v>5.5983704630671427E-2</v>
          </cell>
          <cell r="T203">
            <v>4.8240787396152125E-2</v>
          </cell>
          <cell r="U203">
            <v>7.8734343831175398E-3</v>
          </cell>
          <cell r="V203">
            <v>2.2119261596112243E-3</v>
          </cell>
          <cell r="W203">
            <v>1.2094570975472105E-2</v>
          </cell>
          <cell r="X203">
            <v>0.63215555039306703</v>
          </cell>
          <cell r="Y203">
            <v>7.4318796973668527E-2</v>
          </cell>
          <cell r="Z203">
            <v>0</v>
          </cell>
        </row>
        <row r="204">
          <cell r="A204" t="str">
            <v>ALL_BE_2022_51</v>
          </cell>
          <cell r="B204">
            <v>51</v>
          </cell>
          <cell r="C204">
            <v>1.1557244313433956</v>
          </cell>
          <cell r="D204">
            <v>2.9572558446672894</v>
          </cell>
          <cell r="E204">
            <v>0.20348635371331397</v>
          </cell>
          <cell r="F204">
            <v>0.23417655254204417</v>
          </cell>
          <cell r="G204">
            <v>0.10983354171432466</v>
          </cell>
          <cell r="H204">
            <v>0.10049700140428953</v>
          </cell>
          <cell r="I204">
            <v>9.2378459257206016E-2</v>
          </cell>
          <cell r="J204">
            <v>1645.4333264624252</v>
          </cell>
          <cell r="K204">
            <v>1647.6676623665373</v>
          </cell>
          <cell r="L204">
            <v>0.18053645303960247</v>
          </cell>
          <cell r="M204">
            <v>0.10387256400588105</v>
          </cell>
          <cell r="N204"/>
          <cell r="O204"/>
          <cell r="P204"/>
          <cell r="Q204">
            <v>2.9806987131873568E-2</v>
          </cell>
          <cell r="R204">
            <v>1.2984050437736512E-2</v>
          </cell>
          <cell r="S204">
            <v>4.9002702514002065E-2</v>
          </cell>
          <cell r="T204">
            <v>1.850730230954406E-2</v>
          </cell>
          <cell r="U204">
            <v>1.7961742710580934E-2</v>
          </cell>
          <cell r="V204">
            <v>4.4710320193821415E-3</v>
          </cell>
          <cell r="W204">
            <v>2.1175096249226422E-2</v>
          </cell>
          <cell r="X204">
            <v>0.24158446459781571</v>
          </cell>
          <cell r="Y204">
            <v>4.3375753200078374E-2</v>
          </cell>
          <cell r="Z204">
            <v>0</v>
          </cell>
        </row>
        <row r="205">
          <cell r="A205" t="str">
            <v>ALL_BE_2022_52</v>
          </cell>
          <cell r="B205">
            <v>52</v>
          </cell>
          <cell r="C205">
            <v>5.5817648412153087</v>
          </cell>
          <cell r="D205">
            <v>1.3432140051766124</v>
          </cell>
          <cell r="E205">
            <v>0.34716763549777746</v>
          </cell>
          <cell r="F205">
            <v>0.12520784896388315</v>
          </cell>
          <cell r="G205">
            <v>5.6529537820877919E-2</v>
          </cell>
          <cell r="H205">
            <v>5.1604011328998015E-2</v>
          </cell>
          <cell r="I205">
            <v>4.6965114638875878E-2</v>
          </cell>
          <cell r="J205">
            <v>933.80056474442983</v>
          </cell>
          <cell r="K205">
            <v>938.3064600657591</v>
          </cell>
          <cell r="L205">
            <v>0.31775979488359674</v>
          </cell>
          <cell r="M205">
            <v>5.9045440704651939E-2</v>
          </cell>
          <cell r="N205"/>
          <cell r="O205"/>
          <cell r="P205"/>
          <cell r="Q205">
            <v>1.4558396930233185E-2</v>
          </cell>
          <cell r="R205">
            <v>7.3806770425973393E-3</v>
          </cell>
          <cell r="S205">
            <v>1.4435398362778174E-2</v>
          </cell>
          <cell r="T205">
            <v>1.8993032896659972E-2</v>
          </cell>
          <cell r="U205">
            <v>6.3535366522241348E-3</v>
          </cell>
          <cell r="V205">
            <v>2.1837461394047021E-3</v>
          </cell>
          <cell r="W205">
            <v>1.2112358468103197E-2</v>
          </cell>
          <cell r="X205">
            <v>0.39961882549279359</v>
          </cell>
          <cell r="Y205">
            <v>3.2529823284259247E-2</v>
          </cell>
          <cell r="Z205">
            <v>0</v>
          </cell>
        </row>
        <row r="206">
          <cell r="A206" t="str">
            <v>ALL_BE_2022_53</v>
          </cell>
          <cell r="B206">
            <v>53</v>
          </cell>
          <cell r="C206">
            <v>1.35779484717179</v>
          </cell>
          <cell r="D206">
            <v>1.4256055870444932</v>
          </cell>
          <cell r="E206">
            <v>0.20584557447854004</v>
          </cell>
          <cell r="F206">
            <v>0.14564695827358506</v>
          </cell>
          <cell r="G206">
            <v>6.1053360339243433E-2</v>
          </cell>
          <cell r="H206">
            <v>5.356818557183974E-2</v>
          </cell>
          <cell r="I206">
            <v>4.9105261396093933E-2</v>
          </cell>
          <cell r="J206">
            <v>863.41990723084018</v>
          </cell>
          <cell r="K206">
            <v>866.16617419972329</v>
          </cell>
          <cell r="L206">
            <v>0.17982442232736592</v>
          </cell>
          <cell r="M206">
            <v>7.4549959437262975E-2</v>
          </cell>
          <cell r="N206"/>
          <cell r="O206"/>
          <cell r="P206"/>
          <cell r="Q206">
            <v>1.752881326448235E-2</v>
          </cell>
          <cell r="R206">
            <v>9.3187840673234143E-3</v>
          </cell>
          <cell r="S206">
            <v>1.4723477612725799E-2</v>
          </cell>
          <cell r="T206">
            <v>1.8451179468804261E-2</v>
          </cell>
          <cell r="U206">
            <v>8.9694593601157436E-3</v>
          </cell>
          <cell r="V206">
            <v>2.6293148758260864E-3</v>
          </cell>
          <cell r="W206">
            <v>1.1112701788623544E-2</v>
          </cell>
          <cell r="X206">
            <v>0.25179023948567764</v>
          </cell>
          <cell r="Y206">
            <v>3.4381729635256757E-2</v>
          </cell>
          <cell r="Z206">
            <v>0</v>
          </cell>
        </row>
        <row r="207">
          <cell r="A207" t="str">
            <v>ALL_BE_2022_54</v>
          </cell>
          <cell r="B207">
            <v>54</v>
          </cell>
          <cell r="C207">
            <v>39.786226125655134</v>
          </cell>
          <cell r="D207">
            <v>4.8780580834558078</v>
          </cell>
          <cell r="E207">
            <v>1.9961666840788665</v>
          </cell>
          <cell r="F207">
            <v>0.3800928942685442</v>
          </cell>
          <cell r="G207">
            <v>0.29075893100281597</v>
          </cell>
          <cell r="H207">
            <v>0.31457782161950026</v>
          </cell>
          <cell r="I207">
            <v>0.28223841786907122</v>
          </cell>
          <cell r="J207">
            <v>1030.4740072079969</v>
          </cell>
          <cell r="K207">
            <v>1039.5078717520005</v>
          </cell>
          <cell r="L207">
            <v>1.8868786434327822</v>
          </cell>
          <cell r="M207">
            <v>5.2269595412197223E-2</v>
          </cell>
          <cell r="N207"/>
          <cell r="O207"/>
          <cell r="P207"/>
          <cell r="Q207">
            <v>1.3245477236846721E-2</v>
          </cell>
          <cell r="R207">
            <v>6.5336978695470088E-3</v>
          </cell>
          <cell r="S207">
            <v>7.5555452365997228E-2</v>
          </cell>
          <cell r="T207">
            <v>0.14307485708735757</v>
          </cell>
          <cell r="U207">
            <v>7.001625827194974E-3</v>
          </cell>
          <cell r="V207">
            <v>1.9868152641977755E-3</v>
          </cell>
          <cell r="W207">
            <v>1.3470822970738879E-2</v>
          </cell>
          <cell r="X207">
            <v>1.9751309793118466</v>
          </cell>
          <cell r="Y207">
            <v>0.20668300673184195</v>
          </cell>
          <cell r="Z207">
            <v>0</v>
          </cell>
        </row>
        <row r="208">
          <cell r="A208" t="str">
            <v>ALL_BE_2022_61</v>
          </cell>
          <cell r="B208">
            <v>61</v>
          </cell>
          <cell r="C208">
            <v>0.63769426688681718</v>
          </cell>
          <cell r="D208">
            <v>2.4011916559460666</v>
          </cell>
          <cell r="E208">
            <v>0.1497976213003252</v>
          </cell>
          <cell r="F208">
            <v>0.15225776098420848</v>
          </cell>
          <cell r="G208">
            <v>7.056057859669701E-2</v>
          </cell>
          <cell r="H208">
            <v>6.4046427394950534E-2</v>
          </cell>
          <cell r="I208">
            <v>5.8922227555636357E-2</v>
          </cell>
          <cell r="J208">
            <v>1604.8989340302721</v>
          </cell>
          <cell r="K208">
            <v>1606.6711676324253</v>
          </cell>
          <cell r="L208">
            <v>0.13291351271793211</v>
          </cell>
          <cell r="M208">
            <v>6.3733184889115474E-2</v>
          </cell>
          <cell r="N208"/>
          <cell r="O208"/>
          <cell r="P208"/>
          <cell r="Q208">
            <v>2.447814870014248E-2</v>
          </cell>
          <cell r="R208">
            <v>7.9666536822544966E-3</v>
          </cell>
          <cell r="S208">
            <v>2.9569604013560038E-2</v>
          </cell>
          <cell r="T208">
            <v>1.040941604611873E-2</v>
          </cell>
          <cell r="U208">
            <v>1.5107995854991351E-2</v>
          </cell>
          <cell r="V208">
            <v>3.6716973588061547E-3</v>
          </cell>
          <cell r="W208">
            <v>2.065067739311828E-2</v>
          </cell>
          <cell r="X208">
            <v>0.18315273910991112</v>
          </cell>
          <cell r="Y208">
            <v>2.9352669361402638E-2</v>
          </cell>
          <cell r="Z208">
            <v>0</v>
          </cell>
        </row>
        <row r="209">
          <cell r="A209" t="str">
            <v>ALL_BE_2022_62</v>
          </cell>
          <cell r="B209">
            <v>62</v>
          </cell>
          <cell r="C209">
            <v>0.72802564406792014</v>
          </cell>
          <cell r="D209">
            <v>3.2645717250771984</v>
          </cell>
          <cell r="E209">
            <v>0.1679154765852289</v>
          </cell>
          <cell r="F209">
            <v>0.20040771904776933</v>
          </cell>
          <cell r="G209">
            <v>0.10782267068877414</v>
          </cell>
          <cell r="H209">
            <v>0.10325494502762088</v>
          </cell>
          <cell r="I209">
            <v>9.4994210480449801E-2</v>
          </cell>
          <cell r="J209">
            <v>1653.2091793187667</v>
          </cell>
          <cell r="K209">
            <v>1654.6871347154674</v>
          </cell>
          <cell r="L209">
            <v>0.15063912098244339</v>
          </cell>
          <cell r="M209">
            <v>6.9776546696035127E-2</v>
          </cell>
          <cell r="N209"/>
          <cell r="O209"/>
          <cell r="P209"/>
          <cell r="Q209">
            <v>2.7376227324113336E-2</v>
          </cell>
          <cell r="R209">
            <v>8.7220478125739648E-3</v>
          </cell>
          <cell r="S209">
            <v>5.6713754846736228E-2</v>
          </cell>
          <cell r="T209">
            <v>1.589240217599815E-2</v>
          </cell>
          <cell r="U209">
            <v>1.6490264260978209E-2</v>
          </cell>
          <cell r="V209">
            <v>4.106412395750378E-3</v>
          </cell>
          <cell r="W209">
            <v>2.127231356663083E-2</v>
          </cell>
          <cell r="X209">
            <v>0.19032741003508735</v>
          </cell>
          <cell r="Y209">
            <v>3.8280523554847852E-2</v>
          </cell>
          <cell r="Z209">
            <v>0</v>
          </cell>
        </row>
        <row r="210">
          <cell r="A210" t="str">
            <v>ALL_DA_2022_ALL</v>
          </cell>
          <cell r="B210" t="str">
            <v>Davis County</v>
          </cell>
          <cell r="C210">
            <v>5.5524686235528522</v>
          </cell>
          <cell r="D210">
            <v>0.52288935893062061</v>
          </cell>
          <cell r="E210">
            <v>0.47240823165969742</v>
          </cell>
          <cell r="F210">
            <v>8.7351657712960523E-2</v>
          </cell>
          <cell r="G210">
            <v>3.4362556027041191E-2</v>
          </cell>
          <cell r="H210">
            <v>3.0153023188547783E-2</v>
          </cell>
          <cell r="I210">
            <v>2.6940096179264579E-2</v>
          </cell>
          <cell r="J210">
            <v>484.25342746776806</v>
          </cell>
          <cell r="K210">
            <v>487.77993266829941</v>
          </cell>
          <cell r="L210">
            <v>0.46046920364719207</v>
          </cell>
          <cell r="M210">
            <v>4.6293022176394624E-2</v>
          </cell>
          <cell r="N210"/>
          <cell r="O210"/>
          <cell r="P210"/>
          <cell r="Q210">
            <v>1.0905612348018128E-2</v>
          </cell>
          <cell r="R210">
            <v>5.7866232101466573E-3</v>
          </cell>
          <cell r="S210">
            <v>9.6664459752851626E-3</v>
          </cell>
          <cell r="T210">
            <v>1.1659694819766996E-2</v>
          </cell>
          <cell r="U210">
            <v>1.478343479765813E-3</v>
          </cell>
          <cell r="V210">
            <v>1.6358366376299578E-3</v>
          </cell>
          <cell r="W210">
            <v>6.3522646047057801E-3</v>
          </cell>
          <cell r="X210">
            <v>0.48800686423001238</v>
          </cell>
          <cell r="Y210">
            <v>1.7273657807685201E-2</v>
          </cell>
          <cell r="Z210">
            <v>0</v>
          </cell>
        </row>
        <row r="211">
          <cell r="A211" t="str">
            <v>ALL_DA_2022_11</v>
          </cell>
          <cell r="B211">
            <v>11</v>
          </cell>
          <cell r="C211">
            <v>16.568991715722447</v>
          </cell>
          <cell r="D211">
            <v>0.89801913647092702</v>
          </cell>
          <cell r="E211">
            <v>2.8674787462921802</v>
          </cell>
          <cell r="F211">
            <v>4.5036397673351831E-2</v>
          </cell>
          <cell r="G211">
            <v>3.4314234684004595E-2</v>
          </cell>
          <cell r="H211">
            <v>3.7604901032287065E-2</v>
          </cell>
          <cell r="I211">
            <v>3.3266007295166405E-2</v>
          </cell>
          <cell r="J211">
            <v>429.05243151550701</v>
          </cell>
          <cell r="K211">
            <v>432.59668359385319</v>
          </cell>
          <cell r="L211">
            <v>2.7387227692848377</v>
          </cell>
          <cell r="M211">
            <v>2.659733365818583E-3</v>
          </cell>
          <cell r="N211"/>
          <cell r="O211"/>
          <cell r="P211"/>
          <cell r="Q211">
            <v>4.771763275246187E-3</v>
          </cell>
          <cell r="R211">
            <v>3.3246667072732287E-4</v>
          </cell>
          <cell r="S211">
            <v>6.2039584929072383E-3</v>
          </cell>
          <cell r="T211">
            <v>1.8757304464583624E-2</v>
          </cell>
          <cell r="U211">
            <v>7.7249155212831403E-4</v>
          </cell>
          <cell r="V211">
            <v>7.1576071811086783E-4</v>
          </cell>
          <cell r="W211">
            <v>5.6585782349190209E-3</v>
          </cell>
          <cell r="X211">
            <v>2.7897974991928098</v>
          </cell>
          <cell r="Y211">
            <v>2.7062048802259164E-2</v>
          </cell>
          <cell r="Z211">
            <v>0</v>
          </cell>
        </row>
        <row r="212">
          <cell r="A212" t="str">
            <v>ALL_DA_2022_21</v>
          </cell>
          <cell r="B212">
            <v>21</v>
          </cell>
          <cell r="C212">
            <v>4.8041735598374977</v>
          </cell>
          <cell r="D212">
            <v>0.21919441523574978</v>
          </cell>
          <cell r="E212">
            <v>0.41832290663050609</v>
          </cell>
          <cell r="F212">
            <v>5.7603154203864311E-2</v>
          </cell>
          <cell r="G212">
            <v>2.1599662130752505E-2</v>
          </cell>
          <cell r="H212">
            <v>1.8639447256195475E-2</v>
          </cell>
          <cell r="I212">
            <v>1.6490658092069482E-2</v>
          </cell>
          <cell r="J212">
            <v>348.8778898116513</v>
          </cell>
          <cell r="K212">
            <v>351.37047323962156</v>
          </cell>
          <cell r="L212">
            <v>0.40990317169648333</v>
          </cell>
          <cell r="M212">
            <v>2.9421965357727502E-2</v>
          </cell>
          <cell r="N212"/>
          <cell r="O212"/>
          <cell r="P212"/>
          <cell r="Q212">
            <v>9.5417415899413313E-3</v>
          </cell>
          <cell r="R212">
            <v>3.6777450958111143E-3</v>
          </cell>
          <cell r="S212">
            <v>5.2291191593993097E-3</v>
          </cell>
          <cell r="T212">
            <v>8.1502929324998395E-3</v>
          </cell>
          <cell r="U212">
            <v>2.6068969815590612E-4</v>
          </cell>
          <cell r="V212">
            <v>1.431258942871907E-3</v>
          </cell>
          <cell r="W212">
            <v>4.600563390886804E-3</v>
          </cell>
          <cell r="X212">
            <v>0.42642809374299118</v>
          </cell>
          <cell r="Y212">
            <v>1.1261548078417437E-2</v>
          </cell>
          <cell r="Z212">
            <v>0</v>
          </cell>
        </row>
        <row r="213">
          <cell r="A213" t="str">
            <v>ALL_DA_2022_31</v>
          </cell>
          <cell r="B213">
            <v>31</v>
          </cell>
          <cell r="C213">
            <v>6.6697978724482727</v>
          </cell>
          <cell r="D213">
            <v>0.47430462705329351</v>
          </cell>
          <cell r="E213">
            <v>0.54588875310465079</v>
          </cell>
          <cell r="F213">
            <v>9.3536992129815796E-2</v>
          </cell>
          <cell r="G213">
            <v>3.5637574030081741E-2</v>
          </cell>
          <cell r="H213">
            <v>3.1158878608575764E-2</v>
          </cell>
          <cell r="I213">
            <v>2.7593069811135854E-2</v>
          </cell>
          <cell r="J213">
            <v>465.11200397395305</v>
          </cell>
          <cell r="K213">
            <v>469.67529154149503</v>
          </cell>
          <cell r="L213">
            <v>0.53424388065299888</v>
          </cell>
          <cell r="M213">
            <v>5.2487775701439879E-2</v>
          </cell>
          <cell r="N213"/>
          <cell r="O213"/>
          <cell r="P213"/>
          <cell r="Q213">
            <v>9.8903378198001539E-3</v>
          </cell>
          <cell r="R213">
            <v>6.5609592906358668E-3</v>
          </cell>
          <cell r="S213">
            <v>8.8009647987510441E-3</v>
          </cell>
          <cell r="T213">
            <v>1.3515636288679304E-2</v>
          </cell>
          <cell r="U213">
            <v>5.1612415561946021E-4</v>
          </cell>
          <cell r="V213">
            <v>1.4835449283100224E-3</v>
          </cell>
          <cell r="W213">
            <v>6.1317419498727729E-3</v>
          </cell>
          <cell r="X213">
            <v>0.56182222227103307</v>
          </cell>
          <cell r="Y213">
            <v>1.8792098355337631E-2</v>
          </cell>
          <cell r="Z213">
            <v>0</v>
          </cell>
        </row>
        <row r="214">
          <cell r="A214" t="str">
            <v>ALL_DA_2022_32</v>
          </cell>
          <cell r="B214">
            <v>32</v>
          </cell>
          <cell r="C214">
            <v>7.1068012571281329</v>
          </cell>
          <cell r="D214">
            <v>0.53762140753598819</v>
          </cell>
          <cell r="E214">
            <v>0.58108911994250034</v>
          </cell>
          <cell r="F214">
            <v>9.5418559388116275E-2</v>
          </cell>
          <cell r="G214">
            <v>3.7124340550180018E-2</v>
          </cell>
          <cell r="H214">
            <v>3.2724602960421484E-2</v>
          </cell>
          <cell r="I214">
            <v>2.9035392293140037E-2</v>
          </cell>
          <cell r="J214">
            <v>471.21149451786357</v>
          </cell>
          <cell r="K214">
            <v>476.28557286122094</v>
          </cell>
          <cell r="L214">
            <v>0.56715958760230267</v>
          </cell>
          <cell r="M214">
            <v>5.2605360763227305E-2</v>
          </cell>
          <cell r="N214"/>
          <cell r="O214"/>
          <cell r="P214"/>
          <cell r="Q214">
            <v>1.0088595664467485E-2</v>
          </cell>
          <cell r="R214">
            <v>6.575665687996256E-3</v>
          </cell>
          <cell r="S214">
            <v>9.8935455217352992E-3</v>
          </cell>
          <cell r="T214">
            <v>1.3687417598437742E-2</v>
          </cell>
          <cell r="U214">
            <v>6.8474234704602008E-4</v>
          </cell>
          <cell r="V214">
            <v>1.5132825690437283E-3</v>
          </cell>
          <cell r="W214">
            <v>6.2054272133659719E-3</v>
          </cell>
          <cell r="X214">
            <v>0.60160425158836173</v>
          </cell>
          <cell r="Y214">
            <v>1.9141850975393108E-2</v>
          </cell>
          <cell r="Z214">
            <v>0</v>
          </cell>
        </row>
        <row r="215">
          <cell r="A215" t="str">
            <v>ALL_DA_2022_41</v>
          </cell>
          <cell r="B215">
            <v>41</v>
          </cell>
          <cell r="C215">
            <v>1.5616472501764753</v>
          </cell>
          <cell r="D215">
            <v>6.0697891480799928</v>
          </cell>
          <cell r="E215">
            <v>0.38454088038694523</v>
          </cell>
          <cell r="F215">
            <v>0.47023845992489943</v>
          </cell>
          <cell r="G215">
            <v>0.27299251766979182</v>
          </cell>
          <cell r="H215">
            <v>0.26854032826567825</v>
          </cell>
          <cell r="I215">
            <v>0.24705608559798883</v>
          </cell>
          <cell r="J215">
            <v>1739.0255366239644</v>
          </cell>
          <cell r="K215">
            <v>1740.9868452907315</v>
          </cell>
          <cell r="L215">
            <v>0.34260207896393291</v>
          </cell>
          <cell r="M215">
            <v>0.17272922310254407</v>
          </cell>
          <cell r="N215"/>
          <cell r="O215"/>
          <cell r="P215"/>
          <cell r="Q215">
            <v>2.8968908556677126E-2</v>
          </cell>
          <cell r="R215">
            <v>2.1591103114878177E-2</v>
          </cell>
          <cell r="S215">
            <v>0.14645853122841845</v>
          </cell>
          <cell r="T215">
            <v>6.0669311900654173E-2</v>
          </cell>
          <cell r="U215">
            <v>1.7112409628268609E-2</v>
          </cell>
          <cell r="V215">
            <v>4.3453289569248257E-3</v>
          </cell>
          <cell r="W215">
            <v>2.2376510071176102E-2</v>
          </cell>
          <cell r="X215">
            <v>0.39170133655872608</v>
          </cell>
          <cell r="Y215">
            <v>0.10059768680859414</v>
          </cell>
          <cell r="Z215">
            <v>0</v>
          </cell>
        </row>
        <row r="216">
          <cell r="A216" t="str">
            <v>ALL_DA_2022_42</v>
          </cell>
          <cell r="B216">
            <v>42</v>
          </cell>
          <cell r="C216">
            <v>2.2142367165877266</v>
          </cell>
          <cell r="D216">
            <v>3.464638578127885</v>
          </cell>
          <cell r="E216">
            <v>0.30541396154921041</v>
          </cell>
          <cell r="F216">
            <v>0.26262558000035363</v>
          </cell>
          <cell r="G216">
            <v>0.15046489499670171</v>
          </cell>
          <cell r="H216">
            <v>0.14752677222782326</v>
          </cell>
          <cell r="I216">
            <v>0.13559032338568641</v>
          </cell>
          <cell r="J216">
            <v>1186.203902028883</v>
          </cell>
          <cell r="K216">
            <v>1207.044646227384</v>
          </cell>
          <cell r="L216">
            <v>0.26716350272139544</v>
          </cell>
          <cell r="M216">
            <v>9.5610360453280599E-2</v>
          </cell>
          <cell r="N216"/>
          <cell r="O216"/>
          <cell r="P216"/>
          <cell r="Q216">
            <v>1.9488447319249733E-2</v>
          </cell>
          <cell r="R216">
            <v>1.1951312650088438E-2</v>
          </cell>
          <cell r="S216">
            <v>7.433940657014268E-2</v>
          </cell>
          <cell r="T216">
            <v>3.5643683022368026E-2</v>
          </cell>
          <cell r="U216">
            <v>1.1218929191816839E-2</v>
          </cell>
          <cell r="V216">
            <v>2.9232589609268431E-3</v>
          </cell>
          <cell r="W216">
            <v>1.5829376116797848E-2</v>
          </cell>
          <cell r="X216">
            <v>0.96672096202273783</v>
          </cell>
          <cell r="Y216">
            <v>6.1251032448351624E-2</v>
          </cell>
          <cell r="Z216">
            <v>0</v>
          </cell>
        </row>
        <row r="217">
          <cell r="A217" t="str">
            <v>ALL_DA_2022_43</v>
          </cell>
          <cell r="B217">
            <v>43</v>
          </cell>
          <cell r="C217">
            <v>2.1415692793358851</v>
          </cell>
          <cell r="D217">
            <v>2.9506851253426292</v>
          </cell>
          <cell r="E217">
            <v>0.45450076558875846</v>
          </cell>
          <cell r="F217">
            <v>0.27748579512621058</v>
          </cell>
          <cell r="G217">
            <v>0.16250419041198194</v>
          </cell>
          <cell r="H217">
            <v>0.16031464018260352</v>
          </cell>
          <cell r="I217">
            <v>0.14741822276599825</v>
          </cell>
          <cell r="J217">
            <v>890.35484031527278</v>
          </cell>
          <cell r="K217">
            <v>893.53785551722899</v>
          </cell>
          <cell r="L217">
            <v>0.39914127638396524</v>
          </cell>
          <cell r="M217">
            <v>9.9588065139649448E-2</v>
          </cell>
          <cell r="N217"/>
          <cell r="O217"/>
          <cell r="P217"/>
          <cell r="Q217">
            <v>1.758308980395764E-2</v>
          </cell>
          <cell r="R217">
            <v>1.2448516076588496E-2</v>
          </cell>
          <cell r="S217">
            <v>5.3397071374237735E-2</v>
          </cell>
          <cell r="T217">
            <v>6.200813682294809E-2</v>
          </cell>
          <cell r="U217">
            <v>8.6118383389862264E-3</v>
          </cell>
          <cell r="V217">
            <v>2.6374515693951745E-3</v>
          </cell>
          <cell r="W217">
            <v>1.1460292920759863E-2</v>
          </cell>
          <cell r="X217">
            <v>0.4872433806269329</v>
          </cell>
          <cell r="Y217">
            <v>9.4020932568391294E-2</v>
          </cell>
          <cell r="Z217">
            <v>0</v>
          </cell>
        </row>
        <row r="218">
          <cell r="A218" t="str">
            <v>ALL_DA_2022_51</v>
          </cell>
          <cell r="B218">
            <v>51</v>
          </cell>
          <cell r="C218">
            <v>1.4279029305841475</v>
          </cell>
          <cell r="D218">
            <v>3.2782525877863993</v>
          </cell>
          <cell r="E218">
            <v>0.255183939607315</v>
          </cell>
          <cell r="F218">
            <v>0.37117369496449049</v>
          </cell>
          <cell r="G218">
            <v>0.14732062379261224</v>
          </cell>
          <cell r="H218">
            <v>0.125944378940371</v>
          </cell>
          <cell r="I218">
            <v>0.11578452199691257</v>
          </cell>
          <cell r="J218">
            <v>1782.4739790218323</v>
          </cell>
          <cell r="K218">
            <v>1785.5206068855807</v>
          </cell>
          <cell r="L218">
            <v>0.224953631659185</v>
          </cell>
          <cell r="M218">
            <v>0.20992846212296606</v>
          </cell>
          <cell r="N218"/>
          <cell r="O218"/>
          <cell r="P218"/>
          <cell r="Q218">
            <v>3.530085390115343E-2</v>
          </cell>
          <cell r="R218">
            <v>2.6241009734031265E-2</v>
          </cell>
          <cell r="S218">
            <v>5.7433929290183268E-2</v>
          </cell>
          <cell r="T218">
            <v>2.6302224427394393E-2</v>
          </cell>
          <cell r="U218">
            <v>2.2225870159761844E-2</v>
          </cell>
          <cell r="V218">
            <v>5.2950920616683982E-3</v>
          </cell>
          <cell r="W218">
            <v>2.293881864038648E-2</v>
          </cell>
          <cell r="X218">
            <v>0.30719071329421022</v>
          </cell>
          <cell r="Y218">
            <v>5.8350619652310746E-2</v>
          </cell>
          <cell r="Z218">
            <v>0</v>
          </cell>
        </row>
        <row r="219">
          <cell r="A219" t="str">
            <v>ALL_DA_2022_52</v>
          </cell>
          <cell r="B219">
            <v>52</v>
          </cell>
          <cell r="C219">
            <v>7.1034270198053377</v>
          </cell>
          <cell r="D219">
            <v>1.5693595004282301</v>
          </cell>
          <cell r="E219">
            <v>0.45355591963560604</v>
          </cell>
          <cell r="F219">
            <v>0.18098624777570754</v>
          </cell>
          <cell r="G219">
            <v>7.0003664796358681E-2</v>
          </cell>
          <cell r="H219">
            <v>5.9667151008824908E-2</v>
          </cell>
          <cell r="I219">
            <v>5.4407755605791731E-2</v>
          </cell>
          <cell r="J219">
            <v>1071.199077354876</v>
          </cell>
          <cell r="K219">
            <v>1077.2780162308682</v>
          </cell>
          <cell r="L219">
            <v>0.4161917324066372</v>
          </cell>
          <cell r="M219">
            <v>0.10407721938605834</v>
          </cell>
          <cell r="N219"/>
          <cell r="O219"/>
          <cell r="P219"/>
          <cell r="Q219">
            <v>1.7241877380824319E-2</v>
          </cell>
          <cell r="R219">
            <v>1.3009645238187127E-2</v>
          </cell>
          <cell r="S219">
            <v>1.589509616908482E-2</v>
          </cell>
          <cell r="T219">
            <v>2.2572375006466555E-2</v>
          </cell>
          <cell r="U219">
            <v>7.5180825634359591E-3</v>
          </cell>
          <cell r="V219">
            <v>2.5862639523798183E-3</v>
          </cell>
          <cell r="W219">
            <v>1.3891448370549259E-2</v>
          </cell>
          <cell r="X219">
            <v>0.52641034740430104</v>
          </cell>
          <cell r="Y219">
            <v>3.8512664609957448E-2</v>
          </cell>
          <cell r="Z219">
            <v>0</v>
          </cell>
        </row>
        <row r="220">
          <cell r="A220" t="str">
            <v>ALL_DA_2022_53</v>
          </cell>
          <cell r="B220">
            <v>53</v>
          </cell>
          <cell r="C220">
            <v>1.6562258361897737</v>
          </cell>
          <cell r="D220">
            <v>1.692674539826742</v>
          </cell>
          <cell r="E220">
            <v>0.2670989932199696</v>
          </cell>
          <cell r="F220">
            <v>0.21728599813388536</v>
          </cell>
          <cell r="G220">
            <v>7.83391293234217E-2</v>
          </cell>
          <cell r="H220">
            <v>6.3916355181960149E-2</v>
          </cell>
          <cell r="I220">
            <v>5.8648891086508941E-2</v>
          </cell>
          <cell r="J220">
            <v>1004.4241304268877</v>
          </cell>
          <cell r="K220">
            <v>1008.115224199149</v>
          </cell>
          <cell r="L220">
            <v>0.23289595523140655</v>
          </cell>
          <cell r="M220">
            <v>0.13260986470668756</v>
          </cell>
          <cell r="N220"/>
          <cell r="O220"/>
          <cell r="P220"/>
          <cell r="Q220">
            <v>2.0759778245237635E-2</v>
          </cell>
          <cell r="R220">
            <v>1.6576287214041675E-2</v>
          </cell>
          <cell r="S220">
            <v>1.5717520106826685E-2</v>
          </cell>
          <cell r="T220">
            <v>2.3469716981922708E-2</v>
          </cell>
          <cell r="U220">
            <v>1.0646587566312716E-2</v>
          </cell>
          <cell r="V220">
            <v>3.1139510228710789E-3</v>
          </cell>
          <cell r="W220">
            <v>1.2927414984230213E-2</v>
          </cell>
          <cell r="X220">
            <v>0.32833927269717822</v>
          </cell>
          <cell r="Y220">
            <v>4.2931418889661781E-2</v>
          </cell>
          <cell r="Z220">
            <v>0</v>
          </cell>
        </row>
        <row r="221">
          <cell r="A221" t="str">
            <v>ALL_DA_2022_54</v>
          </cell>
          <cell r="B221">
            <v>54</v>
          </cell>
          <cell r="C221">
            <v>34.041520390985134</v>
          </cell>
          <cell r="D221">
            <v>4.1144025080021374</v>
          </cell>
          <cell r="E221">
            <v>1.9614852881704641</v>
          </cell>
          <cell r="F221">
            <v>0.34691876679213102</v>
          </cell>
          <cell r="G221">
            <v>0.23025254972480133</v>
          </cell>
          <cell r="H221">
            <v>0.24024795595897344</v>
          </cell>
          <cell r="I221">
            <v>0.21652654372126443</v>
          </cell>
          <cell r="J221">
            <v>1128.1719560411948</v>
          </cell>
          <cell r="K221">
            <v>1137.8583581940979</v>
          </cell>
          <cell r="L221">
            <v>1.8560425512283418</v>
          </cell>
          <cell r="M221">
            <v>9.0984047461060966E-2</v>
          </cell>
          <cell r="N221"/>
          <cell r="O221"/>
          <cell r="P221"/>
          <cell r="Q221">
            <v>1.5686763372096648E-2</v>
          </cell>
          <cell r="R221">
            <v>1.1373000158668534E-2</v>
          </cell>
          <cell r="S221">
            <v>5.7933184957853538E-2</v>
          </cell>
          <cell r="T221">
            <v>0.10957248877021725</v>
          </cell>
          <cell r="U221">
            <v>6.5233955250854495E-3</v>
          </cell>
          <cell r="V221">
            <v>2.3530058448683663E-3</v>
          </cell>
          <cell r="W221">
            <v>1.472928538417994E-2</v>
          </cell>
          <cell r="X221">
            <v>1.957769035778022</v>
          </cell>
          <cell r="Y221">
            <v>0.15859343232371337</v>
          </cell>
          <cell r="Z221">
            <v>0</v>
          </cell>
        </row>
        <row r="222">
          <cell r="A222" t="str">
            <v>ALL_DA_2022_61</v>
          </cell>
          <cell r="B222">
            <v>61</v>
          </cell>
          <cell r="C222">
            <v>0.79370574393756188</v>
          </cell>
          <cell r="D222">
            <v>2.5200162447471772</v>
          </cell>
          <cell r="E222">
            <v>0.18364012835409074</v>
          </cell>
          <cell r="F222">
            <v>0.22315766736700354</v>
          </cell>
          <cell r="G222">
            <v>8.8076964938503116E-2</v>
          </cell>
          <cell r="H222">
            <v>7.482476293126239E-2</v>
          </cell>
          <cell r="I222">
            <v>6.8838317799015059E-2</v>
          </cell>
          <cell r="J222">
            <v>1663.40799089092</v>
          </cell>
          <cell r="K222">
            <v>1665.8163713148588</v>
          </cell>
          <cell r="L222">
            <v>0.16107383526024682</v>
          </cell>
          <cell r="M222">
            <v>0.12045065973850171</v>
          </cell>
          <cell r="N222"/>
          <cell r="O222"/>
          <cell r="P222"/>
          <cell r="Q222">
            <v>2.7882244697239423E-2</v>
          </cell>
          <cell r="R222">
            <v>1.5056332467312713E-2</v>
          </cell>
          <cell r="S222">
            <v>3.2523572863825602E-2</v>
          </cell>
          <cell r="T222">
            <v>1.3771059194918091E-2</v>
          </cell>
          <cell r="U222">
            <v>1.7452917355546702E-2</v>
          </cell>
          <cell r="V222">
            <v>4.1823146721753565E-3</v>
          </cell>
          <cell r="W222">
            <v>2.1403583615641951E-2</v>
          </cell>
          <cell r="X222">
            <v>0.2300014702483317</v>
          </cell>
          <cell r="Y222">
            <v>3.6314738184458864E-2</v>
          </cell>
          <cell r="Z222">
            <v>0</v>
          </cell>
        </row>
        <row r="223">
          <cell r="A223" t="str">
            <v>ALL_DA_2022_62</v>
          </cell>
          <cell r="B223">
            <v>62</v>
          </cell>
          <cell r="C223">
            <v>0.85368059863781831</v>
          </cell>
          <cell r="D223">
            <v>3.4294443729681166</v>
          </cell>
          <cell r="E223">
            <v>0.19560519492941691</v>
          </cell>
          <cell r="F223">
            <v>0.28513260834632437</v>
          </cell>
          <cell r="G223">
            <v>0.13266953312935259</v>
          </cell>
          <cell r="H223">
            <v>0.12106771742107122</v>
          </cell>
          <cell r="I223">
            <v>0.11138184068682538</v>
          </cell>
          <cell r="J223">
            <v>1719.8204641889752</v>
          </cell>
          <cell r="K223">
            <v>1721.7313108301903</v>
          </cell>
          <cell r="L223">
            <v>0.17415982458586576</v>
          </cell>
          <cell r="M223">
            <v>0.13288149067735383</v>
          </cell>
          <cell r="N223"/>
          <cell r="O223"/>
          <cell r="P223"/>
          <cell r="Q223">
            <v>3.1183400247899357E-2</v>
          </cell>
          <cell r="R223">
            <v>1.6610204110195686E-2</v>
          </cell>
          <cell r="S223">
            <v>6.3008773116697933E-2</v>
          </cell>
          <cell r="T223">
            <v>2.1273961390957771E-2</v>
          </cell>
          <cell r="U223">
            <v>1.9185199206021495E-2</v>
          </cell>
          <cell r="V223">
            <v>4.6774883323315421E-3</v>
          </cell>
          <cell r="W223">
            <v>2.2129387233818975E-2</v>
          </cell>
          <cell r="X223">
            <v>0.22558893762002691</v>
          </cell>
          <cell r="Y223">
            <v>4.83732296230533E-2</v>
          </cell>
          <cell r="Z223">
            <v>0</v>
          </cell>
        </row>
        <row r="224">
          <cell r="A224" t="str">
            <v>ALL_SL_2022_ALL</v>
          </cell>
          <cell r="B224" t="str">
            <v>Salt Lake County</v>
          </cell>
          <cell r="C224">
            <v>5.0666270566011393</v>
          </cell>
          <cell r="D224">
            <v>0.47760738232429967</v>
          </cell>
          <cell r="E224">
            <v>0.42623950677572015</v>
          </cell>
          <cell r="F224">
            <v>9.4537510296317462E-2</v>
          </cell>
          <cell r="G224">
            <v>3.3372339060703672E-2</v>
          </cell>
          <cell r="H224">
            <v>2.764893816122755E-2</v>
          </cell>
          <cell r="I224">
            <v>2.4723894287430423E-2</v>
          </cell>
          <cell r="J224">
            <v>483.8830240211995</v>
          </cell>
          <cell r="K224">
            <v>487.15702473802173</v>
          </cell>
          <cell r="L224">
            <v>0.41528130300161181</v>
          </cell>
          <cell r="M224">
            <v>5.5393381086756718E-2</v>
          </cell>
          <cell r="N224"/>
          <cell r="O224"/>
          <cell r="P224"/>
          <cell r="Q224">
            <v>1.1495191048333193E-2</v>
          </cell>
          <cell r="R224">
            <v>6.9241754568793758E-3</v>
          </cell>
          <cell r="S224">
            <v>8.8006349664329631E-3</v>
          </cell>
          <cell r="T224">
            <v>1.0661812846715919E-2</v>
          </cell>
          <cell r="U224">
            <v>1.4566362644828157E-3</v>
          </cell>
          <cell r="V224">
            <v>1.7242693163938797E-3</v>
          </cell>
          <cell r="W224">
            <v>6.3493335395182005E-3</v>
          </cell>
          <cell r="X224">
            <v>0.44172339708178843</v>
          </cell>
          <cell r="Y224">
            <v>1.5923246818377906E-2</v>
          </cell>
          <cell r="Z224">
            <v>0</v>
          </cell>
        </row>
        <row r="225">
          <cell r="A225" t="str">
            <v>ALL_SL_2022_11</v>
          </cell>
          <cell r="B225">
            <v>11</v>
          </cell>
          <cell r="C225">
            <v>15.235922301054856</v>
          </cell>
          <cell r="D225">
            <v>0.82822651042757256</v>
          </cell>
          <cell r="E225">
            <v>2.548350564821185</v>
          </cell>
          <cell r="F225">
            <v>4.3053176677263293E-2</v>
          </cell>
          <cell r="G225">
            <v>3.1893023357001254E-2</v>
          </cell>
          <cell r="H225">
            <v>3.473323960438042E-2</v>
          </cell>
          <cell r="I225">
            <v>3.0725701403486828E-2</v>
          </cell>
          <cell r="J225">
            <v>415.72158149931875</v>
          </cell>
          <cell r="K225">
            <v>418.96284471904426</v>
          </cell>
          <cell r="L225">
            <v>2.4431889727977545</v>
          </cell>
          <cell r="M225">
            <v>3.2265199455030497E-3</v>
          </cell>
          <cell r="N225"/>
          <cell r="O225"/>
          <cell r="P225"/>
          <cell r="Q225">
            <v>5.0934171273798222E-3</v>
          </cell>
          <cell r="R225">
            <v>4.0331495919527252E-4</v>
          </cell>
          <cell r="S225">
            <v>5.5227927239501042E-3</v>
          </cell>
          <cell r="T225">
            <v>1.7433612435312065E-2</v>
          </cell>
          <cell r="U225">
            <v>7.279605522575171E-4</v>
          </cell>
          <cell r="V225">
            <v>7.6400699431915513E-4</v>
          </cell>
          <cell r="W225">
            <v>5.4827480712593846E-3</v>
          </cell>
          <cell r="X225">
            <v>2.4909784878456027</v>
          </cell>
          <cell r="Y225">
            <v>2.5202895082493258E-2</v>
          </cell>
          <cell r="Z225">
            <v>0</v>
          </cell>
        </row>
        <row r="226">
          <cell r="A226" t="str">
            <v>ALL_SL_2022_21</v>
          </cell>
          <cell r="B226">
            <v>21</v>
          </cell>
          <cell r="C226">
            <v>4.5413251318843395</v>
          </cell>
          <cell r="D226">
            <v>0.20740804014346542</v>
          </cell>
          <cell r="E226">
            <v>0.39276152096898592</v>
          </cell>
          <cell r="F226">
            <v>6.3289744752257099E-2</v>
          </cell>
          <cell r="G226">
            <v>2.1588368211328687E-2</v>
          </cell>
          <cell r="H226">
            <v>1.7667710590083627E-2</v>
          </cell>
          <cell r="I226">
            <v>1.5631013290043343E-2</v>
          </cell>
          <cell r="J226">
            <v>354.58442915086567</v>
          </cell>
          <cell r="K226">
            <v>356.98164017888018</v>
          </cell>
          <cell r="L226">
            <v>0.384528763561299</v>
          </cell>
          <cell r="M226">
            <v>3.5437734786210109E-2</v>
          </cell>
          <cell r="N226"/>
          <cell r="O226"/>
          <cell r="P226"/>
          <cell r="Q226">
            <v>1.0184299375963358E-2</v>
          </cell>
          <cell r="R226">
            <v>4.4297189280022627E-3</v>
          </cell>
          <cell r="S226">
            <v>4.8653835074163026E-3</v>
          </cell>
          <cell r="T226">
            <v>7.7730026608608645E-3</v>
          </cell>
          <cell r="U226">
            <v>2.5375682714624755E-4</v>
          </cell>
          <cell r="V226">
            <v>1.5276359932830791E-3</v>
          </cell>
          <cell r="W226">
            <v>4.6758051807757259E-3</v>
          </cell>
          <cell r="X226">
            <v>0.40011414885133767</v>
          </cell>
          <cell r="Y226">
            <v>1.0765621772710903E-2</v>
          </cell>
          <cell r="Z226">
            <v>0</v>
          </cell>
        </row>
        <row r="227">
          <cell r="A227" t="str">
            <v>ALL_SL_2022_31</v>
          </cell>
          <cell r="B227">
            <v>31</v>
          </cell>
          <cell r="C227">
            <v>5.7793038728091544</v>
          </cell>
          <cell r="D227">
            <v>0.39572705822031951</v>
          </cell>
          <cell r="E227">
            <v>0.46301946172054587</v>
          </cell>
          <cell r="F227">
            <v>9.8041150220900514E-2</v>
          </cell>
          <cell r="G227">
            <v>3.2323322566035158E-2</v>
          </cell>
          <cell r="H227">
            <v>2.6038338759709796E-2</v>
          </cell>
          <cell r="I227">
            <v>2.3060928636740415E-2</v>
          </cell>
          <cell r="J227">
            <v>461.94691551089119</v>
          </cell>
          <cell r="K227">
            <v>465.9432067748524</v>
          </cell>
          <cell r="L227">
            <v>0.45330327548046928</v>
          </cell>
          <cell r="M227">
            <v>6.1520915049435576E-2</v>
          </cell>
          <cell r="N227"/>
          <cell r="O227"/>
          <cell r="P227"/>
          <cell r="Q227">
            <v>1.0481896411755155E-2</v>
          </cell>
          <cell r="R227">
            <v>7.6901171584587372E-3</v>
          </cell>
          <cell r="S227">
            <v>7.2631002298732712E-3</v>
          </cell>
          <cell r="T227">
            <v>1.132759837977799E-2</v>
          </cell>
          <cell r="U227">
            <v>4.6195862452038533E-4</v>
          </cell>
          <cell r="V227">
            <v>1.572276770836004E-3</v>
          </cell>
          <cell r="W227">
            <v>6.0899496671537601E-3</v>
          </cell>
          <cell r="X227">
            <v>0.47818524367421233</v>
          </cell>
          <cell r="Y227">
            <v>1.5797803043898103E-2</v>
          </cell>
          <cell r="Z227">
            <v>0</v>
          </cell>
        </row>
        <row r="228">
          <cell r="A228" t="str">
            <v>ALL_SL_2022_32</v>
          </cell>
          <cell r="B228">
            <v>32</v>
          </cell>
          <cell r="C228">
            <v>6.1757734816482266</v>
          </cell>
          <cell r="D228">
            <v>0.45438969556488806</v>
          </cell>
          <cell r="E228">
            <v>0.49377378947159045</v>
          </cell>
          <cell r="F228">
            <v>9.9839804277016331E-2</v>
          </cell>
          <cell r="G228">
            <v>3.3763474988322877E-2</v>
          </cell>
          <cell r="H228">
            <v>2.7562425796256319E-2</v>
          </cell>
          <cell r="I228">
            <v>2.4461523451297994E-2</v>
          </cell>
          <cell r="J228">
            <v>469.33357750694626</v>
          </cell>
          <cell r="K228">
            <v>473.7894030023752</v>
          </cell>
          <cell r="L228">
            <v>0.48207174311152629</v>
          </cell>
          <cell r="M228">
            <v>6.1585694992863406E-2</v>
          </cell>
          <cell r="N228"/>
          <cell r="O228"/>
          <cell r="P228"/>
          <cell r="Q228">
            <v>1.0691683487896602E-2</v>
          </cell>
          <cell r="R228">
            <v>7.6982041579474053E-3</v>
          </cell>
          <cell r="S228">
            <v>8.2161457400963932E-3</v>
          </cell>
          <cell r="T228">
            <v>1.155658325668614E-2</v>
          </cell>
          <cell r="U228">
            <v>6.384663770877359E-4</v>
          </cell>
          <cell r="V228">
            <v>1.6037473790774764E-3</v>
          </cell>
          <cell r="W228">
            <v>6.1805588420683708E-3</v>
          </cell>
          <cell r="X228">
            <v>0.51332117331593941</v>
          </cell>
          <cell r="Y228">
            <v>1.6245381243488417E-2</v>
          </cell>
          <cell r="Z228">
            <v>0</v>
          </cell>
        </row>
        <row r="229">
          <cell r="A229" t="str">
            <v>ALL_SL_2022_41</v>
          </cell>
          <cell r="B229">
            <v>41</v>
          </cell>
          <cell r="C229">
            <v>1.6397109669059495</v>
          </cell>
          <cell r="D229">
            <v>6.2368433867115511</v>
          </cell>
          <cell r="E229">
            <v>0.40827755784178743</v>
          </cell>
          <cell r="F229">
            <v>0.51294059404921455</v>
          </cell>
          <cell r="G229">
            <v>0.2896683371040264</v>
          </cell>
          <cell r="H229">
            <v>0.28277264139951869</v>
          </cell>
          <cell r="I229">
            <v>0.26014973215637582</v>
          </cell>
          <cell r="J229">
            <v>1784.3941980555194</v>
          </cell>
          <cell r="K229">
            <v>1786.5175074380038</v>
          </cell>
          <cell r="L229">
            <v>0.36343254119288337</v>
          </cell>
          <cell r="M229">
            <v>0.20026313567000459</v>
          </cell>
          <cell r="N229"/>
          <cell r="O229"/>
          <cell r="P229"/>
          <cell r="Q229">
            <v>2.9904816979691291E-2</v>
          </cell>
          <cell r="R229">
            <v>2.5032905438057123E-2</v>
          </cell>
          <cell r="S229">
            <v>0.15103399309065452</v>
          </cell>
          <cell r="T229">
            <v>6.6236533204703171E-2</v>
          </cell>
          <cell r="U229">
            <v>1.796493237824032E-2</v>
          </cell>
          <cell r="V229">
            <v>4.4856995095934179E-3</v>
          </cell>
          <cell r="W229">
            <v>2.2960296531019584E-2</v>
          </cell>
          <cell r="X229">
            <v>0.41643908728331336</v>
          </cell>
          <cell r="Y229">
            <v>0.10911582503428766</v>
          </cell>
          <cell r="Z229">
            <v>0</v>
          </cell>
        </row>
        <row r="230">
          <cell r="A230" t="str">
            <v>ALL_SL_2022_42</v>
          </cell>
          <cell r="B230">
            <v>42</v>
          </cell>
          <cell r="C230">
            <v>2.2591384244550277</v>
          </cell>
          <cell r="D230">
            <v>3.523951980899966</v>
          </cell>
          <cell r="E230">
            <v>0.31918065648640476</v>
          </cell>
          <cell r="F230">
            <v>0.27817581573615258</v>
          </cell>
          <cell r="G230">
            <v>0.15606434701479679</v>
          </cell>
          <cell r="H230">
            <v>0.15209991813060972</v>
          </cell>
          <cell r="I230">
            <v>0.13980191498563052</v>
          </cell>
          <cell r="J230">
            <v>1189.7641581494936</v>
          </cell>
          <cell r="K230">
            <v>1211.8723538181978</v>
          </cell>
          <cell r="L230">
            <v>0.27913231665377308</v>
          </cell>
          <cell r="M230">
            <v>0.10595755599050766</v>
          </cell>
          <cell r="N230"/>
          <cell r="O230"/>
          <cell r="P230"/>
          <cell r="Q230">
            <v>2.0118341615035253E-2</v>
          </cell>
          <cell r="R230">
            <v>1.324469844726704E-2</v>
          </cell>
          <cell r="S230">
            <v>7.4717661806192104E-2</v>
          </cell>
          <cell r="T230">
            <v>3.820544866493452E-2</v>
          </cell>
          <cell r="U230">
            <v>1.1558672885983595E-2</v>
          </cell>
          <cell r="V230">
            <v>3.0177335818992557E-3</v>
          </cell>
          <cell r="W230">
            <v>1.5879015074765048E-2</v>
          </cell>
          <cell r="X230">
            <v>1.0162645131770667</v>
          </cell>
          <cell r="Y230">
            <v>6.5084279813552595E-2</v>
          </cell>
          <cell r="Z230">
            <v>0</v>
          </cell>
        </row>
        <row r="231">
          <cell r="A231" t="str">
            <v>ALL_SL_2022_43</v>
          </cell>
          <cell r="B231">
            <v>43</v>
          </cell>
          <cell r="C231">
            <v>2.2565800015296871</v>
          </cell>
          <cell r="D231">
            <v>3.0119281625860843</v>
          </cell>
          <cell r="E231">
            <v>0.48104436104020526</v>
          </cell>
          <cell r="F231">
            <v>0.2941635202220641</v>
          </cell>
          <cell r="G231">
            <v>0.17020568681396095</v>
          </cell>
          <cell r="H231">
            <v>0.16736065621797777</v>
          </cell>
          <cell r="I231">
            <v>0.15390157759070666</v>
          </cell>
          <cell r="J231">
            <v>905.28652340980727</v>
          </cell>
          <cell r="K231">
            <v>908.74902884981384</v>
          </cell>
          <cell r="L231">
            <v>0.42207426962796846</v>
          </cell>
          <cell r="M231">
            <v>0.10865185792156642</v>
          </cell>
          <cell r="N231"/>
          <cell r="O231"/>
          <cell r="P231"/>
          <cell r="Q231">
            <v>1.8151006082519926E-2</v>
          </cell>
          <cell r="R231">
            <v>1.3581469940078302E-2</v>
          </cell>
          <cell r="S231">
            <v>5.426668302955024E-2</v>
          </cell>
          <cell r="T231">
            <v>6.5828413137241151E-2</v>
          </cell>
          <cell r="U231">
            <v>8.9666150210824021E-3</v>
          </cell>
          <cell r="V231">
            <v>2.722639283175989E-3</v>
          </cell>
          <cell r="W231">
            <v>1.1652430436126387E-2</v>
          </cell>
          <cell r="X231">
            <v>0.51761027251916703</v>
          </cell>
          <cell r="Y231">
            <v>9.9635005642399369E-2</v>
          </cell>
          <cell r="Z231">
            <v>0</v>
          </cell>
        </row>
        <row r="232">
          <cell r="A232" t="str">
            <v>ALL_SL_2022_51</v>
          </cell>
          <cell r="B232">
            <v>51</v>
          </cell>
          <cell r="C232">
            <v>1.4581407717949919</v>
          </cell>
          <cell r="D232">
            <v>3.3908264609987255</v>
          </cell>
          <cell r="E232">
            <v>0.26548299599210534</v>
          </cell>
          <cell r="F232">
            <v>0.40935979883451751</v>
          </cell>
          <cell r="G232">
            <v>0.15776100725880374</v>
          </cell>
          <cell r="H232">
            <v>0.13302919707225497</v>
          </cell>
          <cell r="I232">
            <v>0.12230351544112991</v>
          </cell>
          <cell r="J232">
            <v>1830.731248090332</v>
          </cell>
          <cell r="K232">
            <v>1833.9224791691329</v>
          </cell>
          <cell r="L232">
            <v>0.23395060225499131</v>
          </cell>
          <cell r="M232">
            <v>0.23968225873492569</v>
          </cell>
          <cell r="N232"/>
          <cell r="O232"/>
          <cell r="P232"/>
          <cell r="Q232">
            <v>3.664834302733682E-2</v>
          </cell>
          <cell r="R232">
            <v>2.9960262384972597E-2</v>
          </cell>
          <cell r="S232">
            <v>5.9628976913315514E-2</v>
          </cell>
          <cell r="T232">
            <v>2.8585933831200474E-2</v>
          </cell>
          <cell r="U232">
            <v>2.3411079241252689E-2</v>
          </cell>
          <cell r="V232">
            <v>5.4972294327012275E-3</v>
          </cell>
          <cell r="W232">
            <v>2.3559800210854902E-2</v>
          </cell>
          <cell r="X232">
            <v>0.31945784011087774</v>
          </cell>
          <cell r="Y232">
            <v>6.2674615657765442E-2</v>
          </cell>
          <cell r="Z232">
            <v>0</v>
          </cell>
        </row>
        <row r="233">
          <cell r="A233" t="str">
            <v>ALL_SL_2022_52</v>
          </cell>
          <cell r="B233">
            <v>52</v>
          </cell>
          <cell r="C233">
            <v>7.0877870064184103</v>
          </cell>
          <cell r="D233">
            <v>1.6313696118297094</v>
          </cell>
          <cell r="E233">
            <v>0.46438890753403567</v>
          </cell>
          <cell r="F233">
            <v>0.1981968569948806</v>
          </cell>
          <cell r="G233">
            <v>7.3675611791984716E-2</v>
          </cell>
          <cell r="H233">
            <v>6.152744885531955E-2</v>
          </cell>
          <cell r="I233">
            <v>5.614443729090967E-2</v>
          </cell>
          <cell r="J233">
            <v>1116.0736138877458</v>
          </cell>
          <cell r="K233">
            <v>1122.2435186967468</v>
          </cell>
          <cell r="L233">
            <v>0.42645857355309669</v>
          </cell>
          <cell r="M233">
            <v>0.11876933244036617</v>
          </cell>
          <cell r="N233"/>
          <cell r="O233"/>
          <cell r="P233"/>
          <cell r="Q233">
            <v>1.7900075699194898E-2</v>
          </cell>
          <cell r="R233">
            <v>1.4846177917878987E-2</v>
          </cell>
          <cell r="S233">
            <v>1.6136211395058213E-2</v>
          </cell>
          <cell r="T233">
            <v>2.3419916001391722E-2</v>
          </cell>
          <cell r="U233">
            <v>7.8546432286263398E-3</v>
          </cell>
          <cell r="V233">
            <v>2.6849965831960516E-3</v>
          </cell>
          <cell r="W233">
            <v>1.447234752270919E-2</v>
          </cell>
          <cell r="X233">
            <v>0.53800988208560729</v>
          </cell>
          <cell r="Y233">
            <v>4.000813806115068E-2</v>
          </cell>
          <cell r="Z233">
            <v>0</v>
          </cell>
        </row>
        <row r="234">
          <cell r="A234" t="str">
            <v>ALL_SL_2022_53</v>
          </cell>
          <cell r="B234">
            <v>53</v>
          </cell>
          <cell r="C234">
            <v>1.6795804677298853</v>
          </cell>
          <cell r="D234">
            <v>1.7769360042796791</v>
          </cell>
          <cell r="E234">
            <v>0.27741869382413692</v>
          </cell>
          <cell r="F234">
            <v>0.2401574396152541</v>
          </cell>
          <cell r="G234">
            <v>8.3599991494765907E-2</v>
          </cell>
          <cell r="H234">
            <v>6.6899673998242898E-2</v>
          </cell>
          <cell r="I234">
            <v>6.1403976776844886E-2</v>
          </cell>
          <cell r="J234">
            <v>1051.3746874568094</v>
          </cell>
          <cell r="K234">
            <v>1055.2156898373084</v>
          </cell>
          <cell r="L234">
            <v>0.24189294139603754</v>
          </cell>
          <cell r="M234">
            <v>0.15170546374305685</v>
          </cell>
          <cell r="N234"/>
          <cell r="O234"/>
          <cell r="P234"/>
          <cell r="Q234">
            <v>2.1552301873954363E-2</v>
          </cell>
          <cell r="R234">
            <v>1.8963192632920862E-2</v>
          </cell>
          <cell r="S234">
            <v>1.6030800236213547E-2</v>
          </cell>
          <cell r="T234">
            <v>2.4889558375384313E-2</v>
          </cell>
          <cell r="U234">
            <v>1.1139542283094784E-2</v>
          </cell>
          <cell r="V234">
            <v>3.2328220850001499E-3</v>
          </cell>
          <cell r="W234">
            <v>1.3531627002958469E-2</v>
          </cell>
          <cell r="X234">
            <v>0.34050728779295947</v>
          </cell>
          <cell r="Y234">
            <v>4.5373270755429095E-2</v>
          </cell>
          <cell r="Z234">
            <v>0</v>
          </cell>
        </row>
        <row r="235">
          <cell r="A235" t="str">
            <v>ALL_SL_2022_54</v>
          </cell>
          <cell r="B235">
            <v>54</v>
          </cell>
          <cell r="C235">
            <v>35.958763784110786</v>
          </cell>
          <cell r="D235">
            <v>4.3298189234642992</v>
          </cell>
          <cell r="E235">
            <v>2.0778534350321283</v>
          </cell>
          <cell r="F235">
            <v>0.36774128611369988</v>
          </cell>
          <cell r="G235">
            <v>0.23893951472343486</v>
          </cell>
          <cell r="H235">
            <v>0.2480868625431239</v>
          </cell>
          <cell r="I235">
            <v>0.22357558901914618</v>
          </cell>
          <cell r="J235">
            <v>1164.6032602475434</v>
          </cell>
          <cell r="K235">
            <v>1175.0481515998758</v>
          </cell>
          <cell r="L235">
            <v>1.9666308641127519</v>
          </cell>
          <cell r="M235">
            <v>0.10336884616013473</v>
          </cell>
          <cell r="N235"/>
          <cell r="O235"/>
          <cell r="P235"/>
          <cell r="Q235">
            <v>1.6285577410441295E-2</v>
          </cell>
          <cell r="R235">
            <v>1.2921100047415836E-2</v>
          </cell>
          <cell r="S235">
            <v>5.8442139925769694E-2</v>
          </cell>
          <cell r="T235">
            <v>0.11408942659537941</v>
          </cell>
          <cell r="U235">
            <v>6.8156077892774797E-3</v>
          </cell>
          <cell r="V235">
            <v>2.4428256568728439E-3</v>
          </cell>
          <cell r="W235">
            <v>1.5206464904105557E-2</v>
          </cell>
          <cell r="X235">
            <v>2.0762092653815345</v>
          </cell>
          <cell r="Y235">
            <v>0.16513302987197725</v>
          </cell>
          <cell r="Z235">
            <v>0</v>
          </cell>
        </row>
        <row r="236">
          <cell r="A236" t="str">
            <v>ALL_SL_2022_61</v>
          </cell>
          <cell r="B236">
            <v>61</v>
          </cell>
          <cell r="C236">
            <v>0.84405141652269633</v>
          </cell>
          <cell r="D236">
            <v>2.6767630902821793</v>
          </cell>
          <cell r="E236">
            <v>0.19895195294108442</v>
          </cell>
          <cell r="F236">
            <v>0.28737553348644629</v>
          </cell>
          <cell r="G236">
            <v>0.10384166008462946</v>
          </cell>
          <cell r="H236">
            <v>8.4480155379073496E-2</v>
          </cell>
          <cell r="I236">
            <v>7.7721203871679495E-2</v>
          </cell>
          <cell r="J236">
            <v>1749.1703092330872</v>
          </cell>
          <cell r="K236">
            <v>1751.8532007163483</v>
          </cell>
          <cell r="L236">
            <v>0.17421012649731926</v>
          </cell>
          <cell r="M236">
            <v>0.17255213340202424</v>
          </cell>
          <cell r="N236"/>
          <cell r="O236"/>
          <cell r="P236"/>
          <cell r="Q236">
            <v>3.0343244705348563E-2</v>
          </cell>
          <cell r="R236">
            <v>2.1569000868247215E-2</v>
          </cell>
          <cell r="S236">
            <v>3.5437899001073109E-2</v>
          </cell>
          <cell r="T236">
            <v>1.6578193641132409E-2</v>
          </cell>
          <cell r="U236">
            <v>1.9567524822689655E-2</v>
          </cell>
          <cell r="V236">
            <v>4.551455344702744E-3</v>
          </cell>
          <cell r="W236">
            <v>2.2506996939510759E-2</v>
          </cell>
          <cell r="X236">
            <v>0.24988932369363698</v>
          </cell>
          <cell r="Y236">
            <v>4.2283371308084114E-2</v>
          </cell>
          <cell r="Z236">
            <v>0</v>
          </cell>
        </row>
        <row r="237">
          <cell r="A237" t="str">
            <v>ALL_SL_2022_62</v>
          </cell>
          <cell r="B237">
            <v>62</v>
          </cell>
          <cell r="C237">
            <v>0.92370279061327687</v>
          </cell>
          <cell r="D237">
            <v>3.6388159588584696</v>
          </cell>
          <cell r="E237">
            <v>0.21542684866539052</v>
          </cell>
          <cell r="F237">
            <v>0.36239870494680448</v>
          </cell>
          <cell r="G237">
            <v>0.15527333908245675</v>
          </cell>
          <cell r="H237">
            <v>0.13726482409744106</v>
          </cell>
          <cell r="I237">
            <v>0.12628318675011641</v>
          </cell>
          <cell r="J237">
            <v>1811.411178795903</v>
          </cell>
          <cell r="K237">
            <v>1813.6083024854975</v>
          </cell>
          <cell r="L237">
            <v>0.19133394883280164</v>
          </cell>
          <cell r="M237">
            <v>0.19119786105838923</v>
          </cell>
          <cell r="N237"/>
          <cell r="O237"/>
          <cell r="P237"/>
          <cell r="Q237">
            <v>3.3936019790974131E-2</v>
          </cell>
          <cell r="R237">
            <v>2.3899783905930266E-2</v>
          </cell>
          <cell r="S237">
            <v>6.9154923990349337E-2</v>
          </cell>
          <cell r="T237">
            <v>2.5862260869227306E-2</v>
          </cell>
          <cell r="U237">
            <v>2.1634093003459299E-2</v>
          </cell>
          <cell r="V237">
            <v>5.0903684264100874E-3</v>
          </cell>
          <cell r="W237">
            <v>2.3307915644837161E-2</v>
          </cell>
          <cell r="X237">
            <v>0.249573568540054</v>
          </cell>
          <cell r="Y237">
            <v>5.712831145352542E-2</v>
          </cell>
          <cell r="Z237">
            <v>0</v>
          </cell>
        </row>
        <row r="238">
          <cell r="A238" t="str">
            <v>ALL_TO_2022_ALL</v>
          </cell>
          <cell r="B238" t="str">
            <v>Tooele County</v>
          </cell>
          <cell r="C238">
            <v>7.1296304341851719</v>
          </cell>
          <cell r="D238">
            <v>0.7397164450384599</v>
          </cell>
          <cell r="E238">
            <v>0.6418211381242348</v>
          </cell>
          <cell r="F238">
            <v>0.10980884150487162</v>
          </cell>
          <cell r="G238">
            <v>4.3599153884573971E-2</v>
          </cell>
          <cell r="H238">
            <v>3.8449536477115645E-2</v>
          </cell>
          <cell r="I238">
            <v>3.436784300967332E-2</v>
          </cell>
          <cell r="J238">
            <v>556.78406208980266</v>
          </cell>
          <cell r="K238">
            <v>560.94598746722977</v>
          </cell>
          <cell r="L238">
            <v>0.62418414231507702</v>
          </cell>
          <cell r="M238">
            <v>5.8903057645684889E-2</v>
          </cell>
          <cell r="N238"/>
          <cell r="O238"/>
          <cell r="P238"/>
          <cell r="Q238">
            <v>1.2456247382071087E-2</v>
          </cell>
          <cell r="R238">
            <v>7.3628818956284151E-3</v>
          </cell>
          <cell r="S238">
            <v>1.2694409813925181E-2</v>
          </cell>
          <cell r="T238">
            <v>1.455924027834433E-2</v>
          </cell>
          <cell r="U238">
            <v>1.9363916599628135E-3</v>
          </cell>
          <cell r="V238">
            <v>1.8684289792722387E-3</v>
          </cell>
          <cell r="W238">
            <v>7.2929625704854202E-3</v>
          </cell>
          <cell r="X238">
            <v>0.65440476045386675</v>
          </cell>
          <cell r="Y238">
            <v>2.1673432244363845E-2</v>
          </cell>
          <cell r="Z238">
            <v>0</v>
          </cell>
        </row>
        <row r="239">
          <cell r="A239" t="str">
            <v>ALL_TO_2022_11</v>
          </cell>
          <cell r="B239">
            <v>11</v>
          </cell>
          <cell r="C239">
            <v>13.552561641453096</v>
          </cell>
          <cell r="D239">
            <v>0.73542784508079351</v>
          </cell>
          <cell r="E239">
            <v>2.0837350305830036</v>
          </cell>
          <cell r="F239">
            <v>4.1329181045202376E-2</v>
          </cell>
          <cell r="G239">
            <v>2.9363166003208659E-2</v>
          </cell>
          <cell r="H239">
            <v>3.1672743172667592E-2</v>
          </cell>
          <cell r="I239">
            <v>2.8018387187485273E-2</v>
          </cell>
          <cell r="J239">
            <v>403.50903998790659</v>
          </cell>
          <cell r="K239">
            <v>406.14447726064719</v>
          </cell>
          <cell r="L239">
            <v>2.0140888295235295</v>
          </cell>
          <cell r="M239">
            <v>4.1472304623942028E-3</v>
          </cell>
          <cell r="N239"/>
          <cell r="O239"/>
          <cell r="P239"/>
          <cell r="Q239">
            <v>5.5092074101405868E-3</v>
          </cell>
          <cell r="R239">
            <v>5.1840298694269126E-4</v>
          </cell>
          <cell r="S239">
            <v>4.5539522212704256E-3</v>
          </cell>
          <cell r="T239">
            <v>1.615088725656726E-2</v>
          </cell>
          <cell r="U239">
            <v>6.9634564401481773E-4</v>
          </cell>
          <cell r="V239">
            <v>8.2637582878069475E-4</v>
          </cell>
          <cell r="W239">
            <v>5.3217026353559998E-3</v>
          </cell>
          <cell r="X239">
            <v>2.0549861720612927</v>
          </cell>
          <cell r="Y239">
            <v>2.3464396767938156E-2</v>
          </cell>
          <cell r="Z239">
            <v>0</v>
          </cell>
        </row>
        <row r="240">
          <cell r="A240" t="str">
            <v>ALL_TO_2022_21</v>
          </cell>
          <cell r="B240">
            <v>21</v>
          </cell>
          <cell r="C240">
            <v>6.2126823170140053</v>
          </cell>
          <cell r="D240">
            <v>0.31111125801377326</v>
          </cell>
          <cell r="E240">
            <v>0.55962511251057456</v>
          </cell>
          <cell r="F240">
            <v>8.0415092543620476E-2</v>
          </cell>
          <cell r="G240">
            <v>2.9034367282621914E-2</v>
          </cell>
          <cell r="H240">
            <v>2.4624402528874181E-2</v>
          </cell>
          <cell r="I240">
            <v>2.1785104255926876E-2</v>
          </cell>
          <cell r="J240">
            <v>394.25270155211979</v>
          </cell>
          <cell r="K240">
            <v>397.2887445692208</v>
          </cell>
          <cell r="L240">
            <v>0.54658647119278292</v>
          </cell>
          <cell r="M240">
            <v>4.4773639520629106E-2</v>
          </cell>
          <cell r="N240"/>
          <cell r="O240"/>
          <cell r="P240"/>
          <cell r="Q240">
            <v>1.1017050494117197E-2</v>
          </cell>
          <cell r="R240">
            <v>5.5967119442291956E-3</v>
          </cell>
          <cell r="S240">
            <v>6.806952073843563E-3</v>
          </cell>
          <cell r="T240">
            <v>1.0828022752214336E-2</v>
          </cell>
          <cell r="U240">
            <v>3.3990654959826925E-4</v>
          </cell>
          <cell r="V240">
            <v>1.6525510824658433E-3</v>
          </cell>
          <cell r="W240">
            <v>5.1989581923961581E-3</v>
          </cell>
          <cell r="X240">
            <v>0.56571415036578743</v>
          </cell>
          <cell r="Y240">
            <v>1.4978168916878159E-2</v>
          </cell>
          <cell r="Z240">
            <v>0</v>
          </cell>
        </row>
        <row r="241">
          <cell r="A241" t="str">
            <v>ALL_TO_2022_31</v>
          </cell>
          <cell r="B241">
            <v>31</v>
          </cell>
          <cell r="C241">
            <v>10.261954483400192</v>
          </cell>
          <cell r="D241">
            <v>0.81375257566929016</v>
          </cell>
          <cell r="E241">
            <v>0.8996905322920008</v>
          </cell>
          <cell r="F241">
            <v>0.13374250175057384</v>
          </cell>
          <cell r="G241">
            <v>5.1212518996035392E-2</v>
          </cell>
          <cell r="H241">
            <v>4.4975352423684216E-2</v>
          </cell>
          <cell r="I241">
            <v>3.9833140840174704E-2</v>
          </cell>
          <cell r="J241">
            <v>537.18924165307908</v>
          </cell>
          <cell r="K241">
            <v>543.78869523894286</v>
          </cell>
          <cell r="L241">
            <v>0.87757858598969984</v>
          </cell>
          <cell r="M241">
            <v>7.7426780673664472E-2</v>
          </cell>
          <cell r="N241"/>
          <cell r="O241"/>
          <cell r="P241"/>
          <cell r="Q241">
            <v>1.1340368653225172E-2</v>
          </cell>
          <cell r="R241">
            <v>9.6783308341127656E-3</v>
          </cell>
          <cell r="S241">
            <v>1.2704471628948867E-2</v>
          </cell>
          <cell r="T241">
            <v>1.9540948315670863E-2</v>
          </cell>
          <cell r="U241">
            <v>6.9863631219155059E-4</v>
          </cell>
          <cell r="V241">
            <v>1.7010473217479206E-3</v>
          </cell>
          <cell r="W241">
            <v>7.0819604412285754E-3</v>
          </cell>
          <cell r="X241">
            <v>0.91427540001242613</v>
          </cell>
          <cell r="Y241">
            <v>2.7128611513654474E-2</v>
          </cell>
          <cell r="Z241">
            <v>0</v>
          </cell>
        </row>
        <row r="242">
          <cell r="A242" t="str">
            <v>ALL_TO_2022_32</v>
          </cell>
          <cell r="B242">
            <v>32</v>
          </cell>
          <cell r="C242">
            <v>10.779597049344467</v>
          </cell>
          <cell r="D242">
            <v>0.89424808099826902</v>
          </cell>
          <cell r="E242">
            <v>0.94289636666861021</v>
          </cell>
          <cell r="F242">
            <v>0.13717255232909983</v>
          </cell>
          <cell r="G242">
            <v>5.4243914122171923E-2</v>
          </cell>
          <cell r="H242">
            <v>4.8259174053693246E-2</v>
          </cell>
          <cell r="I242">
            <v>4.2840452791723035E-2</v>
          </cell>
          <cell r="J242">
            <v>546.01020143511721</v>
          </cell>
          <cell r="K242">
            <v>553.26198628415648</v>
          </cell>
          <cell r="L242">
            <v>0.91786064159065184</v>
          </cell>
          <cell r="M242">
            <v>7.7341806381828013E-2</v>
          </cell>
          <cell r="N242"/>
          <cell r="O242"/>
          <cell r="P242"/>
          <cell r="Q242">
            <v>1.1571571893578565E-2</v>
          </cell>
          <cell r="R242">
            <v>9.6677295674744319E-3</v>
          </cell>
          <cell r="S242">
            <v>1.459407687466952E-2</v>
          </cell>
          <cell r="T242">
            <v>2.0257850420502592E-2</v>
          </cell>
          <cell r="U242">
            <v>8.9785117947810639E-4</v>
          </cell>
          <cell r="V242">
            <v>1.7357317629744602E-3</v>
          </cell>
          <cell r="W242">
            <v>7.1904184116401721E-3</v>
          </cell>
          <cell r="X242">
            <v>0.9619657003886356</v>
          </cell>
          <cell r="Y242">
            <v>2.8246365914660999E-2</v>
          </cell>
          <cell r="Z242">
            <v>0</v>
          </cell>
        </row>
        <row r="243">
          <cell r="A243" t="str">
            <v>ALL_TO_2022_41</v>
          </cell>
          <cell r="B243">
            <v>41</v>
          </cell>
          <cell r="C243">
            <v>1.509072119313118</v>
          </cell>
          <cell r="D243">
            <v>6.062620892914012</v>
          </cell>
          <cell r="E243">
            <v>0.35503161280430784</v>
          </cell>
          <cell r="F243">
            <v>0.39426303211682123</v>
          </cell>
          <cell r="G243">
            <v>0.24327728176024166</v>
          </cell>
          <cell r="H243">
            <v>0.24320351774803722</v>
          </cell>
          <cell r="I243">
            <v>0.22374678028971784</v>
          </cell>
          <cell r="J243">
            <v>1738.7995745298201</v>
          </cell>
          <cell r="K243">
            <v>1740.6621941001888</v>
          </cell>
          <cell r="L243">
            <v>0.31635044648065225</v>
          </cell>
          <cell r="M243">
            <v>0.12513599366101244</v>
          </cell>
          <cell r="N243"/>
          <cell r="O243"/>
          <cell r="P243"/>
          <cell r="Q243">
            <v>2.5923520707771579E-2</v>
          </cell>
          <cell r="R243">
            <v>1.5641995022481862E-2</v>
          </cell>
          <cell r="S243">
            <v>0.14193129541548996</v>
          </cell>
          <cell r="T243">
            <v>4.8120942855343837E-2</v>
          </cell>
          <cell r="U243">
            <v>1.5610397661357887E-2</v>
          </cell>
          <cell r="V243">
            <v>3.8885064480419615E-3</v>
          </cell>
          <cell r="W243">
            <v>2.2373592255958929E-2</v>
          </cell>
          <cell r="X243">
            <v>0.36541495050449097</v>
          </cell>
          <cell r="Y243">
            <v>8.1815221132687216E-2</v>
          </cell>
          <cell r="Z243">
            <v>0</v>
          </cell>
        </row>
        <row r="244">
          <cell r="A244" t="str">
            <v>ALL_TO_2022_42</v>
          </cell>
          <cell r="B244">
            <v>42</v>
          </cell>
          <cell r="C244">
            <v>2.504478673991068</v>
          </cell>
          <cell r="D244">
            <v>3.6095382016368442</v>
          </cell>
          <cell r="E244">
            <v>0.31699362235237094</v>
          </cell>
          <cell r="F244">
            <v>0.22386227076360521</v>
          </cell>
          <cell r="G244">
            <v>0.13661561262280414</v>
          </cell>
          <cell r="H244">
            <v>0.1363054240594179</v>
          </cell>
          <cell r="I244">
            <v>0.12523506881891464</v>
          </cell>
          <cell r="J244">
            <v>1271.5646479233319</v>
          </cell>
          <cell r="K244">
            <v>1291.0246017172465</v>
          </cell>
          <cell r="L244">
            <v>0.2762981906910999</v>
          </cell>
          <cell r="M244">
            <v>7.0118774855044017E-2</v>
          </cell>
          <cell r="N244"/>
          <cell r="O244"/>
          <cell r="P244"/>
          <cell r="Q244">
            <v>1.7438071849143325E-2</v>
          </cell>
          <cell r="R244">
            <v>8.7648524486712755E-3</v>
          </cell>
          <cell r="S244">
            <v>7.3158862179431031E-2</v>
          </cell>
          <cell r="T244">
            <v>2.9420826840953589E-2</v>
          </cell>
          <cell r="U244">
            <v>1.0378974374612255E-2</v>
          </cell>
          <cell r="V244">
            <v>2.615691355218211E-3</v>
          </cell>
          <cell r="W244">
            <v>1.6955003008756221E-2</v>
          </cell>
          <cell r="X244">
            <v>0.89479724668423566</v>
          </cell>
          <cell r="Y244">
            <v>5.2076221476368457E-2</v>
          </cell>
          <cell r="Z244">
            <v>0</v>
          </cell>
        </row>
        <row r="245">
          <cell r="A245" t="str">
            <v>ALL_TO_2022_43</v>
          </cell>
          <cell r="B245">
            <v>43</v>
          </cell>
          <cell r="C245">
            <v>3.3592828962297858</v>
          </cell>
          <cell r="D245">
            <v>3.0368493573882667</v>
          </cell>
          <cell r="E245">
            <v>0.54520232935269641</v>
          </cell>
          <cell r="F245">
            <v>0.24426672907485233</v>
          </cell>
          <cell r="G245">
            <v>0.15117708120628381</v>
          </cell>
          <cell r="H245">
            <v>0.15139224302368798</v>
          </cell>
          <cell r="I245">
            <v>0.13917439349964825</v>
          </cell>
          <cell r="J245">
            <v>940.37284281661209</v>
          </cell>
          <cell r="K245">
            <v>945.44006673710635</v>
          </cell>
          <cell r="L245">
            <v>0.47307575905881594</v>
          </cell>
          <cell r="M245">
            <v>7.713903677473688E-2</v>
          </cell>
          <cell r="N245"/>
          <cell r="O245"/>
          <cell r="P245"/>
          <cell r="Q245">
            <v>1.5735449276427477E-2</v>
          </cell>
          <cell r="R245">
            <v>9.6423810175059882E-3</v>
          </cell>
          <cell r="S245">
            <v>5.6837246075273982E-2</v>
          </cell>
          <cell r="T245">
            <v>5.3721885345984696E-2</v>
          </cell>
          <cell r="U245">
            <v>8.3454524170417533E-3</v>
          </cell>
          <cell r="V245">
            <v>2.3603066891295724E-3</v>
          </cell>
          <cell r="W245">
            <v>1.2104268394092918E-2</v>
          </cell>
          <cell r="X245">
            <v>0.62899480167532273</v>
          </cell>
          <cell r="Y245">
            <v>8.2337118992154526E-2</v>
          </cell>
          <cell r="Z245">
            <v>0</v>
          </cell>
        </row>
        <row r="246">
          <cell r="A246" t="str">
            <v>ALL_TO_2022_51</v>
          </cell>
          <cell r="B246">
            <v>51</v>
          </cell>
          <cell r="C246">
            <v>1.2193282186201362</v>
          </cell>
          <cell r="D246">
            <v>3.1937730794881021</v>
          </cell>
          <cell r="E246">
            <v>0.2222495305259454</v>
          </cell>
          <cell r="F246">
            <v>0.30224026623804157</v>
          </cell>
          <cell r="G246">
            <v>0.12965565446631108</v>
          </cell>
          <cell r="H246">
            <v>0.11467661620725411</v>
          </cell>
          <cell r="I246">
            <v>0.10541504010363772</v>
          </cell>
          <cell r="J246">
            <v>1763.8318765943495</v>
          </cell>
          <cell r="K246">
            <v>1766.3134774345399</v>
          </cell>
          <cell r="L246">
            <v>0.19709167465700658</v>
          </cell>
          <cell r="M246">
            <v>0.15575602487518428</v>
          </cell>
          <cell r="N246"/>
          <cell r="O246"/>
          <cell r="P246"/>
          <cell r="Q246">
            <v>3.1807625155603175E-2</v>
          </cell>
          <cell r="R246">
            <v>1.9469501776608479E-2</v>
          </cell>
          <cell r="S246">
            <v>5.4915943489722854E-2</v>
          </cell>
          <cell r="T246">
            <v>2.1907922367673988E-2</v>
          </cell>
          <cell r="U246">
            <v>2.0410874976342985E-2</v>
          </cell>
          <cell r="V246">
            <v>4.7711125860648851E-3</v>
          </cell>
          <cell r="W246">
            <v>2.2698800222842413E-2</v>
          </cell>
          <cell r="X246">
            <v>0.26382022594088278</v>
          </cell>
          <cell r="Y246">
            <v>5.0499072111911666E-2</v>
          </cell>
          <cell r="Z246">
            <v>0</v>
          </cell>
        </row>
        <row r="247">
          <cell r="A247" t="str">
            <v>ALL_TO_2022_52</v>
          </cell>
          <cell r="B247">
            <v>52</v>
          </cell>
          <cell r="C247">
            <v>5.6047173469980933</v>
          </cell>
          <cell r="D247">
            <v>1.4374050230749946</v>
          </cell>
          <cell r="E247">
            <v>0.36535913420317456</v>
          </cell>
          <cell r="F247">
            <v>0.15105467027716565</v>
          </cell>
          <cell r="G247">
            <v>6.198711261193398E-2</v>
          </cell>
          <cell r="H247">
            <v>5.430908272834277E-2</v>
          </cell>
          <cell r="I247">
            <v>4.9505529380172338E-2</v>
          </cell>
          <cell r="J247">
            <v>1001.9126545003624</v>
          </cell>
          <cell r="K247">
            <v>1006.5895607449547</v>
          </cell>
          <cell r="L247">
            <v>0.3350460120256753</v>
          </cell>
          <cell r="M247">
            <v>8.1209386775803485E-2</v>
          </cell>
          <cell r="N247"/>
          <cell r="O247"/>
          <cell r="P247"/>
          <cell r="Q247">
            <v>1.553620077301939E-2</v>
          </cell>
          <cell r="R247">
            <v>1.0151163231392082E-2</v>
          </cell>
          <cell r="S247">
            <v>1.4927384812840802E-2</v>
          </cell>
          <cell r="T247">
            <v>2.008978645733793E-2</v>
          </cell>
          <cell r="U247">
            <v>6.9194238487420871E-3</v>
          </cell>
          <cell r="V247">
            <v>2.3304200003695561E-3</v>
          </cell>
          <cell r="W247">
            <v>1.2994142537740906E-2</v>
          </cell>
          <cell r="X247">
            <v>0.41962462445896803</v>
          </cell>
          <cell r="Y247">
            <v>3.4578140790847103E-2</v>
          </cell>
          <cell r="Z247">
            <v>0</v>
          </cell>
        </row>
        <row r="248">
          <cell r="A248" t="str">
            <v>ALL_TO_2022_53</v>
          </cell>
          <cell r="B248">
            <v>53</v>
          </cell>
          <cell r="C248">
            <v>1.4011331759471053</v>
          </cell>
          <cell r="D248">
            <v>1.5470010551170108</v>
          </cell>
          <cell r="E248">
            <v>0.22152438069930402</v>
          </cell>
          <cell r="F248">
            <v>0.18005593020650199</v>
          </cell>
          <cell r="G248">
            <v>6.904073214388072E-2</v>
          </cell>
          <cell r="H248">
            <v>5.8141709758645556E-2</v>
          </cell>
          <cell r="I248">
            <v>5.3333815186170253E-2</v>
          </cell>
          <cell r="J248">
            <v>929.94345070538418</v>
          </cell>
          <cell r="K248">
            <v>932.92651332327159</v>
          </cell>
          <cell r="L248">
            <v>0.19348151862314314</v>
          </cell>
          <cell r="M248">
            <v>0.10320822839065903</v>
          </cell>
          <cell r="N248"/>
          <cell r="O248"/>
          <cell r="P248"/>
          <cell r="Q248">
            <v>1.870599205719738E-2</v>
          </cell>
          <cell r="R248">
            <v>1.2901037725039598E-2</v>
          </cell>
          <cell r="S248">
            <v>1.5212313833872599E-2</v>
          </cell>
          <cell r="T248">
            <v>2.0592656293596544E-2</v>
          </cell>
          <cell r="U248">
            <v>9.7760846383990116E-3</v>
          </cell>
          <cell r="V248">
            <v>2.8058792326708703E-3</v>
          </cell>
          <cell r="W248">
            <v>1.1968849468174557E-2</v>
          </cell>
          <cell r="X248">
            <v>0.27055478017692097</v>
          </cell>
          <cell r="Y248">
            <v>3.8121482645069878E-2</v>
          </cell>
          <cell r="Z248">
            <v>0</v>
          </cell>
        </row>
        <row r="249">
          <cell r="A249" t="str">
            <v>ALL_TO_2022_54</v>
          </cell>
          <cell r="B249">
            <v>54</v>
          </cell>
          <cell r="C249">
            <v>43.935065076052041</v>
          </cell>
          <cell r="D249">
            <v>5.3612657327080644</v>
          </cell>
          <cell r="E249">
            <v>2.2382783878995243</v>
          </cell>
          <cell r="F249">
            <v>0.40873247183085487</v>
          </cell>
          <cell r="G249">
            <v>0.30164942958385998</v>
          </cell>
          <cell r="H249">
            <v>0.32387294003752443</v>
          </cell>
          <cell r="I249">
            <v>0.29068864773622882</v>
          </cell>
          <cell r="J249">
            <v>1085.8409785300123</v>
          </cell>
          <cell r="K249">
            <v>1096.1268382086762</v>
          </cell>
          <cell r="L249">
            <v>2.1172240718713993</v>
          </cell>
          <cell r="M249">
            <v>7.0724319896404569E-2</v>
          </cell>
          <cell r="N249"/>
          <cell r="O249"/>
          <cell r="P249"/>
          <cell r="Q249">
            <v>1.4135211896925856E-2</v>
          </cell>
          <cell r="R249">
            <v>8.8405089580674331E-3</v>
          </cell>
          <cell r="S249">
            <v>7.6220005171497185E-2</v>
          </cell>
          <cell r="T249">
            <v>0.1486134628552043</v>
          </cell>
          <cell r="U249">
            <v>7.309237411024393E-3</v>
          </cell>
          <cell r="V249">
            <v>2.1202728895637116E-3</v>
          </cell>
          <cell r="W249">
            <v>1.4198130814055715E-2</v>
          </cell>
          <cell r="X249">
            <v>2.2216940782219976</v>
          </cell>
          <cell r="Y249">
            <v>0.2144684656581558</v>
          </cell>
          <cell r="Z249">
            <v>0</v>
          </cell>
        </row>
        <row r="250">
          <cell r="A250" t="str">
            <v>ALL_TO_2022_61</v>
          </cell>
          <cell r="B250">
            <v>61</v>
          </cell>
          <cell r="C250">
            <v>0.69644504519855088</v>
          </cell>
          <cell r="D250">
            <v>2.4639565205253837</v>
          </cell>
          <cell r="E250">
            <v>0.16247227212183515</v>
          </cell>
          <cell r="F250">
            <v>0.16417828374778773</v>
          </cell>
          <cell r="G250">
            <v>7.3568146971684609E-2</v>
          </cell>
          <cell r="H250">
            <v>6.5952644158423765E-2</v>
          </cell>
          <cell r="I250">
            <v>6.0675864540272489E-2</v>
          </cell>
          <cell r="J250">
            <v>1645.8082593468816</v>
          </cell>
          <cell r="K250">
            <v>1647.7962443468894</v>
          </cell>
          <cell r="L250">
            <v>0.14354887498172036</v>
          </cell>
          <cell r="M250">
            <v>7.3660877022555332E-2</v>
          </cell>
          <cell r="N250"/>
          <cell r="O250"/>
          <cell r="P250"/>
          <cell r="Q250">
            <v>2.4564762566808652E-2</v>
          </cell>
          <cell r="R250">
            <v>9.2075951898233799E-3</v>
          </cell>
          <cell r="S250">
            <v>3.0322764268228306E-2</v>
          </cell>
          <cell r="T250">
            <v>1.0819438952872441E-2</v>
          </cell>
          <cell r="U250">
            <v>1.554611010817732E-2</v>
          </cell>
          <cell r="V250">
            <v>3.6846872415887476E-3</v>
          </cell>
          <cell r="W250">
            <v>2.1177090083577748E-2</v>
          </cell>
          <cell r="X250">
            <v>0.20057205009063364</v>
          </cell>
          <cell r="Y250">
            <v>3.0353157772229685E-2</v>
          </cell>
          <cell r="Z250">
            <v>0</v>
          </cell>
        </row>
        <row r="251">
          <cell r="A251" t="str">
            <v>ALL_TO_2022_62</v>
          </cell>
          <cell r="B251">
            <v>62</v>
          </cell>
          <cell r="C251">
            <v>0.7645715015326997</v>
          </cell>
          <cell r="D251">
            <v>3.3468280179071757</v>
          </cell>
          <cell r="E251">
            <v>0.17596958473078911</v>
          </cell>
          <cell r="F251">
            <v>0.21458811913235312</v>
          </cell>
          <cell r="G251">
            <v>0.11197898645234426</v>
          </cell>
          <cell r="H251">
            <v>0.10625034526241044</v>
          </cell>
          <cell r="I251">
            <v>9.7749966466924368E-2</v>
          </cell>
          <cell r="J251">
            <v>1693.8240577059155</v>
          </cell>
          <cell r="K251">
            <v>1695.4156584144273</v>
          </cell>
          <cell r="L251">
            <v>0.15757321849946854</v>
          </cell>
          <cell r="M251">
            <v>8.0864773676293758E-2</v>
          </cell>
          <cell r="N251"/>
          <cell r="O251"/>
          <cell r="P251"/>
          <cell r="Q251">
            <v>2.7473000193648931E-2</v>
          </cell>
          <cell r="R251">
            <v>1.0108093044719711E-2</v>
          </cell>
          <cell r="S251">
            <v>5.8121519900762628E-2</v>
          </cell>
          <cell r="T251">
            <v>1.6528226274011331E-2</v>
          </cell>
          <cell r="U251">
            <v>1.6965151914727628E-2</v>
          </cell>
          <cell r="V251">
            <v>4.1209269407001831E-3</v>
          </cell>
          <cell r="W251">
            <v>2.1794932012513736E-2</v>
          </cell>
          <cell r="X251">
            <v>0.20051944112126985</v>
          </cell>
          <cell r="Y251">
            <v>3.9628518829023546E-2</v>
          </cell>
          <cell r="Z251">
            <v>0</v>
          </cell>
        </row>
        <row r="252">
          <cell r="A252" t="str">
            <v>ALL_WE_2022_ALL</v>
          </cell>
          <cell r="B252" t="str">
            <v>Weber County</v>
          </cell>
          <cell r="C252">
            <v>6.6591126206527615</v>
          </cell>
          <cell r="D252">
            <v>0.66991827505810586</v>
          </cell>
          <cell r="E252">
            <v>0.6021378542078003</v>
          </cell>
          <cell r="F252">
            <v>0.10692274099275334</v>
          </cell>
          <cell r="G252">
            <v>4.3469750052970851E-2</v>
          </cell>
          <cell r="H252">
            <v>3.8757033944036338E-2</v>
          </cell>
          <cell r="I252">
            <v>3.4650251027799173E-2</v>
          </cell>
          <cell r="J252">
            <v>541.23361712160465</v>
          </cell>
          <cell r="K252">
            <v>545.55893543162802</v>
          </cell>
          <cell r="L252">
            <v>0.58629529131067226</v>
          </cell>
          <cell r="M252">
            <v>5.6213955070875982E-2</v>
          </cell>
          <cell r="N252"/>
          <cell r="O252"/>
          <cell r="P252"/>
          <cell r="Q252">
            <v>1.195175197784101E-2</v>
          </cell>
          <cell r="R252">
            <v>7.0267442108898947E-3</v>
          </cell>
          <cell r="S252">
            <v>1.2839350429348766E-2</v>
          </cell>
          <cell r="T252">
            <v>1.4645502102276017E-2</v>
          </cell>
          <cell r="U252">
            <v>2.0051591866110398E-3</v>
          </cell>
          <cell r="V252">
            <v>1.7927548142817841E-3</v>
          </cell>
          <cell r="W252">
            <v>7.0916024233362296E-3</v>
          </cell>
          <cell r="X252">
            <v>0.61791722173719787</v>
          </cell>
          <cell r="Y252">
            <v>2.1810894676443492E-2</v>
          </cell>
          <cell r="Z252">
            <v>0</v>
          </cell>
        </row>
        <row r="253">
          <cell r="A253" t="str">
            <v>ALL_WE_2022_11</v>
          </cell>
          <cell r="B253">
            <v>11</v>
          </cell>
          <cell r="C253">
            <v>14.189850807159587</v>
          </cell>
          <cell r="D253">
            <v>0.79267736308131764</v>
          </cell>
          <cell r="E253">
            <v>2.2092271015463472</v>
          </cell>
          <cell r="F253">
            <v>4.3092962907314666E-2</v>
          </cell>
          <cell r="G253">
            <v>3.1933253256823134E-2</v>
          </cell>
          <cell r="H253">
            <v>3.4780109035936549E-2</v>
          </cell>
          <cell r="I253">
            <v>3.076712931700407E-2</v>
          </cell>
          <cell r="J253">
            <v>402.84828918173076</v>
          </cell>
          <cell r="K253">
            <v>405.54742317121463</v>
          </cell>
          <cell r="L253">
            <v>2.1258540410002227</v>
          </cell>
          <cell r="M253">
            <v>3.2320831517950129E-3</v>
          </cell>
          <cell r="N253"/>
          <cell r="O253"/>
          <cell r="P253"/>
          <cell r="Q253">
            <v>5.080770719583105E-3</v>
          </cell>
          <cell r="R253">
            <v>4.040103854179751E-4</v>
          </cell>
          <cell r="S253">
            <v>5.1810140978694914E-3</v>
          </cell>
          <cell r="T253">
            <v>1.7640774196904706E-2</v>
          </cell>
          <cell r="U253">
            <v>7.5229210596658425E-4</v>
          </cell>
          <cell r="V253">
            <v>7.6211355440108789E-4</v>
          </cell>
          <cell r="W253">
            <v>5.3129852977063024E-3</v>
          </cell>
          <cell r="X253">
            <v>2.1671943944617493</v>
          </cell>
          <cell r="Y253">
            <v>2.5586139177058986E-2</v>
          </cell>
          <cell r="Z253">
            <v>0</v>
          </cell>
        </row>
        <row r="254">
          <cell r="A254" t="str">
            <v>ALL_WE_2022_21</v>
          </cell>
          <cell r="B254">
            <v>21</v>
          </cell>
          <cell r="C254">
            <v>5.7853582063025213</v>
          </cell>
          <cell r="D254">
            <v>0.27647457880828241</v>
          </cell>
          <cell r="E254">
            <v>0.53621046997168653</v>
          </cell>
          <cell r="F254">
            <v>6.9707202190689641E-2</v>
          </cell>
          <cell r="G254">
            <v>2.7287796670184689E-2</v>
          </cell>
          <cell r="H254">
            <v>2.4115247986286569E-2</v>
          </cell>
          <cell r="I254">
            <v>2.1334811337457057E-2</v>
          </cell>
          <cell r="J254">
            <v>374.85160486338043</v>
          </cell>
          <cell r="K254">
            <v>377.92415618922661</v>
          </cell>
          <cell r="L254">
            <v>0.52448445645863662</v>
          </cell>
          <cell r="M254">
            <v>3.5431762941085243E-2</v>
          </cell>
          <cell r="N254"/>
          <cell r="O254"/>
          <cell r="P254"/>
          <cell r="Q254">
            <v>1.016019126331782E-2</v>
          </cell>
          <cell r="R254">
            <v>4.4289652209835188E-3</v>
          </cell>
          <cell r="S254">
            <v>6.8709671520073992E-3</v>
          </cell>
          <cell r="T254">
            <v>1.0494940463528078E-2</v>
          </cell>
          <cell r="U254">
            <v>3.2141031992962126E-4</v>
          </cell>
          <cell r="V254">
            <v>1.5240201117441112E-3</v>
          </cell>
          <cell r="W254">
            <v>4.9430986139722688E-3</v>
          </cell>
          <cell r="X254">
            <v>0.54374532893283134</v>
          </cell>
          <cell r="Y254">
            <v>1.4463844185449657E-2</v>
          </cell>
          <cell r="Z254">
            <v>0</v>
          </cell>
        </row>
        <row r="255">
          <cell r="A255" t="str">
            <v>ALL_WE_2022_31</v>
          </cell>
          <cell r="B255">
            <v>31</v>
          </cell>
          <cell r="C255">
            <v>8.360241358030386</v>
          </cell>
          <cell r="D255">
            <v>0.607818498648387</v>
          </cell>
          <cell r="E255">
            <v>0.72618829268242679</v>
          </cell>
          <cell r="F255">
            <v>0.11297338649575961</v>
          </cell>
          <cell r="G255">
            <v>4.4890714668667689E-2</v>
          </cell>
          <cell r="H255">
            <v>4.0112138788171409E-2</v>
          </cell>
          <cell r="I255">
            <v>3.5520221967993877E-2</v>
          </cell>
          <cell r="J255">
            <v>502.20589215182764</v>
          </cell>
          <cell r="K255">
            <v>508.12608085486329</v>
          </cell>
          <cell r="L255">
            <v>0.70968672307870517</v>
          </cell>
          <cell r="M255">
            <v>6.2347650079292591E-2</v>
          </cell>
          <cell r="N255"/>
          <cell r="O255"/>
          <cell r="P255"/>
          <cell r="Q255">
            <v>1.0513597628295615E-2</v>
          </cell>
          <cell r="R255">
            <v>7.7934579257222698E-3</v>
          </cell>
          <cell r="S255">
            <v>1.1601962376255893E-2</v>
          </cell>
          <cell r="T255">
            <v>1.7281201813222128E-2</v>
          </cell>
          <cell r="U255">
            <v>6.1264421563893843E-4</v>
          </cell>
          <cell r="V255">
            <v>1.5770347749515376E-3</v>
          </cell>
          <cell r="W255">
            <v>6.6208081795918194E-3</v>
          </cell>
          <cell r="X255">
            <v>0.74293489504367505</v>
          </cell>
          <cell r="Y255">
            <v>2.3918249033060963E-2</v>
          </cell>
          <cell r="Z255">
            <v>0</v>
          </cell>
        </row>
        <row r="256">
          <cell r="A256" t="str">
            <v>ALL_WE_2022_32</v>
          </cell>
          <cell r="B256">
            <v>32</v>
          </cell>
          <cell r="C256">
            <v>8.9730581567081895</v>
          </cell>
          <cell r="D256">
            <v>0.68847205337013928</v>
          </cell>
          <cell r="E256">
            <v>0.77311036718968562</v>
          </cell>
          <cell r="F256">
            <v>0.11563169584821209</v>
          </cell>
          <cell r="G256">
            <v>4.7126077029406445E-2</v>
          </cell>
          <cell r="H256">
            <v>4.2513634007470914E-2</v>
          </cell>
          <cell r="I256">
            <v>3.7718194309598649E-2</v>
          </cell>
          <cell r="J256">
            <v>509.22057298951768</v>
          </cell>
          <cell r="K256">
            <v>515.78127828333527</v>
          </cell>
          <cell r="L256">
            <v>0.75378350487090462</v>
          </cell>
          <cell r="M256">
            <v>6.2392502756339584E-2</v>
          </cell>
          <cell r="N256"/>
          <cell r="O256"/>
          <cell r="P256"/>
          <cell r="Q256">
            <v>1.0725559084401586E-2</v>
          </cell>
          <cell r="R256">
            <v>7.799056673632938E-3</v>
          </cell>
          <cell r="S256">
            <v>1.3059538169132289E-2</v>
          </cell>
          <cell r="T256">
            <v>1.7733594019977292E-2</v>
          </cell>
          <cell r="U256">
            <v>7.9611779443466242E-4</v>
          </cell>
          <cell r="V256">
            <v>1.6088260461748589E-3</v>
          </cell>
          <cell r="W256">
            <v>6.7060363836824689E-3</v>
          </cell>
          <cell r="X256">
            <v>0.79510560166367727</v>
          </cell>
          <cell r="Y256">
            <v>2.4658598545310936E-2</v>
          </cell>
          <cell r="Z256">
            <v>0</v>
          </cell>
        </row>
        <row r="257">
          <cell r="A257" t="str">
            <v>ALL_WE_2022_41</v>
          </cell>
          <cell r="B257">
            <v>41</v>
          </cell>
          <cell r="C257">
            <v>1.5929239655082355</v>
          </cell>
          <cell r="D257">
            <v>6.0274612672240417</v>
          </cell>
          <cell r="E257">
            <v>0.39061790201265179</v>
          </cell>
          <cell r="F257">
            <v>0.48706014089803745</v>
          </cell>
          <cell r="G257">
            <v>0.28058976975153449</v>
          </cell>
          <cell r="H257">
            <v>0.27542115318799409</v>
          </cell>
          <cell r="I257">
            <v>0.25338694729401695</v>
          </cell>
          <cell r="J257">
            <v>1733.560682905056</v>
          </cell>
          <cell r="K257">
            <v>1735.5880925227339</v>
          </cell>
          <cell r="L257">
            <v>0.34773994657384999</v>
          </cell>
          <cell r="M257">
            <v>0.1817203045666588</v>
          </cell>
          <cell r="N257"/>
          <cell r="O257"/>
          <cell r="P257"/>
          <cell r="Q257">
            <v>2.9918683143384583E-2</v>
          </cell>
          <cell r="R257">
            <v>2.2715042143990578E-2</v>
          </cell>
          <cell r="S257">
            <v>0.14873456308388519</v>
          </cell>
          <cell r="T257">
            <v>6.3304010200230923E-2</v>
          </cell>
          <cell r="U257">
            <v>1.7539359432979879E-2</v>
          </cell>
          <cell r="V257">
            <v>4.4877803135269555E-3</v>
          </cell>
          <cell r="W257">
            <v>2.2306169039259607E-2</v>
          </cell>
          <cell r="X257">
            <v>0.39902021254260978</v>
          </cell>
          <cell r="Y257">
            <v>0.10465250658735586</v>
          </cell>
          <cell r="Z257">
            <v>0</v>
          </cell>
        </row>
        <row r="258">
          <cell r="A258" t="str">
            <v>ALL_WE_2022_42</v>
          </cell>
          <cell r="B258">
            <v>42</v>
          </cell>
          <cell r="C258">
            <v>2.2073933748651817</v>
          </cell>
          <cell r="D258">
            <v>3.2901433023332158</v>
          </cell>
          <cell r="E258">
            <v>0.30227412395137937</v>
          </cell>
          <cell r="F258">
            <v>0.27305461691842564</v>
          </cell>
          <cell r="G258">
            <v>0.15265642050465877</v>
          </cell>
          <cell r="H258">
            <v>0.14860112089604596</v>
          </cell>
          <cell r="I258">
            <v>0.13659656718215238</v>
          </cell>
          <cell r="J258">
            <v>1120.9913867036325</v>
          </cell>
          <cell r="K258">
            <v>1143.217486093627</v>
          </cell>
          <cell r="L258">
            <v>0.26418543627611241</v>
          </cell>
          <cell r="M258">
            <v>0.10432551716402373</v>
          </cell>
          <cell r="N258"/>
          <cell r="O258"/>
          <cell r="P258"/>
          <cell r="Q258">
            <v>2.0127978858355943E-2</v>
          </cell>
          <cell r="R258">
            <v>1.3040677197217404E-2</v>
          </cell>
          <cell r="S258">
            <v>7.4675237451047108E-2</v>
          </cell>
          <cell r="T258">
            <v>3.6167505833987312E-2</v>
          </cell>
          <cell r="U258">
            <v>1.1324505930821863E-2</v>
          </cell>
          <cell r="V258">
            <v>3.0191761252889803E-3</v>
          </cell>
          <cell r="W258">
            <v>1.4965070241744396E-2</v>
          </cell>
          <cell r="X258">
            <v>1.0105042489114631</v>
          </cell>
          <cell r="Y258">
            <v>6.1921266559331868E-2</v>
          </cell>
          <cell r="Z258">
            <v>0</v>
          </cell>
        </row>
        <row r="259">
          <cell r="A259" t="str">
            <v>ALL_WE_2022_43</v>
          </cell>
          <cell r="B259">
            <v>43</v>
          </cell>
          <cell r="C259">
            <v>2.3101403141497636</v>
          </cell>
          <cell r="D259">
            <v>2.8559498808685619</v>
          </cell>
          <cell r="E259">
            <v>0.46812231122431025</v>
          </cell>
          <cell r="F259">
            <v>0.28172957574571689</v>
          </cell>
          <cell r="G259">
            <v>0.16079503593944369</v>
          </cell>
          <cell r="H259">
            <v>0.15747034893177081</v>
          </cell>
          <cell r="I259">
            <v>0.14480862608667611</v>
          </cell>
          <cell r="J259">
            <v>862.72914021476367</v>
          </cell>
          <cell r="K259">
            <v>866.27657006272796</v>
          </cell>
          <cell r="L259">
            <v>0.41000527683969185</v>
          </cell>
          <cell r="M259">
            <v>0.1060999683856314</v>
          </cell>
          <cell r="N259"/>
          <cell r="O259"/>
          <cell r="P259"/>
          <cell r="Q259">
            <v>1.815925842831469E-2</v>
          </cell>
          <cell r="R259">
            <v>1.326253461649321E-2</v>
          </cell>
          <cell r="S259">
            <v>5.1008508590999223E-2</v>
          </cell>
          <cell r="T259">
            <v>6.2024023121437469E-2</v>
          </cell>
          <cell r="U259">
            <v>8.3757479340963656E-3</v>
          </cell>
          <cell r="V259">
            <v>2.7238752362743791E-3</v>
          </cell>
          <cell r="W259">
            <v>1.1104619062363411E-2</v>
          </cell>
          <cell r="X259">
            <v>0.51004432887998141</v>
          </cell>
          <cell r="Y259">
            <v>9.3800030823621747E-2</v>
          </cell>
          <cell r="Z259">
            <v>0</v>
          </cell>
        </row>
        <row r="260">
          <cell r="A260" t="str">
            <v>ALL_WE_2022_51</v>
          </cell>
          <cell r="B260">
            <v>51</v>
          </cell>
          <cell r="C260">
            <v>1.4072608871210235</v>
          </cell>
          <cell r="D260">
            <v>3.2793594197369647</v>
          </cell>
          <cell r="E260">
            <v>0.25234287401285421</v>
          </cell>
          <cell r="F260">
            <v>0.37945996242808505</v>
          </cell>
          <cell r="G260">
            <v>0.15074834867169851</v>
          </cell>
          <cell r="H260">
            <v>0.12891712971315458</v>
          </cell>
          <cell r="I260">
            <v>0.11852490141667882</v>
          </cell>
          <cell r="J260">
            <v>1784.6095629560264</v>
          </cell>
          <cell r="K260">
            <v>1787.6029703704339</v>
          </cell>
          <cell r="L260">
            <v>0.22257621497846009</v>
          </cell>
          <cell r="M260">
            <v>0.21432018793594065</v>
          </cell>
          <cell r="N260"/>
          <cell r="O260"/>
          <cell r="P260"/>
          <cell r="Q260">
            <v>3.6222644778989767E-2</v>
          </cell>
          <cell r="R260">
            <v>2.6790070425067283E-2</v>
          </cell>
          <cell r="S260">
            <v>5.8964240433527965E-2</v>
          </cell>
          <cell r="T260">
            <v>2.6762623326597245E-2</v>
          </cell>
          <cell r="U260">
            <v>2.2807403525485298E-2</v>
          </cell>
          <cell r="V260">
            <v>5.4333768299524013E-3</v>
          </cell>
          <cell r="W260">
            <v>2.2966281529082755E-2</v>
          </cell>
          <cell r="X260">
            <v>0.30331741391328609</v>
          </cell>
          <cell r="Y260">
            <v>5.9560696715925725E-2</v>
          </cell>
          <cell r="Z260">
            <v>0</v>
          </cell>
        </row>
        <row r="261">
          <cell r="A261" t="str">
            <v>ALL_WE_2022_52</v>
          </cell>
          <cell r="B261">
            <v>52</v>
          </cell>
          <cell r="C261">
            <v>6.8595858056337109</v>
          </cell>
          <cell r="D261">
            <v>1.565168990639509</v>
          </cell>
          <cell r="E261">
            <v>0.44292715899621177</v>
          </cell>
          <cell r="F261">
            <v>0.1812929551048289</v>
          </cell>
          <cell r="G261">
            <v>6.8986604337221313E-2</v>
          </cell>
          <cell r="H261">
            <v>5.8264771698502131E-2</v>
          </cell>
          <cell r="I261">
            <v>5.3165747967187066E-2</v>
          </cell>
          <cell r="J261">
            <v>1075.563923588835</v>
          </cell>
          <cell r="K261">
            <v>1081.4170305011919</v>
          </cell>
          <cell r="L261">
            <v>0.40663351961107314</v>
          </cell>
          <cell r="M261">
            <v>0.10533631171333657</v>
          </cell>
          <cell r="N261"/>
          <cell r="O261"/>
          <cell r="P261"/>
          <cell r="Q261">
            <v>1.7691871692990187E-2</v>
          </cell>
          <cell r="R261">
            <v>1.3167086942000493E-2</v>
          </cell>
          <cell r="S261">
            <v>1.5486572058364203E-2</v>
          </cell>
          <cell r="T261">
            <v>2.2018718465192568E-2</v>
          </cell>
          <cell r="U261">
            <v>7.4570406794139399E-3</v>
          </cell>
          <cell r="V261">
            <v>2.6537694280337532E-3</v>
          </cell>
          <cell r="W261">
            <v>1.3946963635507901E-2</v>
          </cell>
          <cell r="X261">
            <v>0.5128376429865279</v>
          </cell>
          <cell r="Y261">
            <v>3.7679126263563095E-2</v>
          </cell>
          <cell r="Z261">
            <v>0</v>
          </cell>
        </row>
        <row r="262">
          <cell r="A262" t="str">
            <v>ALL_WE_2022_53</v>
          </cell>
          <cell r="B262">
            <v>53</v>
          </cell>
          <cell r="C262">
            <v>1.6237789187945295</v>
          </cell>
          <cell r="D262">
            <v>1.700725962659402</v>
          </cell>
          <cell r="E262">
            <v>0.26296399499443301</v>
          </cell>
          <cell r="F262">
            <v>0.21886919407613289</v>
          </cell>
          <cell r="G262">
            <v>7.8113623549764893E-2</v>
          </cell>
          <cell r="H262">
            <v>6.3341976893288507E-2</v>
          </cell>
          <cell r="I262">
            <v>5.8140140271738416E-2</v>
          </cell>
          <cell r="J262">
            <v>1012.4203303917932</v>
          </cell>
          <cell r="K262">
            <v>1016.0377589399211</v>
          </cell>
          <cell r="L262">
            <v>0.2293587204145198</v>
          </cell>
          <cell r="M262">
            <v>0.13422547903304227</v>
          </cell>
          <cell r="N262"/>
          <cell r="O262"/>
          <cell r="P262"/>
          <cell r="Q262">
            <v>2.1301738149802109E-2</v>
          </cell>
          <cell r="R262">
            <v>1.6778230571816988E-2</v>
          </cell>
          <cell r="S262">
            <v>1.5394993492399461E-2</v>
          </cell>
          <cell r="T262">
            <v>2.3376676079894545E-2</v>
          </cell>
          <cell r="U262">
            <v>1.059605217324572E-2</v>
          </cell>
          <cell r="V262">
            <v>3.1952527062094915E-3</v>
          </cell>
          <cell r="W262">
            <v>1.3030252406401335E-2</v>
          </cell>
          <cell r="X262">
            <v>0.3228587063593425</v>
          </cell>
          <cell r="Y262">
            <v>4.2745101182847384E-2</v>
          </cell>
          <cell r="Z262">
            <v>0</v>
          </cell>
        </row>
        <row r="263">
          <cell r="A263" t="str">
            <v>ALL_WE_2022_54</v>
          </cell>
          <cell r="B263">
            <v>54</v>
          </cell>
          <cell r="C263">
            <v>37.584846139476191</v>
          </cell>
          <cell r="D263">
            <v>4.4999452124210828</v>
          </cell>
          <cell r="E263">
            <v>2.1262031921795823</v>
          </cell>
          <cell r="F263">
            <v>0.35672863457643655</v>
          </cell>
          <cell r="G263">
            <v>0.23790716678319712</v>
          </cell>
          <cell r="H263">
            <v>0.24847361637437573</v>
          </cell>
          <cell r="I263">
            <v>0.22397290785668619</v>
          </cell>
          <cell r="J263">
            <v>1126.8928834156707</v>
          </cell>
          <cell r="K263">
            <v>1137.3226261564162</v>
          </cell>
          <cell r="L263">
            <v>2.012255373261834</v>
          </cell>
          <cell r="M263">
            <v>9.2158779990757847E-2</v>
          </cell>
          <cell r="N263"/>
          <cell r="O263"/>
          <cell r="P263"/>
          <cell r="Q263">
            <v>1.6096238211302984E-2</v>
          </cell>
          <cell r="R263">
            <v>1.1519842527566019E-2</v>
          </cell>
          <cell r="S263">
            <v>5.9748929435129071E-2</v>
          </cell>
          <cell r="T263">
            <v>0.11370300277386307</v>
          </cell>
          <cell r="U263">
            <v>6.5066275430714351E-3</v>
          </cell>
          <cell r="V263">
            <v>2.4144163989448962E-3</v>
          </cell>
          <cell r="W263">
            <v>1.4717399928435682E-2</v>
          </cell>
          <cell r="X263">
            <v>2.1186599821011876</v>
          </cell>
          <cell r="Y263">
            <v>0.16422400162085779</v>
          </cell>
          <cell r="Z263">
            <v>0</v>
          </cell>
        </row>
        <row r="264">
          <cell r="A264" t="str">
            <v>ALL_WE_2022_61</v>
          </cell>
          <cell r="B264">
            <v>61</v>
          </cell>
          <cell r="C264">
            <v>0.71137743209670068</v>
          </cell>
          <cell r="D264">
            <v>2.5972044522375874</v>
          </cell>
          <cell r="E264">
            <v>0.17126273373350603</v>
          </cell>
          <cell r="F264">
            <v>0.24894215018849342</v>
          </cell>
          <cell r="G264">
            <v>9.5670526647112508E-2</v>
          </cell>
          <cell r="H264">
            <v>8.0287480734071132E-2</v>
          </cell>
          <cell r="I264">
            <v>7.3863976870193512E-2</v>
          </cell>
          <cell r="J264">
            <v>1716.9019404096812</v>
          </cell>
          <cell r="K264">
            <v>1719.0705466573402</v>
          </cell>
          <cell r="L264">
            <v>0.15126483727106566</v>
          </cell>
          <cell r="M264">
            <v>0.13966539109433607</v>
          </cell>
          <cell r="N264"/>
          <cell r="O264"/>
          <cell r="P264"/>
          <cell r="Q264">
            <v>2.8989278360086222E-2</v>
          </cell>
          <cell r="R264">
            <v>1.7458167367386822E-2</v>
          </cell>
          <cell r="S264">
            <v>3.4953008144823286E-2</v>
          </cell>
          <cell r="T264">
            <v>1.4750856410796242E-2</v>
          </cell>
          <cell r="U264">
            <v>1.8707792062615497E-2</v>
          </cell>
          <cell r="V264">
            <v>4.3483824095321699E-3</v>
          </cell>
          <cell r="W264">
            <v>2.2091746459115463E-2</v>
          </cell>
          <cell r="X264">
            <v>0.21128319087430178</v>
          </cell>
          <cell r="Y264">
            <v>3.8910869908572732E-2</v>
          </cell>
          <cell r="Z264">
            <v>0</v>
          </cell>
        </row>
        <row r="265">
          <cell r="A265" t="str">
            <v>ALL_WE_2022_62</v>
          </cell>
          <cell r="B265">
            <v>62</v>
          </cell>
          <cell r="C265">
            <v>0.83176491406582476</v>
          </cell>
          <cell r="D265">
            <v>3.5325317236851417</v>
          </cell>
          <cell r="E265">
            <v>0.1953507028117028</v>
          </cell>
          <cell r="F265">
            <v>0.31780862403582461</v>
          </cell>
          <cell r="G265">
            <v>0.1445953043750747</v>
          </cell>
          <cell r="H265">
            <v>0.13089163960593</v>
          </cell>
          <cell r="I265">
            <v>0.12042013626038048</v>
          </cell>
          <cell r="J265">
            <v>1777.4284676732179</v>
          </cell>
          <cell r="K265">
            <v>1779.3090521387842</v>
          </cell>
          <cell r="L265">
            <v>0.17436167546357079</v>
          </cell>
          <cell r="M265">
            <v>0.15449519694193806</v>
          </cell>
          <cell r="N265"/>
          <cell r="O265"/>
          <cell r="P265"/>
          <cell r="Q265">
            <v>3.2421787487956565E-2</v>
          </cell>
          <cell r="R265">
            <v>1.9311921108854685E-2</v>
          </cell>
          <cell r="S265">
            <v>6.8310175417561084E-2</v>
          </cell>
          <cell r="T265">
            <v>2.2878130255277788E-2</v>
          </cell>
          <cell r="U265">
            <v>2.0721883596211375E-2</v>
          </cell>
          <cell r="V265">
            <v>4.8632470058395279E-3</v>
          </cell>
          <cell r="W265">
            <v>2.2870659757716297E-2</v>
          </cell>
          <cell r="X265">
            <v>0.2238206667955884</v>
          </cell>
          <cell r="Y265">
            <v>5.2110084242918187E-2</v>
          </cell>
          <cell r="Z265">
            <v>0</v>
          </cell>
        </row>
        <row r="266">
          <cell r="A266" t="str">
            <v>ALL_ALL_2022_Grand Total</v>
          </cell>
          <cell r="B266" t="str">
            <v>Grand Total</v>
          </cell>
          <cell r="C266">
            <v>5.4530414388910149</v>
          </cell>
          <cell r="D266">
            <v>0.53775429600399616</v>
          </cell>
          <cell r="E266">
            <v>0.46521274797945888</v>
          </cell>
          <cell r="F266">
            <v>9.4730003632389592E-2</v>
          </cell>
          <cell r="G266">
            <v>3.5408659871459081E-2</v>
          </cell>
          <cell r="H266">
            <v>3.0261383063211536E-2</v>
          </cell>
          <cell r="I266">
            <v>2.7063088642337928E-2</v>
          </cell>
          <cell r="J266">
            <v>497.13952408132309</v>
          </cell>
          <cell r="K266">
            <v>500.59870616407534</v>
          </cell>
          <cell r="L266">
            <v>0.45310636339597871</v>
          </cell>
          <cell r="M266">
            <v>5.2988578672503048E-2</v>
          </cell>
          <cell r="N266"/>
          <cell r="O266"/>
          <cell r="P266"/>
          <cell r="Q266">
            <v>1.1480041896675015E-2</v>
          </cell>
          <cell r="R266">
            <v>6.6235733360673335E-3</v>
          </cell>
          <cell r="S266">
            <v>9.7883269182091406E-3</v>
          </cell>
          <cell r="T266">
            <v>1.1553449398348304E-2</v>
          </cell>
          <cell r="U266">
            <v>1.605415755253354E-3</v>
          </cell>
          <cell r="V266">
            <v>1.721997893053818E-3</v>
          </cell>
          <cell r="W266">
            <v>6.5191918519190385E-3</v>
          </cell>
          <cell r="X266">
            <v>0.48042750486316194</v>
          </cell>
          <cell r="Y266">
            <v>1.7274755872646055E-2</v>
          </cell>
          <cell r="Z266">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tarts"/>
      <sheetName val="Fwy"/>
      <sheetName val="Art"/>
      <sheetName val="VMTxVEH"/>
      <sheetName val="fVMTxSpeed"/>
      <sheetName val="aVMTxSpeed"/>
      <sheetName val="VehPOP"/>
      <sheetName val="VMTxHour"/>
      <sheetName val="VMTxDay"/>
      <sheetName val="VMTxMonth"/>
      <sheetName val="MV_Road_SL"/>
      <sheetName val="fVHTxSpeed"/>
      <sheetName val="aVHTxSpeed"/>
      <sheetName val="Rates-Art"/>
    </sheetNames>
    <sheetDataSet>
      <sheetData sheetId="0"/>
      <sheetData sheetId="1"/>
      <sheetData sheetId="2"/>
      <sheetData sheetId="3"/>
      <sheetData sheetId="4"/>
      <sheetData sheetId="5">
        <row r="2">
          <cell r="E2">
            <v>15.01</v>
          </cell>
          <cell r="F2">
            <v>0</v>
          </cell>
          <cell r="G2">
            <v>2.5</v>
          </cell>
          <cell r="H2">
            <v>0</v>
          </cell>
          <cell r="I2">
            <v>0</v>
          </cell>
        </row>
        <row r="3">
          <cell r="E3">
            <v>15.02</v>
          </cell>
          <cell r="F3">
            <v>0</v>
          </cell>
          <cell r="G3">
            <v>5</v>
          </cell>
          <cell r="H3">
            <v>0</v>
          </cell>
          <cell r="I3">
            <v>0</v>
          </cell>
        </row>
        <row r="4">
          <cell r="E4">
            <v>15.03</v>
          </cell>
          <cell r="F4">
            <v>0</v>
          </cell>
          <cell r="G4">
            <v>10</v>
          </cell>
          <cell r="H4">
            <v>0</v>
          </cell>
          <cell r="I4">
            <v>0</v>
          </cell>
        </row>
        <row r="5">
          <cell r="E5">
            <v>15.04</v>
          </cell>
          <cell r="F5">
            <v>1.43E-2</v>
          </cell>
          <cell r="G5">
            <v>15</v>
          </cell>
          <cell r="H5">
            <v>0.2145</v>
          </cell>
          <cell r="I5">
            <v>3.5667370591463111E-3</v>
          </cell>
        </row>
        <row r="6">
          <cell r="E6">
            <v>15.05</v>
          </cell>
          <cell r="F6">
            <v>7.2599999999999998E-2</v>
          </cell>
          <cell r="G6">
            <v>20</v>
          </cell>
          <cell r="H6">
            <v>1.452</v>
          </cell>
          <cell r="I6">
            <v>2.4144066246528876E-2</v>
          </cell>
        </row>
        <row r="7">
          <cell r="E7">
            <v>15.06</v>
          </cell>
          <cell r="F7">
            <v>1.72E-2</v>
          </cell>
          <cell r="G7">
            <v>25</v>
          </cell>
          <cell r="H7">
            <v>0.43</v>
          </cell>
          <cell r="I7">
            <v>7.150102263090507E-3</v>
          </cell>
        </row>
        <row r="8">
          <cell r="E8">
            <v>15.07</v>
          </cell>
          <cell r="F8">
            <v>8.9999999999999998E-4</v>
          </cell>
          <cell r="G8">
            <v>30</v>
          </cell>
          <cell r="H8">
            <v>2.7E-2</v>
          </cell>
          <cell r="I8">
            <v>4.4895990954289231E-4</v>
          </cell>
        </row>
        <row r="9">
          <cell r="E9">
            <v>15.08</v>
          </cell>
          <cell r="F9">
            <v>0</v>
          </cell>
          <cell r="G9">
            <v>35</v>
          </cell>
          <cell r="H9">
            <v>0</v>
          </cell>
          <cell r="I9">
            <v>0</v>
          </cell>
        </row>
        <row r="10">
          <cell r="E10">
            <v>15.09</v>
          </cell>
          <cell r="F10">
            <v>0</v>
          </cell>
          <cell r="G10">
            <v>40</v>
          </cell>
          <cell r="H10">
            <v>0</v>
          </cell>
          <cell r="I10">
            <v>0</v>
          </cell>
        </row>
        <row r="11">
          <cell r="E11">
            <v>15.1</v>
          </cell>
          <cell r="F11">
            <v>0</v>
          </cell>
          <cell r="G11">
            <v>45</v>
          </cell>
          <cell r="H11">
            <v>0</v>
          </cell>
          <cell r="I11">
            <v>0</v>
          </cell>
        </row>
        <row r="12">
          <cell r="E12">
            <v>15.11</v>
          </cell>
          <cell r="F12">
            <v>0</v>
          </cell>
          <cell r="G12">
            <v>50</v>
          </cell>
          <cell r="H12">
            <v>0</v>
          </cell>
          <cell r="I12">
            <v>0</v>
          </cell>
        </row>
        <row r="13">
          <cell r="E13">
            <v>15.12</v>
          </cell>
          <cell r="F13">
            <v>4.8099999999999997E-2</v>
          </cell>
          <cell r="G13">
            <v>55</v>
          </cell>
          <cell r="H13">
            <v>2.6454999999999997</v>
          </cell>
          <cell r="I13">
            <v>4.3989757062804502E-2</v>
          </cell>
        </row>
        <row r="14">
          <cell r="E14">
            <v>15.13</v>
          </cell>
          <cell r="F14">
            <v>0</v>
          </cell>
          <cell r="G14">
            <v>60</v>
          </cell>
          <cell r="H14">
            <v>0</v>
          </cell>
          <cell r="I14">
            <v>0</v>
          </cell>
        </row>
        <row r="15">
          <cell r="E15">
            <v>15.14</v>
          </cell>
          <cell r="F15">
            <v>0.79879999999999995</v>
          </cell>
          <cell r="G15">
            <v>65</v>
          </cell>
          <cell r="H15">
            <v>51.921999999999997</v>
          </cell>
          <cell r="I15">
            <v>0.8633665341957798</v>
          </cell>
        </row>
        <row r="16">
          <cell r="E16">
            <v>15.15</v>
          </cell>
          <cell r="F16">
            <v>3.1899999999999998E-2</v>
          </cell>
          <cell r="G16">
            <v>70</v>
          </cell>
          <cell r="H16">
            <v>2.2329999999999997</v>
          </cell>
          <cell r="I16">
            <v>3.7130647333676978E-2</v>
          </cell>
        </row>
        <row r="17">
          <cell r="E17">
            <v>15.16</v>
          </cell>
          <cell r="F17">
            <v>1.6199999999999999E-2</v>
          </cell>
          <cell r="G17">
            <v>75</v>
          </cell>
          <cell r="H17">
            <v>1.2149999999999999</v>
          </cell>
          <cell r="I17">
            <v>2.0203195929430151E-2</v>
          </cell>
        </row>
        <row r="18">
          <cell r="E18">
            <v>25.01</v>
          </cell>
          <cell r="F18">
            <v>0</v>
          </cell>
          <cell r="G18">
            <v>2.5</v>
          </cell>
          <cell r="H18">
            <v>0</v>
          </cell>
          <cell r="I18">
            <v>0</v>
          </cell>
        </row>
        <row r="19">
          <cell r="E19">
            <v>25.02</v>
          </cell>
          <cell r="F19">
            <v>0</v>
          </cell>
          <cell r="G19">
            <v>5</v>
          </cell>
          <cell r="H19">
            <v>0</v>
          </cell>
          <cell r="I19">
            <v>0</v>
          </cell>
        </row>
        <row r="20">
          <cell r="E20">
            <v>25.03</v>
          </cell>
          <cell r="F20">
            <v>0</v>
          </cell>
          <cell r="G20">
            <v>10</v>
          </cell>
          <cell r="H20">
            <v>0</v>
          </cell>
          <cell r="I20">
            <v>0</v>
          </cell>
        </row>
        <row r="21">
          <cell r="E21">
            <v>25.04</v>
          </cell>
          <cell r="F21">
            <v>1.43E-2</v>
          </cell>
          <cell r="G21">
            <v>15</v>
          </cell>
          <cell r="H21">
            <v>0.2145</v>
          </cell>
          <cell r="I21">
            <v>3.5667370591463111E-3</v>
          </cell>
        </row>
        <row r="22">
          <cell r="E22">
            <v>25.05</v>
          </cell>
          <cell r="F22">
            <v>7.2599999999999998E-2</v>
          </cell>
          <cell r="G22">
            <v>20</v>
          </cell>
          <cell r="H22">
            <v>1.452</v>
          </cell>
          <cell r="I22">
            <v>2.4144066246528876E-2</v>
          </cell>
        </row>
        <row r="23">
          <cell r="E23">
            <v>25.06</v>
          </cell>
          <cell r="F23">
            <v>1.72E-2</v>
          </cell>
          <cell r="G23">
            <v>25</v>
          </cell>
          <cell r="H23">
            <v>0.43</v>
          </cell>
          <cell r="I23">
            <v>7.150102263090507E-3</v>
          </cell>
        </row>
        <row r="24">
          <cell r="E24">
            <v>25.07</v>
          </cell>
          <cell r="F24">
            <v>8.9999999999999998E-4</v>
          </cell>
          <cell r="G24">
            <v>30</v>
          </cell>
          <cell r="H24">
            <v>2.7E-2</v>
          </cell>
          <cell r="I24">
            <v>4.4895990954289231E-4</v>
          </cell>
        </row>
        <row r="25">
          <cell r="E25">
            <v>25.08</v>
          </cell>
          <cell r="F25">
            <v>0</v>
          </cell>
          <cell r="G25">
            <v>35</v>
          </cell>
          <cell r="H25">
            <v>0</v>
          </cell>
          <cell r="I25">
            <v>0</v>
          </cell>
        </row>
        <row r="26">
          <cell r="E26">
            <v>25.09</v>
          </cell>
          <cell r="F26">
            <v>0</v>
          </cell>
          <cell r="G26">
            <v>40</v>
          </cell>
          <cell r="H26">
            <v>0</v>
          </cell>
          <cell r="I26">
            <v>0</v>
          </cell>
        </row>
        <row r="27">
          <cell r="E27">
            <v>25.1</v>
          </cell>
          <cell r="F27">
            <v>0</v>
          </cell>
          <cell r="G27">
            <v>45</v>
          </cell>
          <cell r="H27">
            <v>0</v>
          </cell>
          <cell r="I27">
            <v>0</v>
          </cell>
        </row>
        <row r="28">
          <cell r="E28">
            <v>25.11</v>
          </cell>
          <cell r="F28">
            <v>0</v>
          </cell>
          <cell r="G28">
            <v>50</v>
          </cell>
          <cell r="H28">
            <v>0</v>
          </cell>
          <cell r="I28">
            <v>0</v>
          </cell>
        </row>
        <row r="29">
          <cell r="E29">
            <v>25.12</v>
          </cell>
          <cell r="F29">
            <v>4.8099999999999997E-2</v>
          </cell>
          <cell r="G29">
            <v>55</v>
          </cell>
          <cell r="H29">
            <v>2.6454999999999997</v>
          </cell>
          <cell r="I29">
            <v>4.3989757062804502E-2</v>
          </cell>
        </row>
        <row r="30">
          <cell r="E30">
            <v>25.13</v>
          </cell>
          <cell r="F30">
            <v>0</v>
          </cell>
          <cell r="G30">
            <v>60</v>
          </cell>
          <cell r="H30">
            <v>0</v>
          </cell>
          <cell r="I30">
            <v>0</v>
          </cell>
        </row>
        <row r="31">
          <cell r="E31">
            <v>25.14</v>
          </cell>
          <cell r="F31">
            <v>0.79879999999999995</v>
          </cell>
          <cell r="G31">
            <v>65</v>
          </cell>
          <cell r="H31">
            <v>51.921999999999997</v>
          </cell>
          <cell r="I31">
            <v>0.8633665341957798</v>
          </cell>
        </row>
        <row r="32">
          <cell r="E32">
            <v>25.15</v>
          </cell>
          <cell r="F32">
            <v>3.1899999999999998E-2</v>
          </cell>
          <cell r="G32">
            <v>70</v>
          </cell>
          <cell r="H32">
            <v>2.2329999999999997</v>
          </cell>
          <cell r="I32">
            <v>3.7130647333676978E-2</v>
          </cell>
        </row>
        <row r="33">
          <cell r="E33">
            <v>25.16</v>
          </cell>
          <cell r="F33">
            <v>1.6199999999999999E-2</v>
          </cell>
          <cell r="G33">
            <v>75</v>
          </cell>
          <cell r="H33">
            <v>1.2149999999999999</v>
          </cell>
          <cell r="I33">
            <v>2.0203195929430151E-2</v>
          </cell>
        </row>
        <row r="34">
          <cell r="E34">
            <v>35.01</v>
          </cell>
          <cell r="F34">
            <v>0</v>
          </cell>
          <cell r="G34">
            <v>2.5</v>
          </cell>
          <cell r="H34">
            <v>0</v>
          </cell>
          <cell r="I34">
            <v>0</v>
          </cell>
        </row>
        <row r="35">
          <cell r="E35">
            <v>35.020000000000003</v>
          </cell>
          <cell r="F35">
            <v>0</v>
          </cell>
          <cell r="G35">
            <v>5</v>
          </cell>
          <cell r="H35">
            <v>0</v>
          </cell>
          <cell r="I35">
            <v>0</v>
          </cell>
        </row>
        <row r="36">
          <cell r="E36">
            <v>35.03</v>
          </cell>
          <cell r="F36">
            <v>0</v>
          </cell>
          <cell r="G36">
            <v>10</v>
          </cell>
          <cell r="H36">
            <v>0</v>
          </cell>
          <cell r="I36">
            <v>0</v>
          </cell>
        </row>
        <row r="37">
          <cell r="E37">
            <v>35.04</v>
          </cell>
          <cell r="F37">
            <v>1.43E-2</v>
          </cell>
          <cell r="G37">
            <v>15</v>
          </cell>
          <cell r="H37">
            <v>0.2145</v>
          </cell>
          <cell r="I37">
            <v>3.5667370591463111E-3</v>
          </cell>
        </row>
        <row r="38">
          <cell r="E38">
            <v>35.049999999999997</v>
          </cell>
          <cell r="F38">
            <v>7.2599999999999998E-2</v>
          </cell>
          <cell r="G38">
            <v>20</v>
          </cell>
          <cell r="H38">
            <v>1.452</v>
          </cell>
          <cell r="I38">
            <v>2.4144066246528876E-2</v>
          </cell>
        </row>
        <row r="39">
          <cell r="E39">
            <v>35.06</v>
          </cell>
          <cell r="F39">
            <v>1.72E-2</v>
          </cell>
          <cell r="G39">
            <v>25</v>
          </cell>
          <cell r="H39">
            <v>0.43</v>
          </cell>
          <cell r="I39">
            <v>7.150102263090507E-3</v>
          </cell>
        </row>
        <row r="40">
          <cell r="E40">
            <v>35.07</v>
          </cell>
          <cell r="F40">
            <v>8.9999999999999998E-4</v>
          </cell>
          <cell r="G40">
            <v>30</v>
          </cell>
          <cell r="H40">
            <v>2.7E-2</v>
          </cell>
          <cell r="I40">
            <v>4.4895990954289231E-4</v>
          </cell>
        </row>
        <row r="41">
          <cell r="E41">
            <v>35.08</v>
          </cell>
          <cell r="F41">
            <v>0</v>
          </cell>
          <cell r="G41">
            <v>35</v>
          </cell>
          <cell r="H41">
            <v>0</v>
          </cell>
          <cell r="I41">
            <v>0</v>
          </cell>
        </row>
        <row r="42">
          <cell r="E42">
            <v>35.090000000000003</v>
          </cell>
          <cell r="F42">
            <v>0</v>
          </cell>
          <cell r="G42">
            <v>40</v>
          </cell>
          <cell r="H42">
            <v>0</v>
          </cell>
          <cell r="I42">
            <v>0</v>
          </cell>
        </row>
        <row r="43">
          <cell r="E43">
            <v>35.1</v>
          </cell>
          <cell r="F43">
            <v>0</v>
          </cell>
          <cell r="G43">
            <v>45</v>
          </cell>
          <cell r="H43">
            <v>0</v>
          </cell>
          <cell r="I43">
            <v>0</v>
          </cell>
        </row>
        <row r="44">
          <cell r="E44">
            <v>35.11</v>
          </cell>
          <cell r="F44">
            <v>0</v>
          </cell>
          <cell r="G44">
            <v>50</v>
          </cell>
          <cell r="H44">
            <v>0</v>
          </cell>
          <cell r="I44">
            <v>0</v>
          </cell>
        </row>
        <row r="45">
          <cell r="E45">
            <v>35.119999999999997</v>
          </cell>
          <cell r="F45">
            <v>4.8099999999999997E-2</v>
          </cell>
          <cell r="G45">
            <v>55</v>
          </cell>
          <cell r="H45">
            <v>2.6454999999999997</v>
          </cell>
          <cell r="I45">
            <v>4.3989757062804502E-2</v>
          </cell>
        </row>
        <row r="46">
          <cell r="E46">
            <v>35.130000000000003</v>
          </cell>
          <cell r="F46">
            <v>0</v>
          </cell>
          <cell r="G46">
            <v>60</v>
          </cell>
          <cell r="H46">
            <v>0</v>
          </cell>
          <cell r="I46">
            <v>0</v>
          </cell>
        </row>
        <row r="47">
          <cell r="E47">
            <v>35.14</v>
          </cell>
          <cell r="F47">
            <v>0.79879999999999995</v>
          </cell>
          <cell r="G47">
            <v>65</v>
          </cell>
          <cell r="H47">
            <v>51.921999999999997</v>
          </cell>
          <cell r="I47">
            <v>0.8633665341957798</v>
          </cell>
        </row>
        <row r="48">
          <cell r="E48">
            <v>35.15</v>
          </cell>
          <cell r="F48">
            <v>3.1899999999999998E-2</v>
          </cell>
          <cell r="G48">
            <v>70</v>
          </cell>
          <cell r="H48">
            <v>2.2329999999999997</v>
          </cell>
          <cell r="I48">
            <v>3.7130647333676978E-2</v>
          </cell>
        </row>
        <row r="49">
          <cell r="E49">
            <v>35.159999999999997</v>
          </cell>
          <cell r="F49">
            <v>1.6199999999999999E-2</v>
          </cell>
          <cell r="G49">
            <v>75</v>
          </cell>
          <cell r="H49">
            <v>1.2149999999999999</v>
          </cell>
          <cell r="I49">
            <v>2.0203195929430151E-2</v>
          </cell>
        </row>
        <row r="50">
          <cell r="E50">
            <v>45.01</v>
          </cell>
          <cell r="F50">
            <v>0</v>
          </cell>
          <cell r="G50">
            <v>2.5</v>
          </cell>
          <cell r="H50">
            <v>0</v>
          </cell>
          <cell r="I50">
            <v>0</v>
          </cell>
        </row>
        <row r="51">
          <cell r="E51">
            <v>45.02</v>
          </cell>
          <cell r="F51">
            <v>0</v>
          </cell>
          <cell r="G51">
            <v>5</v>
          </cell>
          <cell r="H51">
            <v>0</v>
          </cell>
          <cell r="I51">
            <v>0</v>
          </cell>
        </row>
        <row r="52">
          <cell r="E52">
            <v>45.03</v>
          </cell>
          <cell r="F52">
            <v>0</v>
          </cell>
          <cell r="G52">
            <v>10</v>
          </cell>
          <cell r="H52">
            <v>0</v>
          </cell>
          <cell r="I52">
            <v>0</v>
          </cell>
        </row>
        <row r="53">
          <cell r="E53">
            <v>45.04</v>
          </cell>
          <cell r="F53">
            <v>1.43E-2</v>
          </cell>
          <cell r="G53">
            <v>15</v>
          </cell>
          <cell r="H53">
            <v>0.2145</v>
          </cell>
          <cell r="I53">
            <v>3.5667370591463111E-3</v>
          </cell>
        </row>
        <row r="54">
          <cell r="E54">
            <v>45.05</v>
          </cell>
          <cell r="F54">
            <v>7.2599999999999998E-2</v>
          </cell>
          <cell r="G54">
            <v>20</v>
          </cell>
          <cell r="H54">
            <v>1.452</v>
          </cell>
          <cell r="I54">
            <v>2.4144066246528876E-2</v>
          </cell>
        </row>
        <row r="55">
          <cell r="E55">
            <v>45.06</v>
          </cell>
          <cell r="F55">
            <v>1.72E-2</v>
          </cell>
          <cell r="G55">
            <v>25</v>
          </cell>
          <cell r="H55">
            <v>0.43</v>
          </cell>
          <cell r="I55">
            <v>7.150102263090507E-3</v>
          </cell>
        </row>
        <row r="56">
          <cell r="E56">
            <v>45.07</v>
          </cell>
          <cell r="F56">
            <v>8.9999999999999998E-4</v>
          </cell>
          <cell r="G56">
            <v>30</v>
          </cell>
          <cell r="H56">
            <v>2.7E-2</v>
          </cell>
          <cell r="I56">
            <v>4.4895990954289231E-4</v>
          </cell>
        </row>
        <row r="57">
          <cell r="E57">
            <v>45.08</v>
          </cell>
          <cell r="F57">
            <v>0</v>
          </cell>
          <cell r="G57">
            <v>35</v>
          </cell>
          <cell r="H57">
            <v>0</v>
          </cell>
          <cell r="I57">
            <v>0</v>
          </cell>
        </row>
        <row r="58">
          <cell r="E58">
            <v>45.09</v>
          </cell>
          <cell r="F58">
            <v>0</v>
          </cell>
          <cell r="G58">
            <v>40</v>
          </cell>
          <cell r="H58">
            <v>0</v>
          </cell>
          <cell r="I58">
            <v>0</v>
          </cell>
        </row>
        <row r="59">
          <cell r="E59">
            <v>45.1</v>
          </cell>
          <cell r="F59">
            <v>0</v>
          </cell>
          <cell r="G59">
            <v>45</v>
          </cell>
          <cell r="H59">
            <v>0</v>
          </cell>
          <cell r="I59">
            <v>0</v>
          </cell>
        </row>
        <row r="60">
          <cell r="E60">
            <v>45.11</v>
          </cell>
          <cell r="F60">
            <v>0</v>
          </cell>
          <cell r="G60">
            <v>50</v>
          </cell>
          <cell r="H60">
            <v>0</v>
          </cell>
          <cell r="I60">
            <v>0</v>
          </cell>
        </row>
        <row r="61">
          <cell r="E61">
            <v>45.12</v>
          </cell>
          <cell r="F61">
            <v>4.8099999999999997E-2</v>
          </cell>
          <cell r="G61">
            <v>55</v>
          </cell>
          <cell r="H61">
            <v>2.6454999999999997</v>
          </cell>
          <cell r="I61">
            <v>4.3989757062804502E-2</v>
          </cell>
        </row>
        <row r="62">
          <cell r="E62">
            <v>45.13</v>
          </cell>
          <cell r="F62">
            <v>0</v>
          </cell>
          <cell r="G62">
            <v>60</v>
          </cell>
          <cell r="H62">
            <v>0</v>
          </cell>
          <cell r="I62">
            <v>0</v>
          </cell>
        </row>
        <row r="63">
          <cell r="E63">
            <v>45.14</v>
          </cell>
          <cell r="F63">
            <v>0.79879999999999995</v>
          </cell>
          <cell r="G63">
            <v>65</v>
          </cell>
          <cell r="H63">
            <v>51.921999999999997</v>
          </cell>
          <cell r="I63">
            <v>0.8633665341957798</v>
          </cell>
        </row>
        <row r="64">
          <cell r="E64">
            <v>45.15</v>
          </cell>
          <cell r="F64">
            <v>3.1899999999999998E-2</v>
          </cell>
          <cell r="G64">
            <v>70</v>
          </cell>
          <cell r="H64">
            <v>2.2329999999999997</v>
          </cell>
          <cell r="I64">
            <v>3.7130647333676978E-2</v>
          </cell>
        </row>
        <row r="65">
          <cell r="E65">
            <v>45.16</v>
          </cell>
          <cell r="F65">
            <v>1.6199999999999999E-2</v>
          </cell>
          <cell r="G65">
            <v>75</v>
          </cell>
          <cell r="H65">
            <v>1.2149999999999999</v>
          </cell>
          <cell r="I65">
            <v>2.0203195929430151E-2</v>
          </cell>
        </row>
        <row r="66">
          <cell r="E66">
            <v>55.01</v>
          </cell>
          <cell r="F66">
            <v>0</v>
          </cell>
          <cell r="G66">
            <v>2.5</v>
          </cell>
          <cell r="H66">
            <v>0</v>
          </cell>
          <cell r="I66">
            <v>0</v>
          </cell>
        </row>
        <row r="67">
          <cell r="E67">
            <v>55.02</v>
          </cell>
          <cell r="F67">
            <v>0</v>
          </cell>
          <cell r="G67">
            <v>5</v>
          </cell>
          <cell r="H67">
            <v>0</v>
          </cell>
          <cell r="I67">
            <v>0</v>
          </cell>
        </row>
        <row r="68">
          <cell r="E68">
            <v>55.03</v>
          </cell>
          <cell r="F68">
            <v>0</v>
          </cell>
          <cell r="G68">
            <v>10</v>
          </cell>
          <cell r="H68">
            <v>0</v>
          </cell>
          <cell r="I68">
            <v>0</v>
          </cell>
        </row>
        <row r="69">
          <cell r="E69">
            <v>55.04</v>
          </cell>
          <cell r="F69">
            <v>1.43E-2</v>
          </cell>
          <cell r="G69">
            <v>15</v>
          </cell>
          <cell r="H69">
            <v>0.2145</v>
          </cell>
          <cell r="I69">
            <v>3.5667370591463111E-3</v>
          </cell>
        </row>
        <row r="70">
          <cell r="E70">
            <v>55.05</v>
          </cell>
          <cell r="F70">
            <v>7.2599999999999998E-2</v>
          </cell>
          <cell r="G70">
            <v>20</v>
          </cell>
          <cell r="H70">
            <v>1.452</v>
          </cell>
          <cell r="I70">
            <v>2.4144066246528876E-2</v>
          </cell>
        </row>
        <row r="71">
          <cell r="E71">
            <v>55.06</v>
          </cell>
          <cell r="F71">
            <v>1.72E-2</v>
          </cell>
          <cell r="G71">
            <v>25</v>
          </cell>
          <cell r="H71">
            <v>0.43</v>
          </cell>
          <cell r="I71">
            <v>7.150102263090507E-3</v>
          </cell>
        </row>
        <row r="72">
          <cell r="E72">
            <v>55.07</v>
          </cell>
          <cell r="F72">
            <v>8.9999999999999998E-4</v>
          </cell>
          <cell r="G72">
            <v>30</v>
          </cell>
          <cell r="H72">
            <v>2.7E-2</v>
          </cell>
          <cell r="I72">
            <v>4.4895990954289231E-4</v>
          </cell>
        </row>
        <row r="73">
          <cell r="E73">
            <v>55.08</v>
          </cell>
          <cell r="F73">
            <v>0</v>
          </cell>
          <cell r="G73">
            <v>35</v>
          </cell>
          <cell r="H73">
            <v>0</v>
          </cell>
          <cell r="I73">
            <v>0</v>
          </cell>
        </row>
        <row r="74">
          <cell r="E74">
            <v>55.09</v>
          </cell>
          <cell r="F74">
            <v>0</v>
          </cell>
          <cell r="G74">
            <v>40</v>
          </cell>
          <cell r="H74">
            <v>0</v>
          </cell>
          <cell r="I74">
            <v>0</v>
          </cell>
        </row>
        <row r="75">
          <cell r="E75">
            <v>55.1</v>
          </cell>
          <cell r="F75">
            <v>0</v>
          </cell>
          <cell r="G75">
            <v>45</v>
          </cell>
          <cell r="H75">
            <v>0</v>
          </cell>
          <cell r="I75">
            <v>0</v>
          </cell>
        </row>
        <row r="76">
          <cell r="E76">
            <v>55.11</v>
          </cell>
          <cell r="F76">
            <v>0</v>
          </cell>
          <cell r="G76">
            <v>50</v>
          </cell>
          <cell r="H76">
            <v>0</v>
          </cell>
          <cell r="I76">
            <v>0</v>
          </cell>
        </row>
        <row r="77">
          <cell r="E77">
            <v>55.12</v>
          </cell>
          <cell r="F77">
            <v>4.8099999999999997E-2</v>
          </cell>
          <cell r="G77">
            <v>55</v>
          </cell>
          <cell r="H77">
            <v>2.6454999999999997</v>
          </cell>
          <cell r="I77">
            <v>4.3989757062804502E-2</v>
          </cell>
        </row>
        <row r="78">
          <cell r="E78">
            <v>55.13</v>
          </cell>
          <cell r="F78">
            <v>0</v>
          </cell>
          <cell r="G78">
            <v>60</v>
          </cell>
          <cell r="H78">
            <v>0</v>
          </cell>
          <cell r="I78">
            <v>0</v>
          </cell>
        </row>
        <row r="79">
          <cell r="E79">
            <v>55.14</v>
          </cell>
          <cell r="F79">
            <v>0.79879999999999995</v>
          </cell>
          <cell r="G79">
            <v>65</v>
          </cell>
          <cell r="H79">
            <v>51.921999999999997</v>
          </cell>
          <cell r="I79">
            <v>0.8633665341957798</v>
          </cell>
        </row>
        <row r="80">
          <cell r="E80">
            <v>55.15</v>
          </cell>
          <cell r="F80">
            <v>3.1899999999999998E-2</v>
          </cell>
          <cell r="G80">
            <v>70</v>
          </cell>
          <cell r="H80">
            <v>2.2329999999999997</v>
          </cell>
          <cell r="I80">
            <v>3.7130647333676978E-2</v>
          </cell>
        </row>
        <row r="81">
          <cell r="E81">
            <v>55.16</v>
          </cell>
          <cell r="F81">
            <v>1.6199999999999999E-2</v>
          </cell>
          <cell r="G81">
            <v>75</v>
          </cell>
          <cell r="H81">
            <v>1.2149999999999999</v>
          </cell>
          <cell r="I81">
            <v>2.0203195929430151E-2</v>
          </cell>
        </row>
        <row r="82">
          <cell r="E82">
            <v>65.010000000000005</v>
          </cell>
          <cell r="F82">
            <v>0</v>
          </cell>
          <cell r="G82">
            <v>2.5</v>
          </cell>
          <cell r="H82">
            <v>0</v>
          </cell>
          <cell r="I82">
            <v>0</v>
          </cell>
        </row>
        <row r="83">
          <cell r="E83">
            <v>65.02</v>
          </cell>
          <cell r="F83">
            <v>6.4999999999999997E-3</v>
          </cell>
          <cell r="G83">
            <v>5</v>
          </cell>
          <cell r="H83">
            <v>3.2500000000000001E-2</v>
          </cell>
          <cell r="I83">
            <v>6.4004096262160789E-4</v>
          </cell>
        </row>
        <row r="84">
          <cell r="E84">
            <v>65.03</v>
          </cell>
          <cell r="F84">
            <v>4.4200000000000003E-2</v>
          </cell>
          <cell r="G84">
            <v>10</v>
          </cell>
          <cell r="H84">
            <v>0.44200000000000006</v>
          </cell>
          <cell r="I84">
            <v>8.7045570916538684E-3</v>
          </cell>
        </row>
        <row r="85">
          <cell r="E85">
            <v>65.040000000000006</v>
          </cell>
          <cell r="F85">
            <v>3.9E-2</v>
          </cell>
          <cell r="G85">
            <v>15</v>
          </cell>
          <cell r="H85">
            <v>0.58499999999999996</v>
          </cell>
          <cell r="I85">
            <v>1.1520737327188941E-2</v>
          </cell>
        </row>
        <row r="86">
          <cell r="E86">
            <v>65.05</v>
          </cell>
          <cell r="F86">
            <v>1.9400000000000001E-2</v>
          </cell>
          <cell r="G86">
            <v>20</v>
          </cell>
          <cell r="H86">
            <v>0.38800000000000001</v>
          </cell>
          <cell r="I86">
            <v>7.6411044152979654E-3</v>
          </cell>
        </row>
        <row r="87">
          <cell r="E87">
            <v>65.06</v>
          </cell>
          <cell r="F87">
            <v>6.3E-3</v>
          </cell>
          <cell r="G87">
            <v>25</v>
          </cell>
          <cell r="H87">
            <v>0.1575</v>
          </cell>
          <cell r="I87">
            <v>3.1017369727047153E-3</v>
          </cell>
        </row>
        <row r="88">
          <cell r="E88">
            <v>65.069999999999993</v>
          </cell>
          <cell r="F88">
            <v>5.1999999999999998E-3</v>
          </cell>
          <cell r="G88">
            <v>30</v>
          </cell>
          <cell r="H88">
            <v>0.156</v>
          </cell>
          <cell r="I88">
            <v>3.0721966205837178E-3</v>
          </cell>
        </row>
        <row r="89">
          <cell r="E89">
            <v>65.08</v>
          </cell>
          <cell r="F89">
            <v>0.12470000000000001</v>
          </cell>
          <cell r="G89">
            <v>35</v>
          </cell>
          <cell r="H89">
            <v>4.3645000000000005</v>
          </cell>
          <cell r="I89">
            <v>8.5952577888061779E-2</v>
          </cell>
        </row>
        <row r="90">
          <cell r="E90">
            <v>65.09</v>
          </cell>
          <cell r="F90">
            <v>3.4500000000000003E-2</v>
          </cell>
          <cell r="G90">
            <v>40</v>
          </cell>
          <cell r="H90">
            <v>1.3800000000000001</v>
          </cell>
          <cell r="I90">
            <v>2.7177123951317505E-2</v>
          </cell>
        </row>
        <row r="91">
          <cell r="E91">
            <v>65.099999999999994</v>
          </cell>
          <cell r="F91">
            <v>5.8799999999999998E-2</v>
          </cell>
          <cell r="G91">
            <v>45</v>
          </cell>
          <cell r="H91">
            <v>2.6459999999999999</v>
          </cell>
          <cell r="I91">
            <v>5.2109181141439212E-2</v>
          </cell>
        </row>
        <row r="92">
          <cell r="E92">
            <v>65.11</v>
          </cell>
          <cell r="F92">
            <v>8.77E-2</v>
          </cell>
          <cell r="G92">
            <v>50</v>
          </cell>
          <cell r="H92">
            <v>4.3849999999999998</v>
          </cell>
          <cell r="I92">
            <v>8.6356296033715405E-2</v>
          </cell>
        </row>
        <row r="93">
          <cell r="E93">
            <v>65.12</v>
          </cell>
          <cell r="F93">
            <v>8.2000000000000003E-2</v>
          </cell>
          <cell r="G93">
            <v>55</v>
          </cell>
          <cell r="H93">
            <v>4.51</v>
          </cell>
          <cell r="I93">
            <v>8.8817992043798505E-2</v>
          </cell>
        </row>
        <row r="94">
          <cell r="E94">
            <v>65.13</v>
          </cell>
          <cell r="F94">
            <v>9.8400000000000001E-2</v>
          </cell>
          <cell r="G94">
            <v>60</v>
          </cell>
          <cell r="H94">
            <v>5.9039999999999999</v>
          </cell>
          <cell r="I94">
            <v>0.11627082594824532</v>
          </cell>
        </row>
        <row r="95">
          <cell r="E95">
            <v>65.14</v>
          </cell>
          <cell r="F95">
            <v>0.34799999999999998</v>
          </cell>
          <cell r="G95">
            <v>65</v>
          </cell>
          <cell r="H95">
            <v>22.619999999999997</v>
          </cell>
          <cell r="I95">
            <v>0.44546850998463905</v>
          </cell>
        </row>
        <row r="96">
          <cell r="E96">
            <v>65.150000000000006</v>
          </cell>
          <cell r="F96">
            <v>4.1000000000000002E-2</v>
          </cell>
          <cell r="G96">
            <v>70</v>
          </cell>
          <cell r="H96">
            <v>2.87</v>
          </cell>
          <cell r="I96">
            <v>5.6520540391508146E-2</v>
          </cell>
        </row>
        <row r="97">
          <cell r="E97">
            <v>65.16</v>
          </cell>
          <cell r="F97">
            <v>4.4999999999999997E-3</v>
          </cell>
          <cell r="G97">
            <v>75</v>
          </cell>
          <cell r="H97">
            <v>0.33749999999999997</v>
          </cell>
          <cell r="I97">
            <v>6.6465792272243892E-3</v>
          </cell>
        </row>
        <row r="98">
          <cell r="E98">
            <v>75.010000000000005</v>
          </cell>
          <cell r="F98">
            <v>0</v>
          </cell>
          <cell r="G98">
            <v>2.5</v>
          </cell>
          <cell r="H98">
            <v>0</v>
          </cell>
          <cell r="I98">
            <v>0</v>
          </cell>
        </row>
        <row r="99">
          <cell r="E99">
            <v>75.02</v>
          </cell>
          <cell r="F99">
            <v>6.4999999999999997E-3</v>
          </cell>
          <cell r="G99">
            <v>5</v>
          </cell>
          <cell r="H99">
            <v>3.2500000000000001E-2</v>
          </cell>
          <cell r="I99">
            <v>6.4004096262160789E-4</v>
          </cell>
        </row>
        <row r="100">
          <cell r="E100">
            <v>75.03</v>
          </cell>
          <cell r="F100">
            <v>4.4200000000000003E-2</v>
          </cell>
          <cell r="G100">
            <v>10</v>
          </cell>
          <cell r="H100">
            <v>0.44200000000000006</v>
          </cell>
          <cell r="I100">
            <v>8.7045570916538684E-3</v>
          </cell>
        </row>
        <row r="101">
          <cell r="E101">
            <v>75.040000000000006</v>
          </cell>
          <cell r="F101">
            <v>3.9E-2</v>
          </cell>
          <cell r="G101">
            <v>15</v>
          </cell>
          <cell r="H101">
            <v>0.58499999999999996</v>
          </cell>
          <cell r="I101">
            <v>1.1520737327188941E-2</v>
          </cell>
        </row>
        <row r="102">
          <cell r="E102">
            <v>75.05</v>
          </cell>
          <cell r="F102">
            <v>1.9400000000000001E-2</v>
          </cell>
          <cell r="G102">
            <v>20</v>
          </cell>
          <cell r="H102">
            <v>0.38800000000000001</v>
          </cell>
          <cell r="I102">
            <v>7.6411044152979654E-3</v>
          </cell>
        </row>
        <row r="103">
          <cell r="E103">
            <v>75.06</v>
          </cell>
          <cell r="F103">
            <v>6.3E-3</v>
          </cell>
          <cell r="G103">
            <v>25</v>
          </cell>
          <cell r="H103">
            <v>0.1575</v>
          </cell>
          <cell r="I103">
            <v>3.1017369727047153E-3</v>
          </cell>
        </row>
        <row r="104">
          <cell r="E104">
            <v>75.069999999999993</v>
          </cell>
          <cell r="F104">
            <v>5.1999999999999998E-3</v>
          </cell>
          <cell r="G104">
            <v>30</v>
          </cell>
          <cell r="H104">
            <v>0.156</v>
          </cell>
          <cell r="I104">
            <v>3.0721966205837178E-3</v>
          </cell>
        </row>
        <row r="105">
          <cell r="E105">
            <v>75.08</v>
          </cell>
          <cell r="F105">
            <v>0.12470000000000001</v>
          </cell>
          <cell r="G105">
            <v>35</v>
          </cell>
          <cell r="H105">
            <v>4.3645000000000005</v>
          </cell>
          <cell r="I105">
            <v>8.5952577888061779E-2</v>
          </cell>
        </row>
        <row r="106">
          <cell r="E106">
            <v>75.09</v>
          </cell>
          <cell r="F106">
            <v>3.4500000000000003E-2</v>
          </cell>
          <cell r="G106">
            <v>40</v>
          </cell>
          <cell r="H106">
            <v>1.3800000000000001</v>
          </cell>
          <cell r="I106">
            <v>2.7177123951317505E-2</v>
          </cell>
        </row>
        <row r="107">
          <cell r="E107">
            <v>75.099999999999994</v>
          </cell>
          <cell r="F107">
            <v>5.8799999999999998E-2</v>
          </cell>
          <cell r="G107">
            <v>45</v>
          </cell>
          <cell r="H107">
            <v>2.6459999999999999</v>
          </cell>
          <cell r="I107">
            <v>5.2109181141439212E-2</v>
          </cell>
        </row>
        <row r="108">
          <cell r="E108">
            <v>75.11</v>
          </cell>
          <cell r="F108">
            <v>8.77E-2</v>
          </cell>
          <cell r="G108">
            <v>50</v>
          </cell>
          <cell r="H108">
            <v>4.3849999999999998</v>
          </cell>
          <cell r="I108">
            <v>8.6356296033715405E-2</v>
          </cell>
        </row>
        <row r="109">
          <cell r="E109">
            <v>75.12</v>
          </cell>
          <cell r="F109">
            <v>8.2000000000000003E-2</v>
          </cell>
          <cell r="G109">
            <v>55</v>
          </cell>
          <cell r="H109">
            <v>4.51</v>
          </cell>
          <cell r="I109">
            <v>8.8817992043798505E-2</v>
          </cell>
        </row>
        <row r="110">
          <cell r="E110">
            <v>75.13</v>
          </cell>
          <cell r="F110">
            <v>9.8400000000000001E-2</v>
          </cell>
          <cell r="G110">
            <v>60</v>
          </cell>
          <cell r="H110">
            <v>5.9039999999999999</v>
          </cell>
          <cell r="I110">
            <v>0.11627082594824532</v>
          </cell>
        </row>
        <row r="111">
          <cell r="E111">
            <v>75.14</v>
          </cell>
          <cell r="F111">
            <v>0.34799999999999998</v>
          </cell>
          <cell r="G111">
            <v>65</v>
          </cell>
          <cell r="H111">
            <v>22.619999999999997</v>
          </cell>
          <cell r="I111">
            <v>0.44546850998463905</v>
          </cell>
        </row>
        <row r="112">
          <cell r="E112">
            <v>75.150000000000006</v>
          </cell>
          <cell r="F112">
            <v>4.1000000000000002E-2</v>
          </cell>
          <cell r="G112">
            <v>70</v>
          </cell>
          <cell r="H112">
            <v>2.87</v>
          </cell>
          <cell r="I112">
            <v>5.6520540391508146E-2</v>
          </cell>
        </row>
        <row r="113">
          <cell r="E113">
            <v>75.16</v>
          </cell>
          <cell r="F113">
            <v>4.4999999999999997E-3</v>
          </cell>
          <cell r="G113">
            <v>75</v>
          </cell>
          <cell r="H113">
            <v>0.33749999999999997</v>
          </cell>
          <cell r="I113">
            <v>6.6465792272243892E-3</v>
          </cell>
        </row>
        <row r="114">
          <cell r="E114">
            <v>85.01</v>
          </cell>
          <cell r="F114">
            <v>0</v>
          </cell>
          <cell r="G114">
            <v>2.5</v>
          </cell>
          <cell r="H114">
            <v>0</v>
          </cell>
          <cell r="I114">
            <v>0</v>
          </cell>
        </row>
        <row r="115">
          <cell r="E115">
            <v>85.02</v>
          </cell>
          <cell r="F115">
            <v>6.4999999999999997E-3</v>
          </cell>
          <cell r="G115">
            <v>5</v>
          </cell>
          <cell r="H115">
            <v>3.2500000000000001E-2</v>
          </cell>
          <cell r="I115">
            <v>6.4004096262160789E-4</v>
          </cell>
        </row>
        <row r="116">
          <cell r="E116">
            <v>85.03</v>
          </cell>
          <cell r="F116">
            <v>4.4200000000000003E-2</v>
          </cell>
          <cell r="G116">
            <v>10</v>
          </cell>
          <cell r="H116">
            <v>0.44200000000000006</v>
          </cell>
          <cell r="I116">
            <v>8.7045570916538684E-3</v>
          </cell>
        </row>
        <row r="117">
          <cell r="E117">
            <v>85.04</v>
          </cell>
          <cell r="F117">
            <v>3.9E-2</v>
          </cell>
          <cell r="G117">
            <v>15</v>
          </cell>
          <cell r="H117">
            <v>0.58499999999999996</v>
          </cell>
          <cell r="I117">
            <v>1.1520737327188941E-2</v>
          </cell>
        </row>
        <row r="118">
          <cell r="E118">
            <v>85.05</v>
          </cell>
          <cell r="F118">
            <v>1.9400000000000001E-2</v>
          </cell>
          <cell r="G118">
            <v>20</v>
          </cell>
          <cell r="H118">
            <v>0.38800000000000001</v>
          </cell>
          <cell r="I118">
            <v>7.6411044152979654E-3</v>
          </cell>
        </row>
        <row r="119">
          <cell r="E119">
            <v>85.06</v>
          </cell>
          <cell r="F119">
            <v>6.3E-3</v>
          </cell>
          <cell r="G119">
            <v>25</v>
          </cell>
          <cell r="H119">
            <v>0.1575</v>
          </cell>
          <cell r="I119">
            <v>3.1017369727047153E-3</v>
          </cell>
        </row>
        <row r="120">
          <cell r="E120">
            <v>85.07</v>
          </cell>
          <cell r="F120">
            <v>5.1999999999999998E-3</v>
          </cell>
          <cell r="G120">
            <v>30</v>
          </cell>
          <cell r="H120">
            <v>0.156</v>
          </cell>
          <cell r="I120">
            <v>3.0721966205837178E-3</v>
          </cell>
        </row>
        <row r="121">
          <cell r="E121">
            <v>85.08</v>
          </cell>
          <cell r="F121">
            <v>0.12470000000000001</v>
          </cell>
          <cell r="G121">
            <v>35</v>
          </cell>
          <cell r="H121">
            <v>4.3645000000000005</v>
          </cell>
          <cell r="I121">
            <v>8.5952577888061779E-2</v>
          </cell>
        </row>
        <row r="122">
          <cell r="E122">
            <v>85.09</v>
          </cell>
          <cell r="F122">
            <v>3.4500000000000003E-2</v>
          </cell>
          <cell r="G122">
            <v>40</v>
          </cell>
          <cell r="H122">
            <v>1.3800000000000001</v>
          </cell>
          <cell r="I122">
            <v>2.7177123951317505E-2</v>
          </cell>
        </row>
        <row r="123">
          <cell r="E123">
            <v>85.1</v>
          </cell>
          <cell r="F123">
            <v>5.8799999999999998E-2</v>
          </cell>
          <cell r="G123">
            <v>45</v>
          </cell>
          <cell r="H123">
            <v>2.6459999999999999</v>
          </cell>
          <cell r="I123">
            <v>5.2109181141439212E-2</v>
          </cell>
        </row>
        <row r="124">
          <cell r="E124">
            <v>85.11</v>
          </cell>
          <cell r="F124">
            <v>8.77E-2</v>
          </cell>
          <cell r="G124">
            <v>50</v>
          </cell>
          <cell r="H124">
            <v>4.3849999999999998</v>
          </cell>
          <cell r="I124">
            <v>8.6356296033715405E-2</v>
          </cell>
        </row>
        <row r="125">
          <cell r="E125">
            <v>85.12</v>
          </cell>
          <cell r="F125">
            <v>8.2000000000000003E-2</v>
          </cell>
          <cell r="G125">
            <v>55</v>
          </cell>
          <cell r="H125">
            <v>4.51</v>
          </cell>
          <cell r="I125">
            <v>8.8817992043798505E-2</v>
          </cell>
        </row>
        <row r="126">
          <cell r="E126">
            <v>85.13</v>
          </cell>
          <cell r="F126">
            <v>9.8400000000000001E-2</v>
          </cell>
          <cell r="G126">
            <v>60</v>
          </cell>
          <cell r="H126">
            <v>5.9039999999999999</v>
          </cell>
          <cell r="I126">
            <v>0.11627082594824532</v>
          </cell>
        </row>
        <row r="127">
          <cell r="E127">
            <v>85.14</v>
          </cell>
          <cell r="F127">
            <v>0.34799999999999998</v>
          </cell>
          <cell r="G127">
            <v>65</v>
          </cell>
          <cell r="H127">
            <v>22.619999999999997</v>
          </cell>
          <cell r="I127">
            <v>0.44546850998463905</v>
          </cell>
        </row>
        <row r="128">
          <cell r="E128">
            <v>85.15</v>
          </cell>
          <cell r="F128">
            <v>4.1000000000000002E-2</v>
          </cell>
          <cell r="G128">
            <v>70</v>
          </cell>
          <cell r="H128">
            <v>2.87</v>
          </cell>
          <cell r="I128">
            <v>5.6520540391508146E-2</v>
          </cell>
        </row>
        <row r="129">
          <cell r="E129">
            <v>85.16</v>
          </cell>
          <cell r="F129">
            <v>4.4999999999999997E-3</v>
          </cell>
          <cell r="G129">
            <v>75</v>
          </cell>
          <cell r="H129">
            <v>0.33749999999999997</v>
          </cell>
          <cell r="I129">
            <v>6.6465792272243892E-3</v>
          </cell>
        </row>
        <row r="130">
          <cell r="E130">
            <v>95.01</v>
          </cell>
          <cell r="F130">
            <v>0</v>
          </cell>
          <cell r="G130">
            <v>2.5</v>
          </cell>
          <cell r="H130">
            <v>0</v>
          </cell>
          <cell r="I130">
            <v>0</v>
          </cell>
        </row>
        <row r="131">
          <cell r="E131">
            <v>95.02</v>
          </cell>
          <cell r="F131">
            <v>7.7999999999999996E-3</v>
          </cell>
          <cell r="G131">
            <v>5</v>
          </cell>
          <cell r="H131">
            <v>3.9E-2</v>
          </cell>
          <cell r="I131">
            <v>7.0646414694454265E-4</v>
          </cell>
        </row>
        <row r="132">
          <cell r="E132">
            <v>95.03</v>
          </cell>
          <cell r="F132">
            <v>6.3399999999999998E-2</v>
          </cell>
          <cell r="G132">
            <v>10</v>
          </cell>
          <cell r="H132">
            <v>0.63400000000000001</v>
          </cell>
          <cell r="I132">
            <v>1.1484571004175385E-2</v>
          </cell>
        </row>
        <row r="133">
          <cell r="E133">
            <v>95.04</v>
          </cell>
          <cell r="F133">
            <v>4.53E-2</v>
          </cell>
          <cell r="G133">
            <v>15</v>
          </cell>
          <cell r="H133">
            <v>0.67949999999999999</v>
          </cell>
          <cell r="I133">
            <v>1.2308779175610685E-2</v>
          </cell>
        </row>
        <row r="134">
          <cell r="E134">
            <v>95.05</v>
          </cell>
          <cell r="F134">
            <v>2.6499999999999999E-2</v>
          </cell>
          <cell r="G134">
            <v>20</v>
          </cell>
          <cell r="H134">
            <v>0.53</v>
          </cell>
          <cell r="I134">
            <v>9.6006666123232727E-3</v>
          </cell>
        </row>
        <row r="135">
          <cell r="E135">
            <v>95.06</v>
          </cell>
          <cell r="F135">
            <v>1.1999999999999999E-3</v>
          </cell>
          <cell r="G135">
            <v>25</v>
          </cell>
          <cell r="H135">
            <v>0.03</v>
          </cell>
          <cell r="I135">
            <v>5.4343395918810965E-4</v>
          </cell>
        </row>
        <row r="136">
          <cell r="E136">
            <v>95.07</v>
          </cell>
          <cell r="F136">
            <v>2.0000000000000001E-4</v>
          </cell>
          <cell r="G136">
            <v>30</v>
          </cell>
          <cell r="H136">
            <v>6.0000000000000001E-3</v>
          </cell>
          <cell r="I136">
            <v>1.0868679183762194E-4</v>
          </cell>
        </row>
        <row r="137">
          <cell r="E137">
            <v>95.08</v>
          </cell>
          <cell r="F137">
            <v>0</v>
          </cell>
          <cell r="G137">
            <v>35</v>
          </cell>
          <cell r="H137">
            <v>0</v>
          </cell>
          <cell r="I137">
            <v>0</v>
          </cell>
        </row>
        <row r="138">
          <cell r="E138">
            <v>95.09</v>
          </cell>
          <cell r="F138">
            <v>0</v>
          </cell>
          <cell r="G138">
            <v>40</v>
          </cell>
          <cell r="H138">
            <v>0</v>
          </cell>
          <cell r="I138">
            <v>0</v>
          </cell>
        </row>
        <row r="139">
          <cell r="E139">
            <v>95.1</v>
          </cell>
          <cell r="F139">
            <v>8.9999999999999993E-3</v>
          </cell>
          <cell r="G139">
            <v>45</v>
          </cell>
          <cell r="H139">
            <v>0.40499999999999997</v>
          </cell>
          <cell r="I139">
            <v>7.3363584490394804E-3</v>
          </cell>
        </row>
        <row r="140">
          <cell r="E140">
            <v>95.11</v>
          </cell>
          <cell r="F140">
            <v>4.6600000000000003E-2</v>
          </cell>
          <cell r="G140">
            <v>50</v>
          </cell>
          <cell r="H140">
            <v>2.33</v>
          </cell>
          <cell r="I140">
            <v>4.2206704163609852E-2</v>
          </cell>
        </row>
        <row r="141">
          <cell r="E141">
            <v>95.12</v>
          </cell>
          <cell r="F141">
            <v>0.1017</v>
          </cell>
          <cell r="G141">
            <v>55</v>
          </cell>
          <cell r="H141">
            <v>5.5934999999999997</v>
          </cell>
          <cell r="I141">
            <v>0.10132326169062304</v>
          </cell>
        </row>
        <row r="142">
          <cell r="E142">
            <v>95.13</v>
          </cell>
          <cell r="F142">
            <v>0.1326</v>
          </cell>
          <cell r="G142">
            <v>60</v>
          </cell>
          <cell r="H142">
            <v>7.9559999999999995</v>
          </cell>
          <cell r="I142">
            <v>0.14411868597668667</v>
          </cell>
        </row>
        <row r="143">
          <cell r="E143">
            <v>95.14</v>
          </cell>
          <cell r="F143">
            <v>0.52949999999999997</v>
          </cell>
          <cell r="G143">
            <v>65</v>
          </cell>
          <cell r="H143">
            <v>34.417499999999997</v>
          </cell>
          <cell r="I143">
            <v>0.62345460967855881</v>
          </cell>
        </row>
        <row r="144">
          <cell r="E144">
            <v>95.15</v>
          </cell>
          <cell r="F144">
            <v>2.6200000000000001E-2</v>
          </cell>
          <cell r="G144">
            <v>70</v>
          </cell>
          <cell r="H144">
            <v>1.8340000000000001</v>
          </cell>
          <cell r="I144">
            <v>3.3221929371699772E-2</v>
          </cell>
        </row>
        <row r="145">
          <cell r="E145">
            <v>95.16</v>
          </cell>
          <cell r="F145">
            <v>0.01</v>
          </cell>
          <cell r="G145">
            <v>75</v>
          </cell>
          <cell r="H145">
            <v>0.75</v>
          </cell>
          <cell r="I145">
            <v>1.3585848979702742E-2</v>
          </cell>
        </row>
        <row r="146">
          <cell r="E146">
            <v>105.01</v>
          </cell>
          <cell r="F146">
            <v>0</v>
          </cell>
          <cell r="G146">
            <v>2.5</v>
          </cell>
          <cell r="H146">
            <v>0</v>
          </cell>
          <cell r="I146">
            <v>0</v>
          </cell>
        </row>
        <row r="147">
          <cell r="E147">
            <v>105.02</v>
          </cell>
          <cell r="F147">
            <v>7.7999999999999996E-3</v>
          </cell>
          <cell r="G147">
            <v>5</v>
          </cell>
          <cell r="H147">
            <v>3.9E-2</v>
          </cell>
          <cell r="I147">
            <v>7.0646414694454265E-4</v>
          </cell>
        </row>
        <row r="148">
          <cell r="E148">
            <v>105.03</v>
          </cell>
          <cell r="F148">
            <v>6.3399999999999998E-2</v>
          </cell>
          <cell r="G148">
            <v>10</v>
          </cell>
          <cell r="H148">
            <v>0.63400000000000001</v>
          </cell>
          <cell r="I148">
            <v>1.1484571004175385E-2</v>
          </cell>
        </row>
        <row r="149">
          <cell r="E149">
            <v>105.04</v>
          </cell>
          <cell r="F149">
            <v>4.53E-2</v>
          </cell>
          <cell r="G149">
            <v>15</v>
          </cell>
          <cell r="H149">
            <v>0.67949999999999999</v>
          </cell>
          <cell r="I149">
            <v>1.2308779175610685E-2</v>
          </cell>
        </row>
        <row r="150">
          <cell r="E150">
            <v>105.05</v>
          </cell>
          <cell r="F150">
            <v>2.6499999999999999E-2</v>
          </cell>
          <cell r="G150">
            <v>20</v>
          </cell>
          <cell r="H150">
            <v>0.53</v>
          </cell>
          <cell r="I150">
            <v>9.6006666123232727E-3</v>
          </cell>
        </row>
        <row r="151">
          <cell r="E151">
            <v>105.06</v>
          </cell>
          <cell r="F151">
            <v>1.1999999999999999E-3</v>
          </cell>
          <cell r="G151">
            <v>25</v>
          </cell>
          <cell r="H151">
            <v>0.03</v>
          </cell>
          <cell r="I151">
            <v>5.4343395918810965E-4</v>
          </cell>
        </row>
        <row r="152">
          <cell r="E152">
            <v>105.07</v>
          </cell>
          <cell r="F152">
            <v>2.0000000000000001E-4</v>
          </cell>
          <cell r="G152">
            <v>30</v>
          </cell>
          <cell r="H152">
            <v>6.0000000000000001E-3</v>
          </cell>
          <cell r="I152">
            <v>1.0868679183762194E-4</v>
          </cell>
        </row>
        <row r="153">
          <cell r="E153">
            <v>105.08</v>
          </cell>
          <cell r="F153">
            <v>0</v>
          </cell>
          <cell r="G153">
            <v>35</v>
          </cell>
          <cell r="H153">
            <v>0</v>
          </cell>
          <cell r="I153">
            <v>0</v>
          </cell>
        </row>
        <row r="154">
          <cell r="E154">
            <v>105.09</v>
          </cell>
          <cell r="F154">
            <v>0</v>
          </cell>
          <cell r="G154">
            <v>40</v>
          </cell>
          <cell r="H154">
            <v>0</v>
          </cell>
          <cell r="I154">
            <v>0</v>
          </cell>
        </row>
        <row r="155">
          <cell r="E155">
            <v>105.1</v>
          </cell>
          <cell r="F155">
            <v>8.9999999999999993E-3</v>
          </cell>
          <cell r="G155">
            <v>45</v>
          </cell>
          <cell r="H155">
            <v>0.40499999999999997</v>
          </cell>
          <cell r="I155">
            <v>7.3363584490394804E-3</v>
          </cell>
        </row>
        <row r="156">
          <cell r="E156">
            <v>105.11</v>
          </cell>
          <cell r="F156">
            <v>4.6600000000000003E-2</v>
          </cell>
          <cell r="G156">
            <v>50</v>
          </cell>
          <cell r="H156">
            <v>2.33</v>
          </cell>
          <cell r="I156">
            <v>4.2206704163609852E-2</v>
          </cell>
        </row>
        <row r="157">
          <cell r="E157">
            <v>105.12</v>
          </cell>
          <cell r="F157">
            <v>0.1017</v>
          </cell>
          <cell r="G157">
            <v>55</v>
          </cell>
          <cell r="H157">
            <v>5.5934999999999997</v>
          </cell>
          <cell r="I157">
            <v>0.10132326169062304</v>
          </cell>
        </row>
        <row r="158">
          <cell r="E158">
            <v>105.13</v>
          </cell>
          <cell r="F158">
            <v>0.1326</v>
          </cell>
          <cell r="G158">
            <v>60</v>
          </cell>
          <cell r="H158">
            <v>7.9559999999999995</v>
          </cell>
          <cell r="I158">
            <v>0.14411868597668667</v>
          </cell>
        </row>
        <row r="159">
          <cell r="E159">
            <v>105.14</v>
          </cell>
          <cell r="F159">
            <v>0.52949999999999997</v>
          </cell>
          <cell r="G159">
            <v>65</v>
          </cell>
          <cell r="H159">
            <v>34.417499999999997</v>
          </cell>
          <cell r="I159">
            <v>0.62345460967855881</v>
          </cell>
        </row>
        <row r="160">
          <cell r="E160">
            <v>105.15</v>
          </cell>
          <cell r="F160">
            <v>2.6200000000000001E-2</v>
          </cell>
          <cell r="G160">
            <v>70</v>
          </cell>
          <cell r="H160">
            <v>1.8340000000000001</v>
          </cell>
          <cell r="I160">
            <v>3.3221929371699772E-2</v>
          </cell>
        </row>
        <row r="161">
          <cell r="E161">
            <v>105.16</v>
          </cell>
          <cell r="F161">
            <v>0.01</v>
          </cell>
          <cell r="G161">
            <v>75</v>
          </cell>
          <cell r="H161">
            <v>0.75</v>
          </cell>
          <cell r="I161">
            <v>1.3585848979702742E-2</v>
          </cell>
        </row>
        <row r="162">
          <cell r="E162">
            <v>115.01</v>
          </cell>
          <cell r="F162">
            <v>0</v>
          </cell>
          <cell r="G162">
            <v>2.5</v>
          </cell>
          <cell r="H162">
            <v>0</v>
          </cell>
          <cell r="I162">
            <v>0</v>
          </cell>
        </row>
        <row r="163">
          <cell r="E163">
            <v>115.02</v>
          </cell>
          <cell r="F163">
            <v>7.7999999999999996E-3</v>
          </cell>
          <cell r="G163">
            <v>5</v>
          </cell>
          <cell r="H163">
            <v>3.9E-2</v>
          </cell>
          <cell r="I163">
            <v>7.0646414694454265E-4</v>
          </cell>
        </row>
        <row r="164">
          <cell r="E164">
            <v>115.03</v>
          </cell>
          <cell r="F164">
            <v>6.3399999999999998E-2</v>
          </cell>
          <cell r="G164">
            <v>10</v>
          </cell>
          <cell r="H164">
            <v>0.63400000000000001</v>
          </cell>
          <cell r="I164">
            <v>1.1484571004175385E-2</v>
          </cell>
        </row>
        <row r="165">
          <cell r="E165">
            <v>115.04</v>
          </cell>
          <cell r="F165">
            <v>4.53E-2</v>
          </cell>
          <cell r="G165">
            <v>15</v>
          </cell>
          <cell r="H165">
            <v>0.67949999999999999</v>
          </cell>
          <cell r="I165">
            <v>1.2308779175610685E-2</v>
          </cell>
        </row>
        <row r="166">
          <cell r="E166">
            <v>115.05</v>
          </cell>
          <cell r="F166">
            <v>2.6499999999999999E-2</v>
          </cell>
          <cell r="G166">
            <v>20</v>
          </cell>
          <cell r="H166">
            <v>0.53</v>
          </cell>
          <cell r="I166">
            <v>9.6006666123232727E-3</v>
          </cell>
        </row>
        <row r="167">
          <cell r="E167">
            <v>115.06</v>
          </cell>
          <cell r="F167">
            <v>1.1999999999999999E-3</v>
          </cell>
          <cell r="G167">
            <v>25</v>
          </cell>
          <cell r="H167">
            <v>0.03</v>
          </cell>
          <cell r="I167">
            <v>5.4343395918810965E-4</v>
          </cell>
        </row>
        <row r="168">
          <cell r="E168">
            <v>115.07</v>
          </cell>
          <cell r="F168">
            <v>2.0000000000000001E-4</v>
          </cell>
          <cell r="G168">
            <v>30</v>
          </cell>
          <cell r="H168">
            <v>6.0000000000000001E-3</v>
          </cell>
          <cell r="I168">
            <v>1.0868679183762194E-4</v>
          </cell>
        </row>
        <row r="169">
          <cell r="E169">
            <v>115.08</v>
          </cell>
          <cell r="F169">
            <v>0</v>
          </cell>
          <cell r="G169">
            <v>35</v>
          </cell>
          <cell r="H169">
            <v>0</v>
          </cell>
          <cell r="I169">
            <v>0</v>
          </cell>
        </row>
        <row r="170">
          <cell r="E170">
            <v>115.09</v>
          </cell>
          <cell r="F170">
            <v>0</v>
          </cell>
          <cell r="G170">
            <v>40</v>
          </cell>
          <cell r="H170">
            <v>0</v>
          </cell>
          <cell r="I170">
            <v>0</v>
          </cell>
        </row>
        <row r="171">
          <cell r="E171">
            <v>115.1</v>
          </cell>
          <cell r="F171">
            <v>8.9999999999999993E-3</v>
          </cell>
          <cell r="G171">
            <v>45</v>
          </cell>
          <cell r="H171">
            <v>0.40499999999999997</v>
          </cell>
          <cell r="I171">
            <v>7.3363584490394804E-3</v>
          </cell>
        </row>
        <row r="172">
          <cell r="E172">
            <v>115.11</v>
          </cell>
          <cell r="F172">
            <v>4.6600000000000003E-2</v>
          </cell>
          <cell r="G172">
            <v>50</v>
          </cell>
          <cell r="H172">
            <v>2.33</v>
          </cell>
          <cell r="I172">
            <v>4.2206704163609852E-2</v>
          </cell>
        </row>
        <row r="173">
          <cell r="E173">
            <v>115.12</v>
          </cell>
          <cell r="F173">
            <v>0.1017</v>
          </cell>
          <cell r="G173">
            <v>55</v>
          </cell>
          <cell r="H173">
            <v>5.5934999999999997</v>
          </cell>
          <cell r="I173">
            <v>0.10132326169062304</v>
          </cell>
        </row>
        <row r="174">
          <cell r="E174">
            <v>115.13</v>
          </cell>
          <cell r="F174">
            <v>0.1326</v>
          </cell>
          <cell r="G174">
            <v>60</v>
          </cell>
          <cell r="H174">
            <v>7.9559999999999995</v>
          </cell>
          <cell r="I174">
            <v>0.14411868597668667</v>
          </cell>
        </row>
        <row r="175">
          <cell r="E175">
            <v>115.14</v>
          </cell>
          <cell r="F175">
            <v>0.52949999999999997</v>
          </cell>
          <cell r="G175">
            <v>65</v>
          </cell>
          <cell r="H175">
            <v>34.417499999999997</v>
          </cell>
          <cell r="I175">
            <v>0.62345460967855881</v>
          </cell>
        </row>
        <row r="176">
          <cell r="E176">
            <v>115.15</v>
          </cell>
          <cell r="F176">
            <v>2.6200000000000001E-2</v>
          </cell>
          <cell r="G176">
            <v>70</v>
          </cell>
          <cell r="H176">
            <v>1.8340000000000001</v>
          </cell>
          <cell r="I176">
            <v>3.3221929371699772E-2</v>
          </cell>
        </row>
        <row r="177">
          <cell r="E177">
            <v>115.16</v>
          </cell>
          <cell r="F177">
            <v>0.01</v>
          </cell>
          <cell r="G177">
            <v>75</v>
          </cell>
          <cell r="H177">
            <v>0.75</v>
          </cell>
          <cell r="I177">
            <v>1.3585848979702742E-2</v>
          </cell>
        </row>
        <row r="178">
          <cell r="E178">
            <v>125.01</v>
          </cell>
          <cell r="F178">
            <v>0</v>
          </cell>
          <cell r="G178">
            <v>2.5</v>
          </cell>
          <cell r="H178">
            <v>0</v>
          </cell>
          <cell r="I178">
            <v>0</v>
          </cell>
        </row>
        <row r="179">
          <cell r="E179">
            <v>125.02</v>
          </cell>
          <cell r="F179">
            <v>7.7999999999999996E-3</v>
          </cell>
          <cell r="G179">
            <v>5</v>
          </cell>
          <cell r="H179">
            <v>3.9E-2</v>
          </cell>
          <cell r="I179">
            <v>7.0646414694454265E-4</v>
          </cell>
        </row>
        <row r="180">
          <cell r="E180">
            <v>125.03</v>
          </cell>
          <cell r="F180">
            <v>6.3399999999999998E-2</v>
          </cell>
          <cell r="G180">
            <v>10</v>
          </cell>
          <cell r="H180">
            <v>0.63400000000000001</v>
          </cell>
          <cell r="I180">
            <v>1.1484571004175385E-2</v>
          </cell>
        </row>
        <row r="181">
          <cell r="E181">
            <v>125.04</v>
          </cell>
          <cell r="F181">
            <v>4.53E-2</v>
          </cell>
          <cell r="G181">
            <v>15</v>
          </cell>
          <cell r="H181">
            <v>0.67949999999999999</v>
          </cell>
          <cell r="I181">
            <v>1.2308779175610685E-2</v>
          </cell>
        </row>
        <row r="182">
          <cell r="E182">
            <v>125.05</v>
          </cell>
          <cell r="F182">
            <v>2.6499999999999999E-2</v>
          </cell>
          <cell r="G182">
            <v>20</v>
          </cell>
          <cell r="H182">
            <v>0.53</v>
          </cell>
          <cell r="I182">
            <v>9.6006666123232727E-3</v>
          </cell>
        </row>
        <row r="183">
          <cell r="E183">
            <v>125.06</v>
          </cell>
          <cell r="F183">
            <v>1.1999999999999999E-3</v>
          </cell>
          <cell r="G183">
            <v>25</v>
          </cell>
          <cell r="H183">
            <v>0.03</v>
          </cell>
          <cell r="I183">
            <v>5.4343395918810965E-4</v>
          </cell>
        </row>
        <row r="184">
          <cell r="E184">
            <v>125.07</v>
          </cell>
          <cell r="F184">
            <v>2.0000000000000001E-4</v>
          </cell>
          <cell r="G184">
            <v>30</v>
          </cell>
          <cell r="H184">
            <v>6.0000000000000001E-3</v>
          </cell>
          <cell r="I184">
            <v>1.0868679183762194E-4</v>
          </cell>
        </row>
        <row r="185">
          <cell r="E185">
            <v>125.08</v>
          </cell>
          <cell r="F185">
            <v>0</v>
          </cell>
          <cell r="G185">
            <v>35</v>
          </cell>
          <cell r="H185">
            <v>0</v>
          </cell>
          <cell r="I185">
            <v>0</v>
          </cell>
        </row>
        <row r="186">
          <cell r="E186">
            <v>125.09</v>
          </cell>
          <cell r="F186">
            <v>0</v>
          </cell>
          <cell r="G186">
            <v>40</v>
          </cell>
          <cell r="H186">
            <v>0</v>
          </cell>
          <cell r="I186">
            <v>0</v>
          </cell>
        </row>
        <row r="187">
          <cell r="E187">
            <v>125.1</v>
          </cell>
          <cell r="F187">
            <v>8.9999999999999993E-3</v>
          </cell>
          <cell r="G187">
            <v>45</v>
          </cell>
          <cell r="H187">
            <v>0.40499999999999997</v>
          </cell>
          <cell r="I187">
            <v>7.3363584490394804E-3</v>
          </cell>
        </row>
        <row r="188">
          <cell r="E188">
            <v>125.11</v>
          </cell>
          <cell r="F188">
            <v>4.6600000000000003E-2</v>
          </cell>
          <cell r="G188">
            <v>50</v>
          </cell>
          <cell r="H188">
            <v>2.33</v>
          </cell>
          <cell r="I188">
            <v>4.2206704163609852E-2</v>
          </cell>
        </row>
        <row r="189">
          <cell r="E189">
            <v>125.12</v>
          </cell>
          <cell r="F189">
            <v>0.1017</v>
          </cell>
          <cell r="G189">
            <v>55</v>
          </cell>
          <cell r="H189">
            <v>5.5934999999999997</v>
          </cell>
          <cell r="I189">
            <v>0.10132326169062304</v>
          </cell>
        </row>
        <row r="190">
          <cell r="E190">
            <v>125.13</v>
          </cell>
          <cell r="F190">
            <v>0.1326</v>
          </cell>
          <cell r="G190">
            <v>60</v>
          </cell>
          <cell r="H190">
            <v>7.9559999999999995</v>
          </cell>
          <cell r="I190">
            <v>0.14411868597668667</v>
          </cell>
        </row>
        <row r="191">
          <cell r="E191">
            <v>125.14</v>
          </cell>
          <cell r="F191">
            <v>0.52949999999999997</v>
          </cell>
          <cell r="G191">
            <v>65</v>
          </cell>
          <cell r="H191">
            <v>34.417499999999997</v>
          </cell>
          <cell r="I191">
            <v>0.62345460967855881</v>
          </cell>
        </row>
        <row r="192">
          <cell r="E192">
            <v>125.15</v>
          </cell>
          <cell r="F192">
            <v>2.6200000000000001E-2</v>
          </cell>
          <cell r="G192">
            <v>70</v>
          </cell>
          <cell r="H192">
            <v>1.8340000000000001</v>
          </cell>
          <cell r="I192">
            <v>3.3221929371699772E-2</v>
          </cell>
        </row>
        <row r="193">
          <cell r="E193">
            <v>125.16</v>
          </cell>
          <cell r="F193">
            <v>0.01</v>
          </cell>
          <cell r="G193">
            <v>75</v>
          </cell>
          <cell r="H193">
            <v>0.75</v>
          </cell>
          <cell r="I193">
            <v>1.3585848979702742E-2</v>
          </cell>
        </row>
        <row r="194">
          <cell r="E194">
            <v>135.01</v>
          </cell>
          <cell r="F194">
            <v>0</v>
          </cell>
          <cell r="G194">
            <v>2.5</v>
          </cell>
          <cell r="H194">
            <v>0</v>
          </cell>
          <cell r="I194">
            <v>0</v>
          </cell>
        </row>
        <row r="195">
          <cell r="E195">
            <v>135.02000000000001</v>
          </cell>
          <cell r="F195">
            <v>7.7999999999999996E-3</v>
          </cell>
          <cell r="G195">
            <v>5</v>
          </cell>
          <cell r="H195">
            <v>3.9E-2</v>
          </cell>
          <cell r="I195">
            <v>7.0646414694454265E-4</v>
          </cell>
        </row>
        <row r="196">
          <cell r="E196">
            <v>135.03</v>
          </cell>
          <cell r="F196">
            <v>6.3399999999999998E-2</v>
          </cell>
          <cell r="G196">
            <v>10</v>
          </cell>
          <cell r="H196">
            <v>0.63400000000000001</v>
          </cell>
          <cell r="I196">
            <v>1.1484571004175385E-2</v>
          </cell>
        </row>
        <row r="197">
          <cell r="E197">
            <v>135.04</v>
          </cell>
          <cell r="F197">
            <v>4.53E-2</v>
          </cell>
          <cell r="G197">
            <v>15</v>
          </cell>
          <cell r="H197">
            <v>0.67949999999999999</v>
          </cell>
          <cell r="I197">
            <v>1.2308779175610685E-2</v>
          </cell>
        </row>
        <row r="198">
          <cell r="E198">
            <v>135.05000000000001</v>
          </cell>
          <cell r="F198">
            <v>2.6499999999999999E-2</v>
          </cell>
          <cell r="G198">
            <v>20</v>
          </cell>
          <cell r="H198">
            <v>0.53</v>
          </cell>
          <cell r="I198">
            <v>9.6006666123232727E-3</v>
          </cell>
        </row>
        <row r="199">
          <cell r="E199">
            <v>135.06</v>
          </cell>
          <cell r="F199">
            <v>1.1999999999999999E-3</v>
          </cell>
          <cell r="G199">
            <v>25</v>
          </cell>
          <cell r="H199">
            <v>0.03</v>
          </cell>
          <cell r="I199">
            <v>5.4343395918810965E-4</v>
          </cell>
        </row>
        <row r="200">
          <cell r="E200">
            <v>135.07</v>
          </cell>
          <cell r="F200">
            <v>2.0000000000000001E-4</v>
          </cell>
          <cell r="G200">
            <v>30</v>
          </cell>
          <cell r="H200">
            <v>6.0000000000000001E-3</v>
          </cell>
          <cell r="I200">
            <v>1.0868679183762194E-4</v>
          </cell>
        </row>
        <row r="201">
          <cell r="E201">
            <v>135.08000000000001</v>
          </cell>
          <cell r="F201">
            <v>0</v>
          </cell>
          <cell r="G201">
            <v>35</v>
          </cell>
          <cell r="H201">
            <v>0</v>
          </cell>
          <cell r="I201">
            <v>0</v>
          </cell>
        </row>
        <row r="202">
          <cell r="E202">
            <v>135.09</v>
          </cell>
          <cell r="F202">
            <v>0</v>
          </cell>
          <cell r="G202">
            <v>40</v>
          </cell>
          <cell r="H202">
            <v>0</v>
          </cell>
          <cell r="I202">
            <v>0</v>
          </cell>
        </row>
        <row r="203">
          <cell r="E203">
            <v>135.1</v>
          </cell>
          <cell r="F203">
            <v>8.9999999999999993E-3</v>
          </cell>
          <cell r="G203">
            <v>45</v>
          </cell>
          <cell r="H203">
            <v>0.40499999999999997</v>
          </cell>
          <cell r="I203">
            <v>7.3363584490394804E-3</v>
          </cell>
        </row>
        <row r="204">
          <cell r="E204">
            <v>135.11000000000001</v>
          </cell>
          <cell r="F204">
            <v>4.6600000000000003E-2</v>
          </cell>
          <cell r="G204">
            <v>50</v>
          </cell>
          <cell r="H204">
            <v>2.33</v>
          </cell>
          <cell r="I204">
            <v>4.2206704163609852E-2</v>
          </cell>
        </row>
        <row r="205">
          <cell r="E205">
            <v>135.12</v>
          </cell>
          <cell r="F205">
            <v>0.1017</v>
          </cell>
          <cell r="G205">
            <v>55</v>
          </cell>
          <cell r="H205">
            <v>5.5934999999999997</v>
          </cell>
          <cell r="I205">
            <v>0.10132326169062304</v>
          </cell>
        </row>
        <row r="206">
          <cell r="E206">
            <v>135.13</v>
          </cell>
          <cell r="F206">
            <v>0.1326</v>
          </cell>
          <cell r="G206">
            <v>60</v>
          </cell>
          <cell r="H206">
            <v>7.9559999999999995</v>
          </cell>
          <cell r="I206">
            <v>0.14411868597668667</v>
          </cell>
        </row>
        <row r="207">
          <cell r="E207">
            <v>135.13999999999999</v>
          </cell>
          <cell r="F207">
            <v>0.52949999999999997</v>
          </cell>
          <cell r="G207">
            <v>65</v>
          </cell>
          <cell r="H207">
            <v>34.417499999999997</v>
          </cell>
          <cell r="I207">
            <v>0.62345460967855881</v>
          </cell>
        </row>
        <row r="208">
          <cell r="E208">
            <v>135.15</v>
          </cell>
          <cell r="F208">
            <v>2.6200000000000001E-2</v>
          </cell>
          <cell r="G208">
            <v>70</v>
          </cell>
          <cell r="H208">
            <v>1.8340000000000001</v>
          </cell>
          <cell r="I208">
            <v>3.3221929371699772E-2</v>
          </cell>
        </row>
        <row r="209">
          <cell r="E209">
            <v>135.16</v>
          </cell>
          <cell r="F209">
            <v>0.01</v>
          </cell>
          <cell r="G209">
            <v>75</v>
          </cell>
          <cell r="H209">
            <v>0.75</v>
          </cell>
          <cell r="I209">
            <v>1.3585848979702742E-2</v>
          </cell>
        </row>
        <row r="210">
          <cell r="E210">
            <v>145.01</v>
          </cell>
          <cell r="F210">
            <v>0</v>
          </cell>
          <cell r="G210">
            <v>2.5</v>
          </cell>
          <cell r="H210">
            <v>0</v>
          </cell>
          <cell r="I210">
            <v>0</v>
          </cell>
        </row>
        <row r="211">
          <cell r="E211">
            <v>145.02000000000001</v>
          </cell>
          <cell r="F211">
            <v>7.7999999999999996E-3</v>
          </cell>
          <cell r="G211">
            <v>5</v>
          </cell>
          <cell r="H211">
            <v>3.9E-2</v>
          </cell>
          <cell r="I211">
            <v>7.0646414694454265E-4</v>
          </cell>
        </row>
        <row r="212">
          <cell r="E212">
            <v>145.03</v>
          </cell>
          <cell r="F212">
            <v>6.3399999999999998E-2</v>
          </cell>
          <cell r="G212">
            <v>10</v>
          </cell>
          <cell r="H212">
            <v>0.63400000000000001</v>
          </cell>
          <cell r="I212">
            <v>1.1484571004175385E-2</v>
          </cell>
        </row>
        <row r="213">
          <cell r="E213">
            <v>145.04</v>
          </cell>
          <cell r="F213">
            <v>4.53E-2</v>
          </cell>
          <cell r="G213">
            <v>15</v>
          </cell>
          <cell r="H213">
            <v>0.67949999999999999</v>
          </cell>
          <cell r="I213">
            <v>1.2308779175610685E-2</v>
          </cell>
        </row>
        <row r="214">
          <cell r="E214">
            <v>145.05000000000001</v>
          </cell>
          <cell r="F214">
            <v>2.6499999999999999E-2</v>
          </cell>
          <cell r="G214">
            <v>20</v>
          </cell>
          <cell r="H214">
            <v>0.53</v>
          </cell>
          <cell r="I214">
            <v>9.6006666123232727E-3</v>
          </cell>
        </row>
        <row r="215">
          <cell r="E215">
            <v>145.06</v>
          </cell>
          <cell r="F215">
            <v>1.1999999999999999E-3</v>
          </cell>
          <cell r="G215">
            <v>25</v>
          </cell>
          <cell r="H215">
            <v>0.03</v>
          </cell>
          <cell r="I215">
            <v>5.4343395918810965E-4</v>
          </cell>
        </row>
        <row r="216">
          <cell r="E216">
            <v>145.07</v>
          </cell>
          <cell r="F216">
            <v>2.0000000000000001E-4</v>
          </cell>
          <cell r="G216">
            <v>30</v>
          </cell>
          <cell r="H216">
            <v>6.0000000000000001E-3</v>
          </cell>
          <cell r="I216">
            <v>1.0868679183762194E-4</v>
          </cell>
        </row>
        <row r="217">
          <cell r="E217">
            <v>145.08000000000001</v>
          </cell>
          <cell r="F217">
            <v>0</v>
          </cell>
          <cell r="G217">
            <v>35</v>
          </cell>
          <cell r="H217">
            <v>0</v>
          </cell>
          <cell r="I217">
            <v>0</v>
          </cell>
        </row>
        <row r="218">
          <cell r="E218">
            <v>145.09</v>
          </cell>
          <cell r="F218">
            <v>0</v>
          </cell>
          <cell r="G218">
            <v>40</v>
          </cell>
          <cell r="H218">
            <v>0</v>
          </cell>
          <cell r="I218">
            <v>0</v>
          </cell>
        </row>
        <row r="219">
          <cell r="E219">
            <v>145.1</v>
          </cell>
          <cell r="F219">
            <v>8.9999999999999993E-3</v>
          </cell>
          <cell r="G219">
            <v>45</v>
          </cell>
          <cell r="H219">
            <v>0.40499999999999997</v>
          </cell>
          <cell r="I219">
            <v>7.3363584490394804E-3</v>
          </cell>
        </row>
        <row r="220">
          <cell r="E220">
            <v>145.11000000000001</v>
          </cell>
          <cell r="F220">
            <v>4.6600000000000003E-2</v>
          </cell>
          <cell r="G220">
            <v>50</v>
          </cell>
          <cell r="H220">
            <v>2.33</v>
          </cell>
          <cell r="I220">
            <v>4.2206704163609852E-2</v>
          </cell>
        </row>
        <row r="221">
          <cell r="E221">
            <v>145.12</v>
          </cell>
          <cell r="F221">
            <v>0.1017</v>
          </cell>
          <cell r="G221">
            <v>55</v>
          </cell>
          <cell r="H221">
            <v>5.5934999999999997</v>
          </cell>
          <cell r="I221">
            <v>0.10132326169062304</v>
          </cell>
        </row>
        <row r="222">
          <cell r="E222">
            <v>145.13</v>
          </cell>
          <cell r="F222">
            <v>0.1326</v>
          </cell>
          <cell r="G222">
            <v>60</v>
          </cell>
          <cell r="H222">
            <v>7.9559999999999995</v>
          </cell>
          <cell r="I222">
            <v>0.14411868597668667</v>
          </cell>
        </row>
        <row r="223">
          <cell r="E223">
            <v>145.13999999999999</v>
          </cell>
          <cell r="F223">
            <v>0.52949999999999997</v>
          </cell>
          <cell r="G223">
            <v>65</v>
          </cell>
          <cell r="H223">
            <v>34.417499999999997</v>
          </cell>
          <cell r="I223">
            <v>0.62345460967855881</v>
          </cell>
        </row>
        <row r="224">
          <cell r="E224">
            <v>145.15</v>
          </cell>
          <cell r="F224">
            <v>2.6200000000000001E-2</v>
          </cell>
          <cell r="G224">
            <v>70</v>
          </cell>
          <cell r="H224">
            <v>1.8340000000000001</v>
          </cell>
          <cell r="I224">
            <v>3.3221929371699772E-2</v>
          </cell>
        </row>
        <row r="225">
          <cell r="E225">
            <v>145.16</v>
          </cell>
          <cell r="F225">
            <v>0.01</v>
          </cell>
          <cell r="G225">
            <v>75</v>
          </cell>
          <cell r="H225">
            <v>0.75</v>
          </cell>
          <cell r="I225">
            <v>1.3585848979702742E-2</v>
          </cell>
        </row>
        <row r="226">
          <cell r="E226">
            <v>155.01</v>
          </cell>
          <cell r="F226">
            <v>0</v>
          </cell>
          <cell r="G226">
            <v>2.5</v>
          </cell>
          <cell r="H226">
            <v>0</v>
          </cell>
          <cell r="I226">
            <v>0</v>
          </cell>
        </row>
        <row r="227">
          <cell r="E227">
            <v>155.02000000000001</v>
          </cell>
          <cell r="F227">
            <v>4.0099999999999997E-2</v>
          </cell>
          <cell r="G227">
            <v>5</v>
          </cell>
          <cell r="H227">
            <v>0.20049999999999998</v>
          </cell>
          <cell r="I227">
            <v>4.6222119762549712E-3</v>
          </cell>
        </row>
        <row r="228">
          <cell r="E228">
            <v>155.03</v>
          </cell>
          <cell r="F228">
            <v>5.4199999999999998E-2</v>
          </cell>
          <cell r="G228">
            <v>10</v>
          </cell>
          <cell r="H228">
            <v>0.54200000000000004</v>
          </cell>
          <cell r="I228">
            <v>1.2494957062993488E-2</v>
          </cell>
        </row>
        <row r="229">
          <cell r="E229">
            <v>155.04</v>
          </cell>
          <cell r="F229">
            <v>3.95E-2</v>
          </cell>
          <cell r="G229">
            <v>15</v>
          </cell>
          <cell r="H229">
            <v>0.59250000000000003</v>
          </cell>
          <cell r="I229">
            <v>1.3659155091925539E-2</v>
          </cell>
        </row>
        <row r="230">
          <cell r="E230">
            <v>155.05000000000001</v>
          </cell>
          <cell r="F230">
            <v>3.09E-2</v>
          </cell>
          <cell r="G230">
            <v>20</v>
          </cell>
          <cell r="H230">
            <v>0.61799999999999999</v>
          </cell>
          <cell r="I230">
            <v>1.4247017462970435E-2</v>
          </cell>
        </row>
        <row r="231">
          <cell r="E231">
            <v>155.06</v>
          </cell>
          <cell r="F231">
            <v>3.95E-2</v>
          </cell>
          <cell r="G231">
            <v>25</v>
          </cell>
          <cell r="H231">
            <v>0.98750000000000004</v>
          </cell>
          <cell r="I231">
            <v>2.2765258486542563E-2</v>
          </cell>
        </row>
        <row r="232">
          <cell r="E232">
            <v>155.07</v>
          </cell>
          <cell r="F232">
            <v>7.0999999999999994E-2</v>
          </cell>
          <cell r="G232">
            <v>30</v>
          </cell>
          <cell r="H232">
            <v>2.13</v>
          </cell>
          <cell r="I232">
            <v>4.9103798051985476E-2</v>
          </cell>
        </row>
        <row r="233">
          <cell r="E233">
            <v>155.08000000000001</v>
          </cell>
          <cell r="F233">
            <v>9.4399999999999998E-2</v>
          </cell>
          <cell r="G233">
            <v>35</v>
          </cell>
          <cell r="H233">
            <v>3.3039999999999998</v>
          </cell>
          <cell r="I233">
            <v>7.6168520546366206E-2</v>
          </cell>
        </row>
        <row r="234">
          <cell r="E234">
            <v>155.09</v>
          </cell>
          <cell r="F234">
            <v>9.0800000000000006E-2</v>
          </cell>
          <cell r="G234">
            <v>40</v>
          </cell>
          <cell r="H234">
            <v>3.6320000000000001</v>
          </cell>
          <cell r="I234">
            <v>8.3730044377845661E-2</v>
          </cell>
        </row>
        <row r="235">
          <cell r="E235">
            <v>155.1</v>
          </cell>
          <cell r="F235">
            <v>5.5399999999999998E-2</v>
          </cell>
          <cell r="G235">
            <v>45</v>
          </cell>
          <cell r="H235">
            <v>2.4929999999999999</v>
          </cell>
          <cell r="I235">
            <v>5.7472191804506946E-2</v>
          </cell>
        </row>
        <row r="236">
          <cell r="E236">
            <v>155.11000000000001</v>
          </cell>
          <cell r="F236">
            <v>7.7200000000000005E-2</v>
          </cell>
          <cell r="G236">
            <v>50</v>
          </cell>
          <cell r="H236">
            <v>3.8600000000000003</v>
          </cell>
          <cell r="I236">
            <v>8.8986225577776509E-2</v>
          </cell>
        </row>
        <row r="237">
          <cell r="E237">
            <v>155.12</v>
          </cell>
          <cell r="F237">
            <v>0.1173</v>
          </cell>
          <cell r="G237">
            <v>55</v>
          </cell>
          <cell r="H237">
            <v>6.4515000000000002</v>
          </cell>
          <cell r="I237">
            <v>0.14872917987435885</v>
          </cell>
        </row>
        <row r="238">
          <cell r="E238">
            <v>155.13</v>
          </cell>
          <cell r="F238">
            <v>9.0700000000000003E-2</v>
          </cell>
          <cell r="G238">
            <v>60</v>
          </cell>
          <cell r="H238">
            <v>5.4420000000000002</v>
          </cell>
          <cell r="I238">
            <v>0.12545674600887557</v>
          </cell>
        </row>
        <row r="239">
          <cell r="E239">
            <v>155.13999999999999</v>
          </cell>
          <cell r="F239">
            <v>0.16569999999999999</v>
          </cell>
          <cell r="G239">
            <v>65</v>
          </cell>
          <cell r="H239">
            <v>10.770499999999998</v>
          </cell>
          <cell r="I239">
            <v>0.24829692813094345</v>
          </cell>
        </row>
        <row r="240">
          <cell r="E240">
            <v>155.15</v>
          </cell>
          <cell r="F240">
            <v>2.87E-2</v>
          </cell>
          <cell r="G240">
            <v>70</v>
          </cell>
          <cell r="H240">
            <v>2.0089999999999999</v>
          </cell>
          <cell r="I240">
            <v>4.6314333467811657E-2</v>
          </cell>
        </row>
        <row r="241">
          <cell r="E241">
            <v>155.16</v>
          </cell>
          <cell r="F241">
            <v>4.5999999999999999E-3</v>
          </cell>
          <cell r="G241">
            <v>75</v>
          </cell>
          <cell r="H241">
            <v>0.34499999999999997</v>
          </cell>
          <cell r="I241">
            <v>7.9534320788427169E-3</v>
          </cell>
        </row>
        <row r="242">
          <cell r="E242">
            <v>165.01</v>
          </cell>
          <cell r="F242">
            <v>0</v>
          </cell>
          <cell r="G242">
            <v>2.5</v>
          </cell>
          <cell r="H242">
            <v>0</v>
          </cell>
          <cell r="I242">
            <v>0</v>
          </cell>
        </row>
        <row r="243">
          <cell r="E243">
            <v>165.02</v>
          </cell>
          <cell r="F243">
            <v>4.0099999999999997E-2</v>
          </cell>
          <cell r="G243">
            <v>5</v>
          </cell>
          <cell r="H243">
            <v>0.20049999999999998</v>
          </cell>
          <cell r="I243">
            <v>4.6222119762549712E-3</v>
          </cell>
        </row>
        <row r="244">
          <cell r="E244">
            <v>165.03</v>
          </cell>
          <cell r="F244">
            <v>5.4199999999999998E-2</v>
          </cell>
          <cell r="G244">
            <v>10</v>
          </cell>
          <cell r="H244">
            <v>0.54200000000000004</v>
          </cell>
          <cell r="I244">
            <v>1.2494957062993488E-2</v>
          </cell>
        </row>
        <row r="245">
          <cell r="E245">
            <v>165.04</v>
          </cell>
          <cell r="F245">
            <v>3.95E-2</v>
          </cell>
          <cell r="G245">
            <v>15</v>
          </cell>
          <cell r="H245">
            <v>0.59250000000000003</v>
          </cell>
          <cell r="I245">
            <v>1.3659155091925539E-2</v>
          </cell>
        </row>
        <row r="246">
          <cell r="E246">
            <v>165.05</v>
          </cell>
          <cell r="F246">
            <v>3.09E-2</v>
          </cell>
          <cell r="G246">
            <v>20</v>
          </cell>
          <cell r="H246">
            <v>0.61799999999999999</v>
          </cell>
          <cell r="I246">
            <v>1.4247017462970435E-2</v>
          </cell>
        </row>
        <row r="247">
          <cell r="E247">
            <v>165.06</v>
          </cell>
          <cell r="F247">
            <v>3.95E-2</v>
          </cell>
          <cell r="G247">
            <v>25</v>
          </cell>
          <cell r="H247">
            <v>0.98750000000000004</v>
          </cell>
          <cell r="I247">
            <v>2.2765258486542563E-2</v>
          </cell>
        </row>
        <row r="248">
          <cell r="E248">
            <v>165.07</v>
          </cell>
          <cell r="F248">
            <v>7.0999999999999994E-2</v>
          </cell>
          <cell r="G248">
            <v>30</v>
          </cell>
          <cell r="H248">
            <v>2.13</v>
          </cell>
          <cell r="I248">
            <v>4.9103798051985476E-2</v>
          </cell>
        </row>
        <row r="249">
          <cell r="E249">
            <v>165.08</v>
          </cell>
          <cell r="F249">
            <v>9.4399999999999998E-2</v>
          </cell>
          <cell r="G249">
            <v>35</v>
          </cell>
          <cell r="H249">
            <v>3.3039999999999998</v>
          </cell>
          <cell r="I249">
            <v>7.6168520546366206E-2</v>
          </cell>
        </row>
        <row r="250">
          <cell r="E250">
            <v>165.09</v>
          </cell>
          <cell r="F250">
            <v>9.0800000000000006E-2</v>
          </cell>
          <cell r="G250">
            <v>40</v>
          </cell>
          <cell r="H250">
            <v>3.6320000000000001</v>
          </cell>
          <cell r="I250">
            <v>8.3730044377845661E-2</v>
          </cell>
        </row>
        <row r="251">
          <cell r="E251">
            <v>165.1</v>
          </cell>
          <cell r="F251">
            <v>5.5399999999999998E-2</v>
          </cell>
          <cell r="G251">
            <v>45</v>
          </cell>
          <cell r="H251">
            <v>2.4929999999999999</v>
          </cell>
          <cell r="I251">
            <v>5.7472191804506946E-2</v>
          </cell>
        </row>
        <row r="252">
          <cell r="E252">
            <v>165.11</v>
          </cell>
          <cell r="F252">
            <v>7.7200000000000005E-2</v>
          </cell>
          <cell r="G252">
            <v>50</v>
          </cell>
          <cell r="H252">
            <v>3.8600000000000003</v>
          </cell>
          <cell r="I252">
            <v>8.8986225577776509E-2</v>
          </cell>
        </row>
        <row r="253">
          <cell r="E253">
            <v>165.12</v>
          </cell>
          <cell r="F253">
            <v>0.1173</v>
          </cell>
          <cell r="G253">
            <v>55</v>
          </cell>
          <cell r="H253">
            <v>6.4515000000000002</v>
          </cell>
          <cell r="I253">
            <v>0.14872917987435885</v>
          </cell>
        </row>
        <row r="254">
          <cell r="E254">
            <v>165.13</v>
          </cell>
          <cell r="F254">
            <v>9.0700000000000003E-2</v>
          </cell>
          <cell r="G254">
            <v>60</v>
          </cell>
          <cell r="H254">
            <v>5.4420000000000002</v>
          </cell>
          <cell r="I254">
            <v>0.12545674600887557</v>
          </cell>
        </row>
        <row r="255">
          <cell r="E255">
            <v>165.14</v>
          </cell>
          <cell r="F255">
            <v>0.16569999999999999</v>
          </cell>
          <cell r="G255">
            <v>65</v>
          </cell>
          <cell r="H255">
            <v>10.770499999999998</v>
          </cell>
          <cell r="I255">
            <v>0.24829692813094345</v>
          </cell>
        </row>
        <row r="256">
          <cell r="E256">
            <v>165.15</v>
          </cell>
          <cell r="F256">
            <v>2.87E-2</v>
          </cell>
          <cell r="G256">
            <v>70</v>
          </cell>
          <cell r="H256">
            <v>2.0089999999999999</v>
          </cell>
          <cell r="I256">
            <v>4.6314333467811657E-2</v>
          </cell>
        </row>
        <row r="257">
          <cell r="E257">
            <v>165.16</v>
          </cell>
          <cell r="F257">
            <v>4.5999999999999999E-3</v>
          </cell>
          <cell r="G257">
            <v>75</v>
          </cell>
          <cell r="H257">
            <v>0.34499999999999997</v>
          </cell>
          <cell r="I257">
            <v>7.9534320788427169E-3</v>
          </cell>
        </row>
        <row r="258">
          <cell r="E258">
            <v>175.01</v>
          </cell>
          <cell r="F258">
            <v>0</v>
          </cell>
          <cell r="G258">
            <v>2.5</v>
          </cell>
          <cell r="H258">
            <v>0</v>
          </cell>
          <cell r="I258">
            <v>0</v>
          </cell>
        </row>
        <row r="259">
          <cell r="E259">
            <v>175.02</v>
          </cell>
          <cell r="F259">
            <v>4.0099999999999997E-2</v>
          </cell>
          <cell r="G259">
            <v>5</v>
          </cell>
          <cell r="H259">
            <v>0.20049999999999998</v>
          </cell>
          <cell r="I259">
            <v>4.6222119762549712E-3</v>
          </cell>
        </row>
        <row r="260">
          <cell r="E260">
            <v>175.03</v>
          </cell>
          <cell r="F260">
            <v>5.4199999999999998E-2</v>
          </cell>
          <cell r="G260">
            <v>10</v>
          </cell>
          <cell r="H260">
            <v>0.54200000000000004</v>
          </cell>
          <cell r="I260">
            <v>1.2494957062993488E-2</v>
          </cell>
        </row>
        <row r="261">
          <cell r="E261">
            <v>175.04</v>
          </cell>
          <cell r="F261">
            <v>3.95E-2</v>
          </cell>
          <cell r="G261">
            <v>15</v>
          </cell>
          <cell r="H261">
            <v>0.59250000000000003</v>
          </cell>
          <cell r="I261">
            <v>1.3659155091925539E-2</v>
          </cell>
        </row>
        <row r="262">
          <cell r="E262">
            <v>175.05</v>
          </cell>
          <cell r="F262">
            <v>3.09E-2</v>
          </cell>
          <cell r="G262">
            <v>20</v>
          </cell>
          <cell r="H262">
            <v>0.61799999999999999</v>
          </cell>
          <cell r="I262">
            <v>1.4247017462970435E-2</v>
          </cell>
        </row>
        <row r="263">
          <cell r="E263">
            <v>175.06</v>
          </cell>
          <cell r="F263">
            <v>3.95E-2</v>
          </cell>
          <cell r="G263">
            <v>25</v>
          </cell>
          <cell r="H263">
            <v>0.98750000000000004</v>
          </cell>
          <cell r="I263">
            <v>2.2765258486542563E-2</v>
          </cell>
        </row>
        <row r="264">
          <cell r="E264">
            <v>175.07</v>
          </cell>
          <cell r="F264">
            <v>7.0999999999999994E-2</v>
          </cell>
          <cell r="G264">
            <v>30</v>
          </cell>
          <cell r="H264">
            <v>2.13</v>
          </cell>
          <cell r="I264">
            <v>4.9103798051985476E-2</v>
          </cell>
        </row>
        <row r="265">
          <cell r="E265">
            <v>175.08</v>
          </cell>
          <cell r="F265">
            <v>9.4399999999999998E-2</v>
          </cell>
          <cell r="G265">
            <v>35</v>
          </cell>
          <cell r="H265">
            <v>3.3039999999999998</v>
          </cell>
          <cell r="I265">
            <v>7.6168520546366206E-2</v>
          </cell>
        </row>
        <row r="266">
          <cell r="E266">
            <v>175.09</v>
          </cell>
          <cell r="F266">
            <v>9.0800000000000006E-2</v>
          </cell>
          <cell r="G266">
            <v>40</v>
          </cell>
          <cell r="H266">
            <v>3.6320000000000001</v>
          </cell>
          <cell r="I266">
            <v>8.3730044377845661E-2</v>
          </cell>
        </row>
        <row r="267">
          <cell r="E267">
            <v>175.1</v>
          </cell>
          <cell r="F267">
            <v>5.5399999999999998E-2</v>
          </cell>
          <cell r="G267">
            <v>45</v>
          </cell>
          <cell r="H267">
            <v>2.4929999999999999</v>
          </cell>
          <cell r="I267">
            <v>5.7472191804506946E-2</v>
          </cell>
        </row>
        <row r="268">
          <cell r="E268">
            <v>175.11</v>
          </cell>
          <cell r="F268">
            <v>7.7200000000000005E-2</v>
          </cell>
          <cell r="G268">
            <v>50</v>
          </cell>
          <cell r="H268">
            <v>3.8600000000000003</v>
          </cell>
          <cell r="I268">
            <v>8.8986225577776509E-2</v>
          </cell>
        </row>
        <row r="269">
          <cell r="E269">
            <v>175.12</v>
          </cell>
          <cell r="F269">
            <v>0.1173</v>
          </cell>
          <cell r="G269">
            <v>55</v>
          </cell>
          <cell r="H269">
            <v>6.4515000000000002</v>
          </cell>
          <cell r="I269">
            <v>0.14872917987435885</v>
          </cell>
        </row>
        <row r="270">
          <cell r="E270">
            <v>175.13</v>
          </cell>
          <cell r="F270">
            <v>9.0700000000000003E-2</v>
          </cell>
          <cell r="G270">
            <v>60</v>
          </cell>
          <cell r="H270">
            <v>5.4420000000000002</v>
          </cell>
          <cell r="I270">
            <v>0.12545674600887557</v>
          </cell>
        </row>
        <row r="271">
          <cell r="E271">
            <v>175.14</v>
          </cell>
          <cell r="F271">
            <v>0.16569999999999999</v>
          </cell>
          <cell r="G271">
            <v>65</v>
          </cell>
          <cell r="H271">
            <v>10.770499999999998</v>
          </cell>
          <cell r="I271">
            <v>0.24829692813094345</v>
          </cell>
        </row>
        <row r="272">
          <cell r="E272">
            <v>175.15</v>
          </cell>
          <cell r="F272">
            <v>2.87E-2</v>
          </cell>
          <cell r="G272">
            <v>70</v>
          </cell>
          <cell r="H272">
            <v>2.0089999999999999</v>
          </cell>
          <cell r="I272">
            <v>4.6314333467811657E-2</v>
          </cell>
        </row>
        <row r="273">
          <cell r="E273">
            <v>175.16</v>
          </cell>
          <cell r="F273">
            <v>4.5999999999999999E-3</v>
          </cell>
          <cell r="G273">
            <v>75</v>
          </cell>
          <cell r="H273">
            <v>0.34499999999999997</v>
          </cell>
          <cell r="I273">
            <v>7.9534320788427169E-3</v>
          </cell>
        </row>
        <row r="274">
          <cell r="E274">
            <v>185.01</v>
          </cell>
          <cell r="F274">
            <v>0</v>
          </cell>
          <cell r="G274">
            <v>2.5</v>
          </cell>
          <cell r="H274">
            <v>0</v>
          </cell>
          <cell r="I274">
            <v>0</v>
          </cell>
        </row>
        <row r="275">
          <cell r="E275">
            <v>185.02</v>
          </cell>
          <cell r="F275">
            <v>0</v>
          </cell>
          <cell r="G275">
            <v>5</v>
          </cell>
          <cell r="H275">
            <v>0</v>
          </cell>
          <cell r="I275">
            <v>0</v>
          </cell>
        </row>
        <row r="276">
          <cell r="E276">
            <v>185.03</v>
          </cell>
          <cell r="F276">
            <v>0</v>
          </cell>
          <cell r="G276">
            <v>10</v>
          </cell>
          <cell r="H276">
            <v>0</v>
          </cell>
          <cell r="I276">
            <v>0</v>
          </cell>
        </row>
        <row r="277">
          <cell r="E277">
            <v>185.04</v>
          </cell>
          <cell r="F277">
            <v>1.43E-2</v>
          </cell>
          <cell r="G277">
            <v>15</v>
          </cell>
          <cell r="H277">
            <v>0.2145</v>
          </cell>
          <cell r="I277">
            <v>3.5667370591463111E-3</v>
          </cell>
        </row>
        <row r="278">
          <cell r="E278">
            <v>185.05</v>
          </cell>
          <cell r="F278">
            <v>7.2599999999999998E-2</v>
          </cell>
          <cell r="G278">
            <v>20</v>
          </cell>
          <cell r="H278">
            <v>1.452</v>
          </cell>
          <cell r="I278">
            <v>2.4144066246528876E-2</v>
          </cell>
        </row>
        <row r="279">
          <cell r="E279">
            <v>185.06</v>
          </cell>
          <cell r="F279">
            <v>1.72E-2</v>
          </cell>
          <cell r="G279">
            <v>25</v>
          </cell>
          <cell r="H279">
            <v>0.43</v>
          </cell>
          <cell r="I279">
            <v>7.150102263090507E-3</v>
          </cell>
        </row>
        <row r="280">
          <cell r="E280">
            <v>185.07</v>
          </cell>
          <cell r="F280">
            <v>8.9999999999999998E-4</v>
          </cell>
          <cell r="G280">
            <v>30</v>
          </cell>
          <cell r="H280">
            <v>2.7E-2</v>
          </cell>
          <cell r="I280">
            <v>4.4895990954289231E-4</v>
          </cell>
        </row>
        <row r="281">
          <cell r="E281">
            <v>185.08</v>
          </cell>
          <cell r="F281">
            <v>0</v>
          </cell>
          <cell r="G281">
            <v>35</v>
          </cell>
          <cell r="H281">
            <v>0</v>
          </cell>
          <cell r="I281">
            <v>0</v>
          </cell>
        </row>
        <row r="282">
          <cell r="E282">
            <v>185.09</v>
          </cell>
          <cell r="F282">
            <v>0</v>
          </cell>
          <cell r="G282">
            <v>40</v>
          </cell>
          <cell r="H282">
            <v>0</v>
          </cell>
          <cell r="I282">
            <v>0</v>
          </cell>
        </row>
        <row r="283">
          <cell r="E283">
            <v>185.1</v>
          </cell>
          <cell r="F283">
            <v>0</v>
          </cell>
          <cell r="G283">
            <v>45</v>
          </cell>
          <cell r="H283">
            <v>0</v>
          </cell>
          <cell r="I283">
            <v>0</v>
          </cell>
        </row>
        <row r="284">
          <cell r="E284">
            <v>185.11</v>
          </cell>
          <cell r="F284">
            <v>0</v>
          </cell>
          <cell r="G284">
            <v>50</v>
          </cell>
          <cell r="H284">
            <v>0</v>
          </cell>
          <cell r="I284">
            <v>0</v>
          </cell>
        </row>
        <row r="285">
          <cell r="E285">
            <v>185.12</v>
          </cell>
          <cell r="F285">
            <v>4.8099999999999997E-2</v>
          </cell>
          <cell r="G285">
            <v>55</v>
          </cell>
          <cell r="H285">
            <v>2.6454999999999997</v>
          </cell>
          <cell r="I285">
            <v>4.3989757062804502E-2</v>
          </cell>
        </row>
        <row r="286">
          <cell r="E286">
            <v>185.13</v>
          </cell>
          <cell r="F286">
            <v>0</v>
          </cell>
          <cell r="G286">
            <v>60</v>
          </cell>
          <cell r="H286">
            <v>0</v>
          </cell>
          <cell r="I286">
            <v>0</v>
          </cell>
        </row>
        <row r="287">
          <cell r="E287">
            <v>185.14</v>
          </cell>
          <cell r="F287">
            <v>0.79879999999999995</v>
          </cell>
          <cell r="G287">
            <v>65</v>
          </cell>
          <cell r="H287">
            <v>51.921999999999997</v>
          </cell>
          <cell r="I287">
            <v>0.8633665341957798</v>
          </cell>
        </row>
        <row r="288">
          <cell r="E288">
            <v>185.15</v>
          </cell>
          <cell r="F288">
            <v>3.1899999999999998E-2</v>
          </cell>
          <cell r="G288">
            <v>70</v>
          </cell>
          <cell r="H288">
            <v>2.2329999999999997</v>
          </cell>
          <cell r="I288">
            <v>3.7130647333676978E-2</v>
          </cell>
        </row>
        <row r="289">
          <cell r="E289">
            <v>185.16</v>
          </cell>
          <cell r="F289">
            <v>1.6199999999999999E-2</v>
          </cell>
          <cell r="G289">
            <v>75</v>
          </cell>
          <cell r="H289">
            <v>1.2149999999999999</v>
          </cell>
          <cell r="I289">
            <v>2.0203195929430151E-2</v>
          </cell>
        </row>
        <row r="290">
          <cell r="E290">
            <v>195.01</v>
          </cell>
          <cell r="F290">
            <v>0</v>
          </cell>
          <cell r="G290">
            <v>2.5</v>
          </cell>
          <cell r="H290">
            <v>0</v>
          </cell>
          <cell r="I290">
            <v>0</v>
          </cell>
        </row>
        <row r="291">
          <cell r="E291">
            <v>195.02</v>
          </cell>
          <cell r="F291">
            <v>0</v>
          </cell>
          <cell r="G291">
            <v>5</v>
          </cell>
          <cell r="H291">
            <v>0</v>
          </cell>
          <cell r="I291">
            <v>0</v>
          </cell>
        </row>
        <row r="292">
          <cell r="E292">
            <v>195.03</v>
          </cell>
          <cell r="F292">
            <v>0</v>
          </cell>
          <cell r="G292">
            <v>10</v>
          </cell>
          <cell r="H292">
            <v>0</v>
          </cell>
          <cell r="I292">
            <v>0</v>
          </cell>
        </row>
        <row r="293">
          <cell r="E293">
            <v>195.04</v>
          </cell>
          <cell r="F293">
            <v>1.43E-2</v>
          </cell>
          <cell r="G293">
            <v>15</v>
          </cell>
          <cell r="H293">
            <v>0.2145</v>
          </cell>
          <cell r="I293">
            <v>3.5667370591463111E-3</v>
          </cell>
        </row>
        <row r="294">
          <cell r="E294">
            <v>195.05</v>
          </cell>
          <cell r="F294">
            <v>7.2599999999999998E-2</v>
          </cell>
          <cell r="G294">
            <v>20</v>
          </cell>
          <cell r="H294">
            <v>1.452</v>
          </cell>
          <cell r="I294">
            <v>2.4144066246528876E-2</v>
          </cell>
        </row>
        <row r="295">
          <cell r="E295">
            <v>195.06</v>
          </cell>
          <cell r="F295">
            <v>1.72E-2</v>
          </cell>
          <cell r="G295">
            <v>25</v>
          </cell>
          <cell r="H295">
            <v>0.43</v>
          </cell>
          <cell r="I295">
            <v>7.150102263090507E-3</v>
          </cell>
        </row>
        <row r="296">
          <cell r="E296">
            <v>195.07</v>
          </cell>
          <cell r="F296">
            <v>8.9999999999999998E-4</v>
          </cell>
          <cell r="G296">
            <v>30</v>
          </cell>
          <cell r="H296">
            <v>2.7E-2</v>
          </cell>
          <cell r="I296">
            <v>4.4895990954289231E-4</v>
          </cell>
        </row>
        <row r="297">
          <cell r="E297">
            <v>195.08</v>
          </cell>
          <cell r="F297">
            <v>0</v>
          </cell>
          <cell r="G297">
            <v>35</v>
          </cell>
          <cell r="H297">
            <v>0</v>
          </cell>
          <cell r="I297">
            <v>0</v>
          </cell>
        </row>
        <row r="298">
          <cell r="E298">
            <v>195.09</v>
          </cell>
          <cell r="F298">
            <v>0</v>
          </cell>
          <cell r="G298">
            <v>40</v>
          </cell>
          <cell r="H298">
            <v>0</v>
          </cell>
          <cell r="I298">
            <v>0</v>
          </cell>
        </row>
        <row r="299">
          <cell r="E299">
            <v>195.1</v>
          </cell>
          <cell r="F299">
            <v>0</v>
          </cell>
          <cell r="G299">
            <v>45</v>
          </cell>
          <cell r="H299">
            <v>0</v>
          </cell>
          <cell r="I299">
            <v>0</v>
          </cell>
        </row>
        <row r="300">
          <cell r="E300">
            <v>195.11</v>
          </cell>
          <cell r="F300">
            <v>0</v>
          </cell>
          <cell r="G300">
            <v>50</v>
          </cell>
          <cell r="H300">
            <v>0</v>
          </cell>
          <cell r="I300">
            <v>0</v>
          </cell>
        </row>
        <row r="301">
          <cell r="E301">
            <v>195.12</v>
          </cell>
          <cell r="F301">
            <v>4.8099999999999997E-2</v>
          </cell>
          <cell r="G301">
            <v>55</v>
          </cell>
          <cell r="H301">
            <v>2.6454999999999997</v>
          </cell>
          <cell r="I301">
            <v>4.3989757062804502E-2</v>
          </cell>
        </row>
        <row r="302">
          <cell r="E302">
            <v>195.13</v>
          </cell>
          <cell r="F302">
            <v>0</v>
          </cell>
          <cell r="G302">
            <v>60</v>
          </cell>
          <cell r="H302">
            <v>0</v>
          </cell>
          <cell r="I302">
            <v>0</v>
          </cell>
        </row>
        <row r="303">
          <cell r="E303">
            <v>195.14</v>
          </cell>
          <cell r="F303">
            <v>0.79879999999999995</v>
          </cell>
          <cell r="G303">
            <v>65</v>
          </cell>
          <cell r="H303">
            <v>51.921999999999997</v>
          </cell>
          <cell r="I303">
            <v>0.8633665341957798</v>
          </cell>
        </row>
        <row r="304">
          <cell r="E304">
            <v>195.15</v>
          </cell>
          <cell r="F304">
            <v>3.1899999999999998E-2</v>
          </cell>
          <cell r="G304">
            <v>70</v>
          </cell>
          <cell r="H304">
            <v>2.2329999999999997</v>
          </cell>
          <cell r="I304">
            <v>3.7130647333676978E-2</v>
          </cell>
        </row>
        <row r="305">
          <cell r="E305">
            <v>195.16</v>
          </cell>
          <cell r="F305">
            <v>1.6199999999999999E-2</v>
          </cell>
          <cell r="G305">
            <v>75</v>
          </cell>
          <cell r="H305">
            <v>1.2149999999999999</v>
          </cell>
          <cell r="I305">
            <v>2.0203195929430151E-2</v>
          </cell>
        </row>
        <row r="306">
          <cell r="E306">
            <v>205.01</v>
          </cell>
          <cell r="F306">
            <v>0</v>
          </cell>
          <cell r="G306">
            <v>2.5</v>
          </cell>
          <cell r="H306">
            <v>0</v>
          </cell>
          <cell r="I306">
            <v>0</v>
          </cell>
        </row>
        <row r="307">
          <cell r="E307">
            <v>205.02</v>
          </cell>
          <cell r="F307">
            <v>0</v>
          </cell>
          <cell r="G307">
            <v>5</v>
          </cell>
          <cell r="H307">
            <v>0</v>
          </cell>
          <cell r="I307">
            <v>0</v>
          </cell>
        </row>
        <row r="308">
          <cell r="E308">
            <v>205.03</v>
          </cell>
          <cell r="F308">
            <v>0</v>
          </cell>
          <cell r="G308">
            <v>10</v>
          </cell>
          <cell r="H308">
            <v>0</v>
          </cell>
          <cell r="I308">
            <v>0</v>
          </cell>
        </row>
        <row r="309">
          <cell r="E309">
            <v>205.04</v>
          </cell>
          <cell r="F309">
            <v>1.43E-2</v>
          </cell>
          <cell r="G309">
            <v>15</v>
          </cell>
          <cell r="H309">
            <v>0.2145</v>
          </cell>
          <cell r="I309">
            <v>3.5667370591463111E-3</v>
          </cell>
        </row>
        <row r="310">
          <cell r="E310">
            <v>205.05</v>
          </cell>
          <cell r="F310">
            <v>7.2599999999999998E-2</v>
          </cell>
          <cell r="G310">
            <v>20</v>
          </cell>
          <cell r="H310">
            <v>1.452</v>
          </cell>
          <cell r="I310">
            <v>2.4144066246528876E-2</v>
          </cell>
        </row>
        <row r="311">
          <cell r="E311">
            <v>205.06</v>
          </cell>
          <cell r="F311">
            <v>1.72E-2</v>
          </cell>
          <cell r="G311">
            <v>25</v>
          </cell>
          <cell r="H311">
            <v>0.43</v>
          </cell>
          <cell r="I311">
            <v>7.150102263090507E-3</v>
          </cell>
        </row>
        <row r="312">
          <cell r="E312">
            <v>205.07</v>
          </cell>
          <cell r="F312">
            <v>8.9999999999999998E-4</v>
          </cell>
          <cell r="G312">
            <v>30</v>
          </cell>
          <cell r="H312">
            <v>2.7E-2</v>
          </cell>
          <cell r="I312">
            <v>4.4895990954289231E-4</v>
          </cell>
        </row>
        <row r="313">
          <cell r="E313">
            <v>205.08</v>
          </cell>
          <cell r="F313">
            <v>0</v>
          </cell>
          <cell r="G313">
            <v>35</v>
          </cell>
          <cell r="H313">
            <v>0</v>
          </cell>
          <cell r="I313">
            <v>0</v>
          </cell>
        </row>
        <row r="314">
          <cell r="E314">
            <v>205.09</v>
          </cell>
          <cell r="F314">
            <v>0</v>
          </cell>
          <cell r="G314">
            <v>40</v>
          </cell>
          <cell r="H314">
            <v>0</v>
          </cell>
          <cell r="I314">
            <v>0</v>
          </cell>
        </row>
        <row r="315">
          <cell r="E315">
            <v>205.1</v>
          </cell>
          <cell r="F315">
            <v>0</v>
          </cell>
          <cell r="G315">
            <v>45</v>
          </cell>
          <cell r="H315">
            <v>0</v>
          </cell>
          <cell r="I315">
            <v>0</v>
          </cell>
        </row>
        <row r="316">
          <cell r="E316">
            <v>205.11</v>
          </cell>
          <cell r="F316">
            <v>0</v>
          </cell>
          <cell r="G316">
            <v>50</v>
          </cell>
          <cell r="H316">
            <v>0</v>
          </cell>
          <cell r="I316">
            <v>0</v>
          </cell>
        </row>
        <row r="317">
          <cell r="E317">
            <v>205.12</v>
          </cell>
          <cell r="F317">
            <v>4.8099999999999997E-2</v>
          </cell>
          <cell r="G317">
            <v>55</v>
          </cell>
          <cell r="H317">
            <v>2.6454999999999997</v>
          </cell>
          <cell r="I317">
            <v>4.3989757062804502E-2</v>
          </cell>
        </row>
        <row r="318">
          <cell r="E318">
            <v>205.13</v>
          </cell>
          <cell r="F318">
            <v>0</v>
          </cell>
          <cell r="G318">
            <v>60</v>
          </cell>
          <cell r="H318">
            <v>0</v>
          </cell>
          <cell r="I318">
            <v>0</v>
          </cell>
        </row>
        <row r="319">
          <cell r="E319">
            <v>205.14</v>
          </cell>
          <cell r="F319">
            <v>0.79879999999999995</v>
          </cell>
          <cell r="G319">
            <v>65</v>
          </cell>
          <cell r="H319">
            <v>51.921999999999997</v>
          </cell>
          <cell r="I319">
            <v>0.8633665341957798</v>
          </cell>
        </row>
        <row r="320">
          <cell r="E320">
            <v>205.15</v>
          </cell>
          <cell r="F320">
            <v>3.1899999999999998E-2</v>
          </cell>
          <cell r="G320">
            <v>70</v>
          </cell>
          <cell r="H320">
            <v>2.2329999999999997</v>
          </cell>
          <cell r="I320">
            <v>3.7130647333676978E-2</v>
          </cell>
        </row>
        <row r="321">
          <cell r="E321">
            <v>205.16</v>
          </cell>
          <cell r="F321">
            <v>1.6199999999999999E-2</v>
          </cell>
          <cell r="G321">
            <v>75</v>
          </cell>
          <cell r="H321">
            <v>1.2149999999999999</v>
          </cell>
          <cell r="I321">
            <v>2.0203195929430151E-2</v>
          </cell>
        </row>
        <row r="322">
          <cell r="E322">
            <v>215.01</v>
          </cell>
          <cell r="F322">
            <v>0</v>
          </cell>
          <cell r="G322">
            <v>2.5</v>
          </cell>
          <cell r="H322">
            <v>0</v>
          </cell>
          <cell r="I322">
            <v>0</v>
          </cell>
        </row>
        <row r="323">
          <cell r="E323">
            <v>215.02</v>
          </cell>
          <cell r="F323">
            <v>0</v>
          </cell>
          <cell r="G323">
            <v>5</v>
          </cell>
          <cell r="H323">
            <v>0</v>
          </cell>
          <cell r="I323">
            <v>0</v>
          </cell>
        </row>
        <row r="324">
          <cell r="E324">
            <v>215.03</v>
          </cell>
          <cell r="F324">
            <v>0</v>
          </cell>
          <cell r="G324">
            <v>10</v>
          </cell>
          <cell r="H324">
            <v>0</v>
          </cell>
          <cell r="I324">
            <v>0</v>
          </cell>
        </row>
        <row r="325">
          <cell r="E325">
            <v>215.04</v>
          </cell>
          <cell r="F325">
            <v>1.43E-2</v>
          </cell>
          <cell r="G325">
            <v>15</v>
          </cell>
          <cell r="H325">
            <v>0.2145</v>
          </cell>
          <cell r="I325">
            <v>3.5667370591463111E-3</v>
          </cell>
        </row>
        <row r="326">
          <cell r="E326">
            <v>215.05</v>
          </cell>
          <cell r="F326">
            <v>7.2599999999999998E-2</v>
          </cell>
          <cell r="G326">
            <v>20</v>
          </cell>
          <cell r="H326">
            <v>1.452</v>
          </cell>
          <cell r="I326">
            <v>2.4144066246528876E-2</v>
          </cell>
        </row>
        <row r="327">
          <cell r="E327">
            <v>215.06</v>
          </cell>
          <cell r="F327">
            <v>1.72E-2</v>
          </cell>
          <cell r="G327">
            <v>25</v>
          </cell>
          <cell r="H327">
            <v>0.43</v>
          </cell>
          <cell r="I327">
            <v>7.150102263090507E-3</v>
          </cell>
        </row>
        <row r="328">
          <cell r="E328">
            <v>215.07</v>
          </cell>
          <cell r="F328">
            <v>8.9999999999999998E-4</v>
          </cell>
          <cell r="G328">
            <v>30</v>
          </cell>
          <cell r="H328">
            <v>2.7E-2</v>
          </cell>
          <cell r="I328">
            <v>4.4895990954289231E-4</v>
          </cell>
        </row>
        <row r="329">
          <cell r="E329">
            <v>215.08</v>
          </cell>
          <cell r="F329">
            <v>0</v>
          </cell>
          <cell r="G329">
            <v>35</v>
          </cell>
          <cell r="H329">
            <v>0</v>
          </cell>
          <cell r="I329">
            <v>0</v>
          </cell>
        </row>
        <row r="330">
          <cell r="E330">
            <v>215.09</v>
          </cell>
          <cell r="F330">
            <v>0</v>
          </cell>
          <cell r="G330">
            <v>40</v>
          </cell>
          <cell r="H330">
            <v>0</v>
          </cell>
          <cell r="I330">
            <v>0</v>
          </cell>
        </row>
        <row r="331">
          <cell r="E331">
            <v>215.1</v>
          </cell>
          <cell r="F331">
            <v>0</v>
          </cell>
          <cell r="G331">
            <v>45</v>
          </cell>
          <cell r="H331">
            <v>0</v>
          </cell>
          <cell r="I331">
            <v>0</v>
          </cell>
        </row>
        <row r="332">
          <cell r="E332">
            <v>215.11</v>
          </cell>
          <cell r="F332">
            <v>0</v>
          </cell>
          <cell r="G332">
            <v>50</v>
          </cell>
          <cell r="H332">
            <v>0</v>
          </cell>
          <cell r="I332">
            <v>0</v>
          </cell>
        </row>
        <row r="333">
          <cell r="E333">
            <v>215.12</v>
          </cell>
          <cell r="F333">
            <v>4.8099999999999997E-2</v>
          </cell>
          <cell r="G333">
            <v>55</v>
          </cell>
          <cell r="H333">
            <v>2.6454999999999997</v>
          </cell>
          <cell r="I333">
            <v>4.3989757062804502E-2</v>
          </cell>
        </row>
        <row r="334">
          <cell r="E334">
            <v>215.13</v>
          </cell>
          <cell r="F334">
            <v>0</v>
          </cell>
          <cell r="G334">
            <v>60</v>
          </cell>
          <cell r="H334">
            <v>0</v>
          </cell>
          <cell r="I334">
            <v>0</v>
          </cell>
        </row>
        <row r="335">
          <cell r="E335">
            <v>215.14</v>
          </cell>
          <cell r="F335">
            <v>0.79879999999999995</v>
          </cell>
          <cell r="G335">
            <v>65</v>
          </cell>
          <cell r="H335">
            <v>51.921999999999997</v>
          </cell>
          <cell r="I335">
            <v>0.8633665341957798</v>
          </cell>
        </row>
        <row r="336">
          <cell r="E336">
            <v>215.15</v>
          </cell>
          <cell r="F336">
            <v>3.1899999999999998E-2</v>
          </cell>
          <cell r="G336">
            <v>70</v>
          </cell>
          <cell r="H336">
            <v>2.2329999999999997</v>
          </cell>
          <cell r="I336">
            <v>3.7130647333676978E-2</v>
          </cell>
        </row>
        <row r="337">
          <cell r="E337">
            <v>215.16</v>
          </cell>
          <cell r="F337">
            <v>1.6199999999999999E-2</v>
          </cell>
          <cell r="G337">
            <v>75</v>
          </cell>
          <cell r="H337">
            <v>1.2149999999999999</v>
          </cell>
          <cell r="I337">
            <v>2.0203195929430151E-2</v>
          </cell>
        </row>
        <row r="338">
          <cell r="E338">
            <v>225.01</v>
          </cell>
          <cell r="F338">
            <v>0</v>
          </cell>
          <cell r="G338">
            <v>2.5</v>
          </cell>
          <cell r="H338">
            <v>0</v>
          </cell>
          <cell r="I338">
            <v>0</v>
          </cell>
        </row>
        <row r="339">
          <cell r="E339">
            <v>225.02</v>
          </cell>
          <cell r="F339">
            <v>0</v>
          </cell>
          <cell r="G339">
            <v>5</v>
          </cell>
          <cell r="H339">
            <v>0</v>
          </cell>
          <cell r="I339">
            <v>0</v>
          </cell>
        </row>
        <row r="340">
          <cell r="E340">
            <v>225.03</v>
          </cell>
          <cell r="F340">
            <v>0</v>
          </cell>
          <cell r="G340">
            <v>10</v>
          </cell>
          <cell r="H340">
            <v>0</v>
          </cell>
          <cell r="I340">
            <v>0</v>
          </cell>
        </row>
        <row r="341">
          <cell r="E341">
            <v>225.04</v>
          </cell>
          <cell r="F341">
            <v>1.43E-2</v>
          </cell>
          <cell r="G341">
            <v>15</v>
          </cell>
          <cell r="H341">
            <v>0.2145</v>
          </cell>
          <cell r="I341">
            <v>3.5667370591463111E-3</v>
          </cell>
        </row>
        <row r="342">
          <cell r="E342">
            <v>225.05</v>
          </cell>
          <cell r="F342">
            <v>7.2599999999999998E-2</v>
          </cell>
          <cell r="G342">
            <v>20</v>
          </cell>
          <cell r="H342">
            <v>1.452</v>
          </cell>
          <cell r="I342">
            <v>2.4144066246528876E-2</v>
          </cell>
        </row>
        <row r="343">
          <cell r="E343">
            <v>225.06</v>
          </cell>
          <cell r="F343">
            <v>1.72E-2</v>
          </cell>
          <cell r="G343">
            <v>25</v>
          </cell>
          <cell r="H343">
            <v>0.43</v>
          </cell>
          <cell r="I343">
            <v>7.150102263090507E-3</v>
          </cell>
        </row>
        <row r="344">
          <cell r="E344">
            <v>225.07</v>
          </cell>
          <cell r="F344">
            <v>8.9999999999999998E-4</v>
          </cell>
          <cell r="G344">
            <v>30</v>
          </cell>
          <cell r="H344">
            <v>2.7E-2</v>
          </cell>
          <cell r="I344">
            <v>4.4895990954289231E-4</v>
          </cell>
        </row>
        <row r="345">
          <cell r="E345">
            <v>225.08</v>
          </cell>
          <cell r="F345">
            <v>0</v>
          </cell>
          <cell r="G345">
            <v>35</v>
          </cell>
          <cell r="H345">
            <v>0</v>
          </cell>
          <cell r="I345">
            <v>0</v>
          </cell>
        </row>
        <row r="346">
          <cell r="E346">
            <v>225.09</v>
          </cell>
          <cell r="F346">
            <v>0</v>
          </cell>
          <cell r="G346">
            <v>40</v>
          </cell>
          <cell r="H346">
            <v>0</v>
          </cell>
          <cell r="I346">
            <v>0</v>
          </cell>
        </row>
        <row r="347">
          <cell r="E347">
            <v>225.1</v>
          </cell>
          <cell r="F347">
            <v>0</v>
          </cell>
          <cell r="G347">
            <v>45</v>
          </cell>
          <cell r="H347">
            <v>0</v>
          </cell>
          <cell r="I347">
            <v>0</v>
          </cell>
        </row>
        <row r="348">
          <cell r="E348">
            <v>225.11</v>
          </cell>
          <cell r="F348">
            <v>0</v>
          </cell>
          <cell r="G348">
            <v>50</v>
          </cell>
          <cell r="H348">
            <v>0</v>
          </cell>
          <cell r="I348">
            <v>0</v>
          </cell>
        </row>
        <row r="349">
          <cell r="E349">
            <v>225.12</v>
          </cell>
          <cell r="F349">
            <v>4.8099999999999997E-2</v>
          </cell>
          <cell r="G349">
            <v>55</v>
          </cell>
          <cell r="H349">
            <v>2.6454999999999997</v>
          </cell>
          <cell r="I349">
            <v>4.3989757062804502E-2</v>
          </cell>
        </row>
        <row r="350">
          <cell r="E350">
            <v>225.13</v>
          </cell>
          <cell r="F350">
            <v>0</v>
          </cell>
          <cell r="G350">
            <v>60</v>
          </cell>
          <cell r="H350">
            <v>0</v>
          </cell>
          <cell r="I350">
            <v>0</v>
          </cell>
        </row>
        <row r="351">
          <cell r="E351">
            <v>225.14</v>
          </cell>
          <cell r="F351">
            <v>0.79879999999999995</v>
          </cell>
          <cell r="G351">
            <v>65</v>
          </cell>
          <cell r="H351">
            <v>51.921999999999997</v>
          </cell>
          <cell r="I351">
            <v>0.8633665341957798</v>
          </cell>
        </row>
        <row r="352">
          <cell r="E352">
            <v>225.15</v>
          </cell>
          <cell r="F352">
            <v>3.1899999999999998E-2</v>
          </cell>
          <cell r="G352">
            <v>70</v>
          </cell>
          <cell r="H352">
            <v>2.2329999999999997</v>
          </cell>
          <cell r="I352">
            <v>3.7130647333676978E-2</v>
          </cell>
        </row>
        <row r="353">
          <cell r="E353">
            <v>225.16</v>
          </cell>
          <cell r="F353">
            <v>1.6199999999999999E-2</v>
          </cell>
          <cell r="G353">
            <v>75</v>
          </cell>
          <cell r="H353">
            <v>1.2149999999999999</v>
          </cell>
          <cell r="I353">
            <v>2.0203195929430151E-2</v>
          </cell>
        </row>
        <row r="354">
          <cell r="E354">
            <v>235.01</v>
          </cell>
          <cell r="F354">
            <v>0</v>
          </cell>
          <cell r="G354">
            <v>2.5</v>
          </cell>
          <cell r="H354">
            <v>0</v>
          </cell>
          <cell r="I354">
            <v>0</v>
          </cell>
        </row>
        <row r="355">
          <cell r="E355">
            <v>235.02</v>
          </cell>
          <cell r="F355">
            <v>0</v>
          </cell>
          <cell r="G355">
            <v>5</v>
          </cell>
          <cell r="H355">
            <v>0</v>
          </cell>
          <cell r="I355">
            <v>0</v>
          </cell>
        </row>
        <row r="356">
          <cell r="E356">
            <v>235.03</v>
          </cell>
          <cell r="F356">
            <v>0</v>
          </cell>
          <cell r="G356">
            <v>10</v>
          </cell>
          <cell r="H356">
            <v>0</v>
          </cell>
          <cell r="I356">
            <v>0</v>
          </cell>
        </row>
        <row r="357">
          <cell r="E357">
            <v>235.04</v>
          </cell>
          <cell r="F357">
            <v>1.43E-2</v>
          </cell>
          <cell r="G357">
            <v>15</v>
          </cell>
          <cell r="H357">
            <v>0.2145</v>
          </cell>
          <cell r="I357">
            <v>3.5667370591463111E-3</v>
          </cell>
        </row>
        <row r="358">
          <cell r="E358">
            <v>235.05</v>
          </cell>
          <cell r="F358">
            <v>7.2599999999999998E-2</v>
          </cell>
          <cell r="G358">
            <v>20</v>
          </cell>
          <cell r="H358">
            <v>1.452</v>
          </cell>
          <cell r="I358">
            <v>2.4144066246528876E-2</v>
          </cell>
        </row>
        <row r="359">
          <cell r="E359">
            <v>235.06</v>
          </cell>
          <cell r="F359">
            <v>1.72E-2</v>
          </cell>
          <cell r="G359">
            <v>25</v>
          </cell>
          <cell r="H359">
            <v>0.43</v>
          </cell>
          <cell r="I359">
            <v>7.150102263090507E-3</v>
          </cell>
        </row>
        <row r="360">
          <cell r="E360">
            <v>235.07</v>
          </cell>
          <cell r="F360">
            <v>8.9999999999999998E-4</v>
          </cell>
          <cell r="G360">
            <v>30</v>
          </cell>
          <cell r="H360">
            <v>2.7E-2</v>
          </cell>
          <cell r="I360">
            <v>4.4895990954289231E-4</v>
          </cell>
        </row>
        <row r="361">
          <cell r="E361">
            <v>235.08</v>
          </cell>
          <cell r="F361">
            <v>0</v>
          </cell>
          <cell r="G361">
            <v>35</v>
          </cell>
          <cell r="H361">
            <v>0</v>
          </cell>
          <cell r="I361">
            <v>0</v>
          </cell>
        </row>
        <row r="362">
          <cell r="E362">
            <v>235.09</v>
          </cell>
          <cell r="F362">
            <v>0</v>
          </cell>
          <cell r="G362">
            <v>40</v>
          </cell>
          <cell r="H362">
            <v>0</v>
          </cell>
          <cell r="I362">
            <v>0</v>
          </cell>
        </row>
        <row r="363">
          <cell r="E363">
            <v>235.1</v>
          </cell>
          <cell r="F363">
            <v>0</v>
          </cell>
          <cell r="G363">
            <v>45</v>
          </cell>
          <cell r="H363">
            <v>0</v>
          </cell>
          <cell r="I363">
            <v>0</v>
          </cell>
        </row>
        <row r="364">
          <cell r="E364">
            <v>235.11</v>
          </cell>
          <cell r="F364">
            <v>0</v>
          </cell>
          <cell r="G364">
            <v>50</v>
          </cell>
          <cell r="H364">
            <v>0</v>
          </cell>
          <cell r="I364">
            <v>0</v>
          </cell>
        </row>
        <row r="365">
          <cell r="E365">
            <v>235.12</v>
          </cell>
          <cell r="F365">
            <v>4.8099999999999997E-2</v>
          </cell>
          <cell r="G365">
            <v>55</v>
          </cell>
          <cell r="H365">
            <v>2.6454999999999997</v>
          </cell>
          <cell r="I365">
            <v>4.3989757062804502E-2</v>
          </cell>
        </row>
        <row r="366">
          <cell r="E366">
            <v>235.13</v>
          </cell>
          <cell r="F366">
            <v>0</v>
          </cell>
          <cell r="G366">
            <v>60</v>
          </cell>
          <cell r="H366">
            <v>0</v>
          </cell>
          <cell r="I366">
            <v>0</v>
          </cell>
        </row>
        <row r="367">
          <cell r="E367">
            <v>235.14</v>
          </cell>
          <cell r="F367">
            <v>0.79879999999999995</v>
          </cell>
          <cell r="G367">
            <v>65</v>
          </cell>
          <cell r="H367">
            <v>51.921999999999997</v>
          </cell>
          <cell r="I367">
            <v>0.8633665341957798</v>
          </cell>
        </row>
        <row r="368">
          <cell r="E368">
            <v>235.15</v>
          </cell>
          <cell r="F368">
            <v>3.1899999999999998E-2</v>
          </cell>
          <cell r="G368">
            <v>70</v>
          </cell>
          <cell r="H368">
            <v>2.2329999999999997</v>
          </cell>
          <cell r="I368">
            <v>3.7130647333676978E-2</v>
          </cell>
        </row>
        <row r="369">
          <cell r="E369">
            <v>235.16</v>
          </cell>
          <cell r="F369">
            <v>1.6199999999999999E-2</v>
          </cell>
          <cell r="G369">
            <v>75</v>
          </cell>
          <cell r="H369">
            <v>1.2149999999999999</v>
          </cell>
          <cell r="I369">
            <v>2.0203195929430151E-2</v>
          </cell>
        </row>
        <row r="370">
          <cell r="E370">
            <v>245.01</v>
          </cell>
          <cell r="F370">
            <v>0</v>
          </cell>
          <cell r="G370">
            <v>2.5</v>
          </cell>
          <cell r="H370">
            <v>0</v>
          </cell>
          <cell r="I370">
            <v>0</v>
          </cell>
        </row>
        <row r="371">
          <cell r="E371">
            <v>245.02</v>
          </cell>
          <cell r="F371">
            <v>0</v>
          </cell>
          <cell r="G371">
            <v>5</v>
          </cell>
          <cell r="H371">
            <v>0</v>
          </cell>
          <cell r="I371">
            <v>0</v>
          </cell>
        </row>
        <row r="372">
          <cell r="E372">
            <v>245.03</v>
          </cell>
          <cell r="F372">
            <v>0</v>
          </cell>
          <cell r="G372">
            <v>10</v>
          </cell>
          <cell r="H372">
            <v>0</v>
          </cell>
          <cell r="I372">
            <v>0</v>
          </cell>
        </row>
        <row r="373">
          <cell r="E373">
            <v>245.04</v>
          </cell>
          <cell r="F373">
            <v>1.43E-2</v>
          </cell>
          <cell r="G373">
            <v>15</v>
          </cell>
          <cell r="H373">
            <v>0.2145</v>
          </cell>
          <cell r="I373">
            <v>3.5667370591463111E-3</v>
          </cell>
        </row>
        <row r="374">
          <cell r="E374">
            <v>245.05</v>
          </cell>
          <cell r="F374">
            <v>7.2599999999999998E-2</v>
          </cell>
          <cell r="G374">
            <v>20</v>
          </cell>
          <cell r="H374">
            <v>1.452</v>
          </cell>
          <cell r="I374">
            <v>2.4144066246528876E-2</v>
          </cell>
        </row>
        <row r="375">
          <cell r="E375">
            <v>245.06</v>
          </cell>
          <cell r="F375">
            <v>1.72E-2</v>
          </cell>
          <cell r="G375">
            <v>25</v>
          </cell>
          <cell r="H375">
            <v>0.43</v>
          </cell>
          <cell r="I375">
            <v>7.150102263090507E-3</v>
          </cell>
        </row>
        <row r="376">
          <cell r="E376">
            <v>245.07</v>
          </cell>
          <cell r="F376">
            <v>8.9999999999999998E-4</v>
          </cell>
          <cell r="G376">
            <v>30</v>
          </cell>
          <cell r="H376">
            <v>2.7E-2</v>
          </cell>
          <cell r="I376">
            <v>4.4895990954289231E-4</v>
          </cell>
        </row>
        <row r="377">
          <cell r="E377">
            <v>245.08</v>
          </cell>
          <cell r="F377">
            <v>0</v>
          </cell>
          <cell r="G377">
            <v>35</v>
          </cell>
          <cell r="H377">
            <v>0</v>
          </cell>
          <cell r="I377">
            <v>0</v>
          </cell>
        </row>
        <row r="378">
          <cell r="E378">
            <v>245.09</v>
          </cell>
          <cell r="F378">
            <v>0</v>
          </cell>
          <cell r="G378">
            <v>40</v>
          </cell>
          <cell r="H378">
            <v>0</v>
          </cell>
          <cell r="I378">
            <v>0</v>
          </cell>
        </row>
        <row r="379">
          <cell r="E379">
            <v>245.1</v>
          </cell>
          <cell r="F379">
            <v>0</v>
          </cell>
          <cell r="G379">
            <v>45</v>
          </cell>
          <cell r="H379">
            <v>0</v>
          </cell>
          <cell r="I379">
            <v>0</v>
          </cell>
        </row>
        <row r="380">
          <cell r="E380">
            <v>245.11</v>
          </cell>
          <cell r="F380">
            <v>0</v>
          </cell>
          <cell r="G380">
            <v>50</v>
          </cell>
          <cell r="H380">
            <v>0</v>
          </cell>
          <cell r="I380">
            <v>0</v>
          </cell>
        </row>
        <row r="381">
          <cell r="E381">
            <v>245.12</v>
          </cell>
          <cell r="F381">
            <v>4.8099999999999997E-2</v>
          </cell>
          <cell r="G381">
            <v>55</v>
          </cell>
          <cell r="H381">
            <v>2.6454999999999997</v>
          </cell>
          <cell r="I381">
            <v>4.3989757062804502E-2</v>
          </cell>
        </row>
        <row r="382">
          <cell r="E382">
            <v>245.13</v>
          </cell>
          <cell r="F382">
            <v>0</v>
          </cell>
          <cell r="G382">
            <v>60</v>
          </cell>
          <cell r="H382">
            <v>0</v>
          </cell>
          <cell r="I382">
            <v>0</v>
          </cell>
        </row>
        <row r="383">
          <cell r="E383">
            <v>245.14</v>
          </cell>
          <cell r="F383">
            <v>0.79879999999999995</v>
          </cell>
          <cell r="G383">
            <v>65</v>
          </cell>
          <cell r="H383">
            <v>51.921999999999997</v>
          </cell>
          <cell r="I383">
            <v>0.8633665341957798</v>
          </cell>
        </row>
        <row r="384">
          <cell r="E384">
            <v>245.15</v>
          </cell>
          <cell r="F384">
            <v>3.1899999999999998E-2</v>
          </cell>
          <cell r="G384">
            <v>70</v>
          </cell>
          <cell r="H384">
            <v>2.2329999999999997</v>
          </cell>
          <cell r="I384">
            <v>3.7130647333676978E-2</v>
          </cell>
        </row>
        <row r="385">
          <cell r="E385">
            <v>245.16</v>
          </cell>
          <cell r="F385">
            <v>1.6199999999999999E-2</v>
          </cell>
          <cell r="G385">
            <v>75</v>
          </cell>
          <cell r="H385">
            <v>1.2149999999999999</v>
          </cell>
          <cell r="I385">
            <v>2.0203195929430151E-2</v>
          </cell>
        </row>
      </sheetData>
      <sheetData sheetId="6"/>
      <sheetData sheetId="7"/>
      <sheetData sheetId="8">
        <row r="74">
          <cell r="D74">
            <v>1</v>
          </cell>
          <cell r="E74">
            <v>9.8621100000000003E-3</v>
          </cell>
        </row>
        <row r="75">
          <cell r="D75">
            <v>2</v>
          </cell>
          <cell r="E75">
            <v>6.2724800000000004E-3</v>
          </cell>
        </row>
        <row r="76">
          <cell r="D76">
            <v>3</v>
          </cell>
          <cell r="E76">
            <v>5.0576700000000002E-3</v>
          </cell>
        </row>
        <row r="77">
          <cell r="D77">
            <v>4</v>
          </cell>
          <cell r="E77">
            <v>4.6668600000000001E-3</v>
          </cell>
        </row>
        <row r="78">
          <cell r="D78">
            <v>5</v>
          </cell>
          <cell r="E78">
            <v>6.9946899999999996E-3</v>
          </cell>
        </row>
        <row r="79">
          <cell r="D79">
            <v>6</v>
          </cell>
          <cell r="E79">
            <v>1.8494E-2</v>
          </cell>
        </row>
        <row r="80">
          <cell r="D80">
            <v>7</v>
          </cell>
          <cell r="E80">
            <v>4.5956499999999997E-2</v>
          </cell>
        </row>
        <row r="81">
          <cell r="D81">
            <v>8</v>
          </cell>
          <cell r="E81">
            <v>6.9644399999999995E-2</v>
          </cell>
        </row>
        <row r="82">
          <cell r="D82">
            <v>9</v>
          </cell>
          <cell r="E82">
            <v>6.0827899999999997E-2</v>
          </cell>
        </row>
        <row r="83">
          <cell r="D83">
            <v>10</v>
          </cell>
          <cell r="E83">
            <v>5.0286200000000003E-2</v>
          </cell>
        </row>
        <row r="84">
          <cell r="D84">
            <v>11</v>
          </cell>
          <cell r="E84">
            <v>4.9935100000000003E-2</v>
          </cell>
        </row>
        <row r="85">
          <cell r="D85">
            <v>12</v>
          </cell>
          <cell r="E85">
            <v>5.4365400000000001E-2</v>
          </cell>
        </row>
        <row r="86">
          <cell r="D86">
            <v>13</v>
          </cell>
          <cell r="E86">
            <v>5.7646200000000002E-2</v>
          </cell>
        </row>
        <row r="87">
          <cell r="D87">
            <v>14</v>
          </cell>
          <cell r="E87">
            <v>5.8031899999999997E-2</v>
          </cell>
        </row>
        <row r="88">
          <cell r="D88">
            <v>15</v>
          </cell>
          <cell r="E88">
            <v>6.2255400000000002E-2</v>
          </cell>
        </row>
        <row r="89">
          <cell r="D89">
            <v>16</v>
          </cell>
          <cell r="E89">
            <v>7.1004899999999996E-2</v>
          </cell>
        </row>
        <row r="90">
          <cell r="D90">
            <v>17</v>
          </cell>
          <cell r="E90">
            <v>7.6972499999999999E-2</v>
          </cell>
        </row>
        <row r="91">
          <cell r="D91">
            <v>18</v>
          </cell>
          <cell r="E91">
            <v>7.7432000000000001E-2</v>
          </cell>
        </row>
        <row r="92">
          <cell r="D92">
            <v>19</v>
          </cell>
          <cell r="E92">
            <v>5.9783000000000003E-2</v>
          </cell>
        </row>
        <row r="93">
          <cell r="D93">
            <v>20</v>
          </cell>
          <cell r="E93">
            <v>4.4392300000000003E-2</v>
          </cell>
        </row>
        <row r="94">
          <cell r="D94">
            <v>21</v>
          </cell>
          <cell r="E94">
            <v>3.54458E-2</v>
          </cell>
        </row>
        <row r="95">
          <cell r="D95">
            <v>22</v>
          </cell>
          <cell r="E95">
            <v>3.1823999999999998E-2</v>
          </cell>
        </row>
        <row r="96">
          <cell r="D96">
            <v>23</v>
          </cell>
          <cell r="E96">
            <v>2.4941899999999999E-2</v>
          </cell>
        </row>
        <row r="97">
          <cell r="D97">
            <v>24</v>
          </cell>
          <cell r="E97">
            <v>1.79068E-2</v>
          </cell>
        </row>
      </sheetData>
      <sheetData sheetId="9"/>
      <sheetData sheetId="10"/>
      <sheetData sheetId="11">
        <row r="5">
          <cell r="C5">
            <v>0.5071</v>
          </cell>
        </row>
      </sheetData>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kip@wfrc.org"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kip@wfrc.org"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kip@wfrc.org"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kip@wfrc.org"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kip@wfrc.org"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kip@wfrc.org"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kip@wfrc.org"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kip@wfrc.org"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kip@wfrc.org"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9.bin"/><Relationship Id="rId1" Type="http://schemas.openxmlformats.org/officeDocument/2006/relationships/hyperlink" Target="mailto:kip@wfrc.org" TargetMode="External"/><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ip@wfrc.org"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ip@wfrc.org"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kip@wfrc.org"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kip@wfrc.org"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hyperlink" Target="mailto:kip@wfrc.org"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kip@wfrc.org"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kip@wfrc.org"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kip@wfrc.org"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ip@wfrc.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D48"/>
  <sheetViews>
    <sheetView workbookViewId="0">
      <selection activeCell="D6" sqref="D6"/>
    </sheetView>
  </sheetViews>
  <sheetFormatPr defaultRowHeight="12.75" x14ac:dyDescent="0.2"/>
  <cols>
    <col min="1" max="1" width="55.5703125" customWidth="1"/>
  </cols>
  <sheetData>
    <row r="1" spans="1:4" ht="56.25" x14ac:dyDescent="0.3">
      <c r="A1" s="172" t="s">
        <v>238</v>
      </c>
    </row>
    <row r="2" spans="1:4" ht="18.75" x14ac:dyDescent="0.3">
      <c r="A2" s="83"/>
    </row>
    <row r="3" spans="1:4" ht="23.65" customHeight="1" x14ac:dyDescent="0.35">
      <c r="A3" s="251" t="s">
        <v>92</v>
      </c>
      <c r="B3" s="2"/>
    </row>
    <row r="4" spans="1:4" ht="23.65" customHeight="1" x14ac:dyDescent="0.35">
      <c r="A4" s="251" t="s">
        <v>93</v>
      </c>
    </row>
    <row r="5" spans="1:4" ht="23.65" customHeight="1" x14ac:dyDescent="0.35">
      <c r="A5" s="251" t="s">
        <v>47</v>
      </c>
    </row>
    <row r="6" spans="1:4" ht="23.65" customHeight="1" x14ac:dyDescent="0.35">
      <c r="A6" s="252" t="s">
        <v>94</v>
      </c>
      <c r="D6" t="s">
        <v>2077</v>
      </c>
    </row>
    <row r="7" spans="1:4" ht="23.65" customHeight="1" x14ac:dyDescent="0.35">
      <c r="A7" s="252" t="s">
        <v>54</v>
      </c>
    </row>
    <row r="8" spans="1:4" ht="23.65" customHeight="1" x14ac:dyDescent="0.35">
      <c r="A8" s="252" t="s">
        <v>55</v>
      </c>
    </row>
    <row r="9" spans="1:4" ht="23.65" customHeight="1" x14ac:dyDescent="0.35">
      <c r="A9" s="252" t="s">
        <v>56</v>
      </c>
    </row>
    <row r="10" spans="1:4" ht="23.65" customHeight="1" x14ac:dyDescent="0.35">
      <c r="A10" s="252" t="s">
        <v>95</v>
      </c>
    </row>
    <row r="11" spans="1:4" ht="23.65" customHeight="1" x14ac:dyDescent="0.35">
      <c r="A11" s="252" t="s">
        <v>97</v>
      </c>
    </row>
    <row r="12" spans="1:4" ht="23.65" customHeight="1" x14ac:dyDescent="0.35">
      <c r="A12" s="253" t="s">
        <v>25</v>
      </c>
    </row>
    <row r="13" spans="1:4" ht="23.65" customHeight="1" x14ac:dyDescent="0.35">
      <c r="A13" s="253" t="s">
        <v>52</v>
      </c>
    </row>
    <row r="14" spans="1:4" ht="23.65" customHeight="1" x14ac:dyDescent="0.35">
      <c r="A14" s="253" t="s">
        <v>27</v>
      </c>
    </row>
    <row r="15" spans="1:4" ht="23.65" customHeight="1" x14ac:dyDescent="0.35">
      <c r="A15" s="254" t="s">
        <v>96</v>
      </c>
    </row>
    <row r="16" spans="1:4" ht="23.65" customHeight="1" x14ac:dyDescent="0.35">
      <c r="A16" s="254" t="s">
        <v>87</v>
      </c>
    </row>
    <row r="17" spans="1:1" ht="23.65" customHeight="1" x14ac:dyDescent="0.35">
      <c r="A17" s="254" t="s">
        <v>88</v>
      </c>
    </row>
    <row r="18" spans="1:1" ht="23.65" customHeight="1" x14ac:dyDescent="0.35">
      <c r="A18" s="255" t="s">
        <v>216</v>
      </c>
    </row>
    <row r="19" spans="1:1" ht="23.65" customHeight="1" x14ac:dyDescent="0.35">
      <c r="A19" s="255" t="s">
        <v>388</v>
      </c>
    </row>
    <row r="20" spans="1:1" ht="23.65" customHeight="1" x14ac:dyDescent="0.35">
      <c r="A20" s="255" t="s">
        <v>59</v>
      </c>
    </row>
    <row r="21" spans="1:1" ht="13.5" thickBot="1" x14ac:dyDescent="0.25">
      <c r="A21" s="256"/>
    </row>
    <row r="22" spans="1:1" ht="20.25" thickBot="1" x14ac:dyDescent="0.4">
      <c r="A22" s="257" t="s">
        <v>215</v>
      </c>
    </row>
    <row r="42" spans="1:2" x14ac:dyDescent="0.2">
      <c r="A42">
        <v>2031</v>
      </c>
    </row>
    <row r="44" spans="1:2" x14ac:dyDescent="0.2">
      <c r="A44">
        <v>49003</v>
      </c>
      <c r="B44" t="s">
        <v>274</v>
      </c>
    </row>
    <row r="45" spans="1:2" x14ac:dyDescent="0.2">
      <c r="A45">
        <v>49011</v>
      </c>
      <c r="B45" t="s">
        <v>275</v>
      </c>
    </row>
    <row r="46" spans="1:2" x14ac:dyDescent="0.2">
      <c r="A46">
        <v>49035</v>
      </c>
      <c r="B46" t="s">
        <v>102</v>
      </c>
    </row>
    <row r="47" spans="1:2" x14ac:dyDescent="0.2">
      <c r="A47">
        <v>49045</v>
      </c>
      <c r="B47" t="s">
        <v>276</v>
      </c>
    </row>
    <row r="48" spans="1:2" x14ac:dyDescent="0.2">
      <c r="A48">
        <v>49057</v>
      </c>
      <c r="B48" t="s">
        <v>277</v>
      </c>
    </row>
  </sheetData>
  <sheetProtection selectLockedCells="1"/>
  <hyperlinks>
    <hyperlink ref="A3" location="'ATMS or ITS'!C7" display="ATMS or ITS" xr:uid="{00000000-0004-0000-0000-000000000000}"/>
    <hyperlink ref="A4" location="'Intersections &amp; Signals'!C7" display="Intersections &amp; Signals" xr:uid="{00000000-0004-0000-0000-000001000000}"/>
    <hyperlink ref="A5" location="'Incident Management'!C7" display="Incident Management" xr:uid="{00000000-0004-0000-0000-000002000000}"/>
    <hyperlink ref="A6" location="'Transit - Bus Service'!C7" display="Transit - Bus Service" xr:uid="{00000000-0004-0000-0000-000003000000}"/>
    <hyperlink ref="A7" location="'Transit - Capital'!C7" display="Transit - Capital" xr:uid="{00000000-0004-0000-0000-000004000000}"/>
    <hyperlink ref="A8" location="'Transit - Fares'!C7" display="Transit - Fares" xr:uid="{00000000-0004-0000-0000-000005000000}"/>
    <hyperlink ref="A9" location="'Transit - ITS'!C7" display="Transit - ITS" xr:uid="{00000000-0004-0000-0000-000006000000}"/>
    <hyperlink ref="A10" location="'Transit - LRT Service'!C7" display="Transit - LRT Service" xr:uid="{00000000-0004-0000-0000-000007000000}"/>
    <hyperlink ref="A11" location="'Transit - New ECO Pass'!C7" display="Transit - New ECO Pass" xr:uid="{00000000-0004-0000-0000-000008000000}"/>
    <hyperlink ref="A12" location="Bicycle!C7" display="Bicycle" xr:uid="{00000000-0004-0000-0000-000009000000}"/>
    <hyperlink ref="A13" location="Pedestrian!C7" display="Pedestrian" xr:uid="{00000000-0004-0000-0000-00000A000000}"/>
    <hyperlink ref="A14" location="'Park &amp; Ride'!C7" display="Park &amp; Ride" xr:uid="{00000000-0004-0000-0000-00000B000000}"/>
    <hyperlink ref="A15" location="'Vanpools - Expansion'!C7" display="Vanpools - Expansion" xr:uid="{00000000-0004-0000-0000-00000C000000}"/>
    <hyperlink ref="A16" location="'Carpool Management'!C7" display="Rideshare Management - Carpools" xr:uid="{00000000-0004-0000-0000-00000D000000}"/>
    <hyperlink ref="A17" location="'Vanpool Management'!C7" display="Rideshare Management - Vanpools" xr:uid="{00000000-0004-0000-0000-00000E000000}"/>
    <hyperlink ref="A18" location="'Alt Fuel'!C7" display="Alternative Fuels" xr:uid="{00000000-0004-0000-0000-00000F000000}"/>
    <hyperlink ref="A20" location="Other!C7" display="Other" xr:uid="{00000000-0004-0000-0000-000010000000}"/>
    <hyperlink ref="A22" location="'Sample Traffic Study'!A1" display="Sample Traffic Study" xr:uid="{00000000-0004-0000-0000-000011000000}"/>
    <hyperlink ref="A19" location="'Alt Fuel'!C7" display="Alternative Fuels" xr:uid="{00000000-0004-0000-0000-000012000000}"/>
    <hyperlink ref="A19" location="'HD Diesel Replacement'!C7" display="HD Diesel Replacement" xr:uid="{00000000-0004-0000-0000-000014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FF0000"/>
    <pageSetUpPr fitToPage="1"/>
  </sheetPr>
  <dimension ref="A1:CB74"/>
  <sheetViews>
    <sheetView showGridLines="0" zoomScaleNormal="100" workbookViewId="0">
      <selection activeCell="J41" sqref="J41:K41"/>
    </sheetView>
  </sheetViews>
  <sheetFormatPr defaultRowHeight="12.75" x14ac:dyDescent="0.2"/>
  <cols>
    <col min="2" max="2" width="12" customWidth="1"/>
    <col min="3" max="3" width="9.42578125" bestFit="1"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1.710937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170</v>
      </c>
      <c r="B2" s="437"/>
      <c r="C2" s="437"/>
      <c r="D2" s="437"/>
      <c r="E2" s="437"/>
      <c r="F2" s="437"/>
      <c r="G2" s="437"/>
      <c r="H2" s="437"/>
      <c r="I2" s="437"/>
      <c r="J2" s="437"/>
      <c r="K2" s="437"/>
      <c r="L2" s="438"/>
    </row>
    <row r="3" spans="1:22" ht="13.5" thickTop="1" x14ac:dyDescent="0.2">
      <c r="A3" s="27"/>
      <c r="B3" s="170"/>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136</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209</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41</v>
      </c>
      <c r="C17" s="439" t="s">
        <v>210</v>
      </c>
      <c r="D17" s="440"/>
      <c r="E17" s="441"/>
      <c r="F17" s="27"/>
      <c r="G17" s="27"/>
      <c r="H17" s="27"/>
      <c r="I17" s="27"/>
      <c r="J17" s="27"/>
      <c r="K17" s="27"/>
      <c r="L17" s="34"/>
      <c r="N17" s="399"/>
      <c r="O17" s="400"/>
      <c r="P17" s="400"/>
      <c r="Q17" s="400"/>
      <c r="R17" s="400"/>
      <c r="S17" s="400"/>
      <c r="T17" s="400"/>
      <c r="U17" s="400"/>
      <c r="V17" s="401"/>
    </row>
    <row r="18" spans="1:22" x14ac:dyDescent="0.2">
      <c r="A18" s="33"/>
      <c r="B18" s="38" t="s">
        <v>42</v>
      </c>
      <c r="C18" s="439" t="s">
        <v>211</v>
      </c>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"&amp;C14&amp;"-"&amp;I16</f>
        <v>Your Agency - LRT Service Subsidy-SL</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D25" s="481" t="s">
        <v>227</v>
      </c>
      <c r="E25" s="482"/>
      <c r="F25" s="482"/>
      <c r="G25" s="482"/>
      <c r="H25" s="482"/>
      <c r="I25" s="482"/>
      <c r="J25" s="482"/>
      <c r="K25" s="483"/>
      <c r="L25" s="27"/>
    </row>
    <row r="26" spans="1:22" x14ac:dyDescent="0.2">
      <c r="A26" s="30"/>
      <c r="B26" s="31"/>
      <c r="C26" s="31"/>
      <c r="D26" s="31"/>
      <c r="E26" s="31"/>
      <c r="F26" s="31"/>
      <c r="G26" s="31"/>
      <c r="H26" s="31"/>
      <c r="I26" s="31"/>
      <c r="J26" s="31"/>
      <c r="K26" s="31"/>
      <c r="L26" s="32"/>
      <c r="O26" s="456"/>
      <c r="P26" s="456"/>
      <c r="Q26" s="456"/>
      <c r="R26" s="456"/>
      <c r="S26" s="456"/>
    </row>
    <row r="27" spans="1:22" ht="14.25" x14ac:dyDescent="0.2">
      <c r="A27" s="33" t="s">
        <v>8</v>
      </c>
      <c r="B27" s="27"/>
      <c r="C27" s="27"/>
      <c r="D27" s="27"/>
      <c r="E27" s="345">
        <v>250</v>
      </c>
      <c r="F27" s="27"/>
      <c r="G27" s="71" t="s">
        <v>165</v>
      </c>
      <c r="H27" s="27"/>
      <c r="I27" s="72"/>
      <c r="J27" s="72"/>
      <c r="K27" s="349">
        <v>1</v>
      </c>
      <c r="L27" s="68" t="s">
        <v>120</v>
      </c>
      <c r="O27" s="456"/>
      <c r="P27" s="456"/>
      <c r="Q27" s="456"/>
      <c r="R27" s="456"/>
      <c r="S27" s="456"/>
    </row>
    <row r="28" spans="1:22" x14ac:dyDescent="0.2">
      <c r="A28" s="43" t="s">
        <v>44</v>
      </c>
      <c r="B28" s="27"/>
      <c r="C28" s="27"/>
      <c r="D28" s="27"/>
      <c r="E28" s="27"/>
      <c r="F28" s="27"/>
      <c r="G28" s="79" t="s">
        <v>131</v>
      </c>
      <c r="H28" s="27"/>
      <c r="I28" s="75"/>
      <c r="J28" s="75"/>
      <c r="K28" s="75"/>
      <c r="L28" s="34"/>
      <c r="O28" s="456"/>
      <c r="P28" s="456"/>
      <c r="Q28" s="456"/>
      <c r="R28" s="456"/>
      <c r="S28" s="456"/>
    </row>
    <row r="29" spans="1:22" x14ac:dyDescent="0.2">
      <c r="A29" s="43"/>
      <c r="B29" s="27"/>
      <c r="C29" s="27"/>
      <c r="D29" s="27"/>
      <c r="E29" s="27"/>
      <c r="F29" s="27"/>
      <c r="G29" s="39"/>
      <c r="H29" s="27"/>
      <c r="I29" s="75"/>
      <c r="J29" s="75"/>
      <c r="K29" s="75"/>
      <c r="L29" s="34"/>
    </row>
    <row r="30" spans="1:22" x14ac:dyDescent="0.2">
      <c r="A30" s="33" t="s">
        <v>34</v>
      </c>
      <c r="B30" s="27"/>
      <c r="C30" s="27"/>
      <c r="D30" s="27"/>
      <c r="E30" s="345">
        <v>1.2</v>
      </c>
      <c r="F30" s="27"/>
      <c r="G30" s="27" t="s">
        <v>127</v>
      </c>
      <c r="H30" s="75"/>
      <c r="I30" s="75"/>
      <c r="J30" s="75"/>
      <c r="K30" s="345">
        <v>7.5</v>
      </c>
      <c r="L30" s="34"/>
    </row>
    <row r="31" spans="1:22" x14ac:dyDescent="0.2">
      <c r="A31" s="43" t="s">
        <v>35</v>
      </c>
      <c r="B31" s="27"/>
      <c r="C31" s="27"/>
      <c r="D31" s="27"/>
      <c r="E31" s="67"/>
      <c r="F31" s="27"/>
      <c r="G31" s="39" t="s">
        <v>128</v>
      </c>
      <c r="H31" s="75"/>
      <c r="I31" s="75"/>
      <c r="J31" s="75"/>
      <c r="K31" s="75"/>
      <c r="L31" s="34"/>
    </row>
    <row r="32" spans="1:22" x14ac:dyDescent="0.2">
      <c r="A32" s="33"/>
      <c r="B32" s="27"/>
      <c r="C32" s="27"/>
      <c r="D32" s="27"/>
      <c r="E32" s="27"/>
      <c r="F32" s="27"/>
      <c r="G32" s="27"/>
      <c r="H32" s="27"/>
      <c r="I32" s="27"/>
      <c r="J32" s="27"/>
      <c r="K32" s="27"/>
      <c r="L32" s="34"/>
    </row>
    <row r="33" spans="1:12" ht="12.6" customHeight="1" x14ac:dyDescent="0.2">
      <c r="A33" s="33" t="s">
        <v>36</v>
      </c>
      <c r="B33" s="27"/>
      <c r="C33" s="27"/>
      <c r="D33" s="27"/>
      <c r="E33" s="45" t="s">
        <v>29</v>
      </c>
      <c r="F33" s="27"/>
      <c r="G33" s="470" t="s">
        <v>161</v>
      </c>
      <c r="H33" s="471"/>
      <c r="I33" s="471"/>
      <c r="J33" s="471"/>
      <c r="K33" s="472"/>
      <c r="L33" s="34"/>
    </row>
    <row r="34" spans="1:12" x14ac:dyDescent="0.2">
      <c r="A34" s="43" t="s">
        <v>53</v>
      </c>
      <c r="B34" s="27"/>
      <c r="C34" s="27"/>
      <c r="D34" s="27"/>
      <c r="E34" s="27"/>
      <c r="F34" s="27"/>
      <c r="G34" s="475"/>
      <c r="H34" s="476"/>
      <c r="I34" s="476"/>
      <c r="J34" s="476"/>
      <c r="K34" s="477"/>
      <c r="L34" s="34"/>
    </row>
    <row r="35" spans="1:12" x14ac:dyDescent="0.2">
      <c r="A35" s="33"/>
      <c r="B35" s="27"/>
      <c r="C35" s="27"/>
      <c r="D35" s="27"/>
      <c r="E35" s="27"/>
      <c r="F35" s="27"/>
      <c r="L35" s="34"/>
    </row>
    <row r="36" spans="1:12" ht="12.75" customHeight="1" x14ac:dyDescent="0.2">
      <c r="A36" s="33" t="s">
        <v>351</v>
      </c>
      <c r="B36" s="27"/>
      <c r="C36" s="27"/>
      <c r="D36" s="27"/>
      <c r="E36" s="345">
        <v>1</v>
      </c>
      <c r="F36" s="27"/>
      <c r="G36" s="449" t="s">
        <v>225</v>
      </c>
      <c r="H36" s="449"/>
      <c r="I36" s="449"/>
      <c r="J36" s="407"/>
      <c r="K36" s="107">
        <f>D70</f>
        <v>4.2808219178082192</v>
      </c>
      <c r="L36" s="34"/>
    </row>
    <row r="37" spans="1:12" x14ac:dyDescent="0.2">
      <c r="A37" s="43" t="s">
        <v>356</v>
      </c>
      <c r="B37" s="27"/>
      <c r="C37" s="27"/>
      <c r="D37" s="27"/>
      <c r="E37" s="27"/>
      <c r="F37" s="27"/>
      <c r="G37" s="108" t="s">
        <v>226</v>
      </c>
      <c r="H37" s="277"/>
      <c r="I37" s="277"/>
      <c r="J37" s="27"/>
      <c r="K37" s="27"/>
      <c r="L37" s="34"/>
    </row>
    <row r="38" spans="1:12" x14ac:dyDescent="0.2">
      <c r="A38" s="33"/>
      <c r="B38" s="27"/>
      <c r="C38" s="27"/>
      <c r="D38" s="27"/>
      <c r="E38" s="27"/>
      <c r="F38" s="27"/>
      <c r="H38" s="27"/>
      <c r="I38" s="27"/>
      <c r="J38" s="27"/>
      <c r="K38" s="27"/>
      <c r="L38" s="34"/>
    </row>
    <row r="39" spans="1:12" x14ac:dyDescent="0.2">
      <c r="A39" s="33" t="s">
        <v>396</v>
      </c>
      <c r="B39" s="27"/>
      <c r="C39" s="27"/>
      <c r="D39" s="27"/>
      <c r="E39" s="408">
        <v>1</v>
      </c>
      <c r="F39" s="409"/>
      <c r="G39" s="357"/>
      <c r="H39" s="357"/>
      <c r="I39" s="357"/>
      <c r="J39" s="357"/>
      <c r="K39" s="357"/>
      <c r="L39" s="34"/>
    </row>
    <row r="40" spans="1:12" x14ac:dyDescent="0.2">
      <c r="A40" s="265" t="s">
        <v>81</v>
      </c>
      <c r="B40" s="27"/>
      <c r="C40" s="27"/>
      <c r="D40" s="27"/>
      <c r="E40" s="27"/>
      <c r="F40" s="27"/>
      <c r="G40" s="357"/>
      <c r="H40" s="357"/>
      <c r="I40" s="357"/>
      <c r="J40" s="357"/>
      <c r="K40" s="357"/>
      <c r="L40" s="208"/>
    </row>
    <row r="41" spans="1:12" ht="12.75" customHeight="1" x14ac:dyDescent="0.2">
      <c r="A41" s="33" t="s">
        <v>37</v>
      </c>
      <c r="B41" s="27"/>
      <c r="C41" s="27"/>
      <c r="D41" s="27"/>
      <c r="E41" s="408">
        <f>0.9323*E39</f>
        <v>0.93230000000000002</v>
      </c>
      <c r="F41" s="409"/>
      <c r="G41" s="27"/>
      <c r="H41" s="27" t="s">
        <v>395</v>
      </c>
      <c r="I41" s="27"/>
      <c r="J41" s="408">
        <f>0.0677*E39</f>
        <v>6.7699999999999996E-2</v>
      </c>
      <c r="K41" s="409"/>
      <c r="L41" s="358"/>
    </row>
    <row r="42" spans="1:12" x14ac:dyDescent="0.2">
      <c r="A42" s="359" t="s">
        <v>1354</v>
      </c>
      <c r="H42" s="359" t="s">
        <v>408</v>
      </c>
      <c r="L42" s="358"/>
    </row>
    <row r="43" spans="1:12" x14ac:dyDescent="0.2">
      <c r="A43" s="265"/>
      <c r="B43" s="27"/>
      <c r="C43" s="27"/>
      <c r="D43" s="27"/>
      <c r="E43" s="27"/>
      <c r="F43" s="27"/>
      <c r="G43" s="357"/>
      <c r="H43" s="357"/>
      <c r="I43" s="357"/>
      <c r="J43" s="357"/>
      <c r="K43" s="357"/>
      <c r="L43" s="358"/>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49" spans="1:12" x14ac:dyDescent="0.2">
      <c r="A49" s="27"/>
      <c r="B49" s="27"/>
      <c r="C49" s="27"/>
      <c r="D49" s="27"/>
      <c r="E49" s="27"/>
      <c r="F49" s="27"/>
      <c r="G49" s="27"/>
      <c r="H49" s="27"/>
      <c r="I49" s="27"/>
      <c r="J49" s="27"/>
      <c r="K49" s="27"/>
      <c r="L49" s="27"/>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3.8980878995433788E-5</v>
      </c>
      <c r="D53" s="325">
        <f t="shared" ref="D53:D59" si="0">C53*365</f>
        <v>1.4228020833333332E-2</v>
      </c>
      <c r="E53" s="326">
        <f t="shared" ref="E53:E59" si="1">C53*1000/453.5/2000*365</f>
        <v>1.5686902793090775E-5</v>
      </c>
      <c r="F53" s="50"/>
      <c r="G53" s="56" t="s">
        <v>80</v>
      </c>
      <c r="H53" s="50"/>
      <c r="I53" s="50"/>
      <c r="J53" s="57">
        <f>C70</f>
        <v>8.3773423049084528E-2</v>
      </c>
      <c r="K53" s="58">
        <f>J53*365</f>
        <v>30.577299412915853</v>
      </c>
      <c r="L53" s="52"/>
    </row>
    <row r="54" spans="1:12" ht="13.5" thickBot="1" x14ac:dyDescent="0.25">
      <c r="A54" s="316" t="s">
        <v>1346</v>
      </c>
      <c r="B54" s="317"/>
      <c r="C54" s="338">
        <f>O70</f>
        <v>0.95155140839041097</v>
      </c>
      <c r="D54" s="338">
        <f>C54*365</f>
        <v>347.31626406250001</v>
      </c>
      <c r="E54" s="339">
        <f t="shared" si="1"/>
        <v>0.38292862630926128</v>
      </c>
      <c r="F54" s="50"/>
      <c r="G54" s="56" t="s">
        <v>115</v>
      </c>
      <c r="H54" s="50"/>
      <c r="I54" s="50"/>
      <c r="J54" s="57">
        <f>D70</f>
        <v>4.2808219178082192</v>
      </c>
      <c r="K54" s="58">
        <f>J54*365</f>
        <v>1562.5</v>
      </c>
      <c r="L54" s="52"/>
    </row>
    <row r="55" spans="1:12" x14ac:dyDescent="0.2">
      <c r="A55" s="53" t="s">
        <v>22</v>
      </c>
      <c r="B55" s="50"/>
      <c r="C55" s="54">
        <f>P70</f>
        <v>8.63361044520548E-3</v>
      </c>
      <c r="D55" s="55">
        <f t="shared" si="0"/>
        <v>3.1512678125</v>
      </c>
      <c r="E55" s="55">
        <f t="shared" si="1"/>
        <v>3.4743856808158772E-3</v>
      </c>
      <c r="F55" s="50"/>
      <c r="G55" s="56" t="s">
        <v>320</v>
      </c>
      <c r="H55" s="50"/>
      <c r="I55" s="50"/>
      <c r="J55" s="183">
        <f>J53*0.218</f>
        <v>1.8262606224700426E-2</v>
      </c>
      <c r="K55" s="184">
        <f>K53*0.218</f>
        <v>6.6658512720156562</v>
      </c>
      <c r="L55" s="52"/>
    </row>
    <row r="56" spans="1:12" x14ac:dyDescent="0.2">
      <c r="A56" s="53" t="s">
        <v>100</v>
      </c>
      <c r="B56" s="50"/>
      <c r="C56" s="54">
        <f>Q70</f>
        <v>2.2724857305936075E-4</v>
      </c>
      <c r="D56" s="55">
        <f t="shared" si="0"/>
        <v>8.2945729166666676E-2</v>
      </c>
      <c r="E56" s="55">
        <f t="shared" si="1"/>
        <v>9.1450638552002954E-5</v>
      </c>
      <c r="F56" s="50"/>
      <c r="G56" s="182" t="s">
        <v>385</v>
      </c>
      <c r="H56" s="50"/>
      <c r="I56" s="50"/>
      <c r="J56" s="50"/>
      <c r="K56" s="50"/>
      <c r="L56" s="52"/>
    </row>
    <row r="57" spans="1:12" x14ac:dyDescent="0.2">
      <c r="A57" s="53" t="s">
        <v>21</v>
      </c>
      <c r="B57" s="50"/>
      <c r="C57" s="54">
        <f>R70</f>
        <v>4.2867494292237433E-4</v>
      </c>
      <c r="D57" s="55">
        <f t="shared" si="0"/>
        <v>0.15646635416666663</v>
      </c>
      <c r="E57" s="55">
        <f t="shared" si="1"/>
        <v>1.7250976203601613E-4</v>
      </c>
      <c r="F57" s="50"/>
      <c r="G57" s="50"/>
      <c r="H57" s="50"/>
      <c r="I57" s="50"/>
      <c r="J57" s="50"/>
      <c r="K57" s="50"/>
      <c r="L57" s="52"/>
    </row>
    <row r="58" spans="1:12" ht="13.5" thickBot="1" x14ac:dyDescent="0.25">
      <c r="A58" s="53" t="s">
        <v>20</v>
      </c>
      <c r="B58" s="50"/>
      <c r="C58" s="54">
        <f>S70</f>
        <v>1.6832562785388128E-4</v>
      </c>
      <c r="D58" s="55">
        <f t="shared" si="0"/>
        <v>6.1438854166666668E-2</v>
      </c>
      <c r="E58" s="55">
        <f t="shared" si="1"/>
        <v>6.77385382212422E-5</v>
      </c>
      <c r="F58" s="50"/>
      <c r="G58" s="50"/>
      <c r="H58" s="50"/>
      <c r="I58" s="50"/>
      <c r="J58" s="50"/>
      <c r="K58" s="50"/>
      <c r="L58" s="52"/>
    </row>
    <row r="59" spans="1:12" ht="13.5" thickBot="1" x14ac:dyDescent="0.25">
      <c r="A59" s="59" t="s">
        <v>62</v>
      </c>
      <c r="B59" s="50"/>
      <c r="C59" s="60">
        <f>B70</f>
        <v>9.4578595890410962E-3</v>
      </c>
      <c r="D59" s="61">
        <f t="shared" si="0"/>
        <v>3.4521187499999999</v>
      </c>
      <c r="E59" s="60">
        <f t="shared" si="1"/>
        <v>3.8060846196251372E-3</v>
      </c>
      <c r="F59" s="50"/>
      <c r="G59" s="50"/>
      <c r="H59" s="50" t="s">
        <v>73</v>
      </c>
      <c r="I59" s="50"/>
      <c r="J59" s="50"/>
      <c r="K59" s="89">
        <f>E70</f>
        <v>3452.1187499999996</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76.5" x14ac:dyDescent="0.2">
      <c r="A70" s="4" t="str">
        <f>C20</f>
        <v>Your Agency - LRT Service Subsidy-SL</v>
      </c>
      <c r="B70" s="16">
        <f>SUM(P70:S70)</f>
        <v>9.4578595890410962E-3</v>
      </c>
      <c r="C70" s="16">
        <f>(K36/35)*(V70/365)</f>
        <v>8.3773423049084528E-2</v>
      </c>
      <c r="D70" s="16">
        <f>K70*(V70/365)</f>
        <v>4.2808219178082192</v>
      </c>
      <c r="E70" s="5">
        <f>U70*(B70*365)/(MAX(F70,H70)/1000)</f>
        <v>3452.1187499999996</v>
      </c>
      <c r="F70" s="18">
        <f>E41</f>
        <v>0.93230000000000002</v>
      </c>
      <c r="G70" s="18">
        <f>E39</f>
        <v>1</v>
      </c>
      <c r="H70" s="18">
        <f>MAX(E39,J47)</f>
        <v>1</v>
      </c>
      <c r="I70" s="103">
        <f>K27/E30</f>
        <v>0.83333333333333337</v>
      </c>
      <c r="J70" s="20">
        <v>0</v>
      </c>
      <c r="K70" s="21">
        <f>K27*K30/E30</f>
        <v>6.25</v>
      </c>
      <c r="L70" s="21">
        <f>K33</f>
        <v>0</v>
      </c>
      <c r="M70" s="12">
        <v>1</v>
      </c>
      <c r="N70" s="25" t="str">
        <f>E33</f>
        <v>LD</v>
      </c>
      <c r="O70" s="7">
        <f t="shared" ref="O70:T70" si="3">($I$70*AV70*$M$70 + $J$70*BH70 + $K$70*BB70 - $L$70*(AP70)) * ($V$70/365)/1000</f>
        <v>0.95155140839041097</v>
      </c>
      <c r="P70" s="7">
        <f t="shared" si="3"/>
        <v>8.63361044520548E-3</v>
      </c>
      <c r="Q70" s="7">
        <f t="shared" si="3"/>
        <v>2.2724857305936075E-4</v>
      </c>
      <c r="R70" s="7">
        <f t="shared" si="3"/>
        <v>4.2867494292237433E-4</v>
      </c>
      <c r="S70" s="7">
        <f t="shared" si="3"/>
        <v>1.6832562785388128E-4</v>
      </c>
      <c r="T70" s="7">
        <f t="shared" si="3"/>
        <v>3.8980878995433788E-5</v>
      </c>
      <c r="U70" s="6">
        <f>E36</f>
        <v>1</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LRT Service Subsidy</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FRYWxg2Z/Wv7YKXh0OD1/wSSWdEbF61LT69ENLCqhMYHwdHqgJmQChkPJcBzJtFp7ChQ+mfcisWuvqxii44FSg==" saltValue="FrH9GOxdnSBptsnP+eMX1g==" spinCount="100000" sheet="1" selectLockedCells="1"/>
  <mergeCells count="29">
    <mergeCell ref="A44:I45"/>
    <mergeCell ref="A47:F48"/>
    <mergeCell ref="G47:I47"/>
    <mergeCell ref="J47:K47"/>
    <mergeCell ref="A22:B22"/>
    <mergeCell ref="C22:K22"/>
    <mergeCell ref="E39:F39"/>
    <mergeCell ref="O26:S28"/>
    <mergeCell ref="E41:F41"/>
    <mergeCell ref="D25:K25"/>
    <mergeCell ref="G33:K34"/>
    <mergeCell ref="G36:J36"/>
    <mergeCell ref="J41:K41"/>
    <mergeCell ref="A1:L1"/>
    <mergeCell ref="A2:L2"/>
    <mergeCell ref="A4:L4"/>
    <mergeCell ref="D3:I3"/>
    <mergeCell ref="C7:E7"/>
    <mergeCell ref="I7:K7"/>
    <mergeCell ref="N16:V23"/>
    <mergeCell ref="C9:E9"/>
    <mergeCell ref="I9:K9"/>
    <mergeCell ref="C14:E14"/>
    <mergeCell ref="I14:K14"/>
    <mergeCell ref="C16:E16"/>
    <mergeCell ref="C17:E17"/>
    <mergeCell ref="C18:E18"/>
    <mergeCell ref="C20:E20"/>
    <mergeCell ref="I20:K20"/>
  </mergeCells>
  <phoneticPr fontId="13" type="noConversion"/>
  <dataValidations count="8">
    <dataValidation type="decimal" operator="lessThanOrEqual" allowBlank="1" showInputMessage="1" showErrorMessage="1" errorTitle="Warning:" error="Bicycle trip length should be less than 10 miles." sqref="K57:K58" xr:uid="{00000000-0002-0000-0800-000001000000}">
      <formula1>10</formula1>
    </dataValidation>
    <dataValidation type="list" allowBlank="1" showInputMessage="1" showErrorMessage="1" sqref="E33" xr:uid="{00000000-0002-0000-0800-000002000000}">
      <formula1>"ALL,LD"</formula1>
    </dataValidation>
    <dataValidation type="whole" operator="lessThan" allowBlank="1" showErrorMessage="1" error="The number of days in a year may not exceed 365.  The number of annual working days is typically 250." sqref="E27" xr:uid="{00000000-0002-0000-0800-000003000000}">
      <formula1>366</formula1>
    </dataValidation>
    <dataValidation type="whole" operator="greaterThan" allowBlank="1" showInputMessage="1" showErrorMessage="1" error="Enter a whole number only - no text." sqref="E36" xr:uid="{00000000-0002-0000-0800-000004000000}">
      <formula1>0</formula1>
    </dataValidation>
    <dataValidation type="list" showInputMessage="1" showErrorMessage="1" error="Cell may not be left blank." sqref="I16" xr:uid="{00000000-0002-0000-0800-000005000000}">
      <formula1>"BE,DA,SL,TO,WE"</formula1>
    </dataValidation>
    <dataValidation type="textLength" operator="lessThan" allowBlank="1" showErrorMessage="1" promptTitle="Error" prompt="Please limit description to 500 characters." sqref="C22:K22" xr:uid="{1F64909B-D4F9-46FE-91CC-EC19B477B52E}">
      <formula1>2000</formula1>
    </dataValidation>
    <dataValidation type="list" allowBlank="1" showInputMessage="1" showErrorMessage="1" sqref="K44" xr:uid="{0C99CB7C-ED5D-4CFE-B8D0-140B7938C4AB}">
      <formula1>"No, Yes"</formula1>
    </dataValidation>
    <dataValidation type="whole" operator="lessThan" allowBlank="1" showInputMessage="1" showErrorMessage="1" sqref="J53:J54" xr:uid="{00000000-0002-0000-0800-000000000000}">
      <formula1>366</formula1>
    </dataValidation>
  </dataValidations>
  <hyperlinks>
    <hyperlink ref="I9" r:id="rId1" display="kip@wfrc.org" xr:uid="{00000000-0004-0000-0800-000000000000}"/>
  </hyperlinks>
  <pageMargins left="0.75" right="0.75" top="1" bottom="1" header="0.5" footer="0.5"/>
  <pageSetup scale="62"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CB74"/>
  <sheetViews>
    <sheetView showGridLines="0" zoomScaleNormal="100" workbookViewId="0">
      <selection activeCell="J41" sqref="J41:K41"/>
    </sheetView>
  </sheetViews>
  <sheetFormatPr defaultRowHeight="12.75" x14ac:dyDescent="0.2"/>
  <cols>
    <col min="2" max="2" width="12" customWidth="1"/>
    <col min="3" max="3" width="9.42578125" bestFit="1"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1.710937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71</v>
      </c>
      <c r="B2" s="437"/>
      <c r="C2" s="437"/>
      <c r="D2" s="437"/>
      <c r="E2" s="437"/>
      <c r="F2" s="437"/>
      <c r="G2" s="437"/>
      <c r="H2" s="437"/>
      <c r="I2" s="437"/>
      <c r="J2" s="437"/>
      <c r="K2" s="437"/>
      <c r="L2" s="438"/>
    </row>
    <row r="3" spans="1:22" ht="13.5" thickTop="1" x14ac:dyDescent="0.2">
      <c r="A3" s="27"/>
      <c r="B3" s="170"/>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137</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209</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41</v>
      </c>
      <c r="C17" s="439" t="s">
        <v>210</v>
      </c>
      <c r="D17" s="440"/>
      <c r="E17" s="441"/>
      <c r="F17" s="27"/>
      <c r="G17" s="27"/>
      <c r="H17" s="27"/>
      <c r="I17" s="27"/>
      <c r="J17" s="27"/>
      <c r="K17" s="27"/>
      <c r="L17" s="34"/>
      <c r="N17" s="399"/>
      <c r="O17" s="400"/>
      <c r="P17" s="400"/>
      <c r="Q17" s="400"/>
      <c r="R17" s="400"/>
      <c r="S17" s="400"/>
      <c r="T17" s="400"/>
      <c r="U17" s="400"/>
      <c r="V17" s="401"/>
    </row>
    <row r="18" spans="1:22" x14ac:dyDescent="0.2">
      <c r="A18" s="33"/>
      <c r="B18" s="38" t="s">
        <v>42</v>
      </c>
      <c r="C18" s="439" t="s">
        <v>211</v>
      </c>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"&amp;C14&amp;"-"&amp;I16</f>
        <v>Your Agency - ECO Pass-SL</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D25" s="271" t="s">
        <v>227</v>
      </c>
      <c r="E25" s="272"/>
      <c r="F25" s="272"/>
      <c r="G25" s="272"/>
      <c r="H25" s="272"/>
      <c r="I25" s="272"/>
      <c r="J25" s="272"/>
      <c r="K25" s="274"/>
      <c r="L25" s="27"/>
    </row>
    <row r="26" spans="1:22" x14ac:dyDescent="0.2">
      <c r="A26" s="30"/>
      <c r="B26" s="31"/>
      <c r="C26" s="31"/>
      <c r="D26" s="31"/>
      <c r="E26" s="31"/>
      <c r="F26" s="31"/>
      <c r="G26" s="31"/>
      <c r="H26" s="31"/>
      <c r="I26" s="31"/>
      <c r="J26" s="31"/>
      <c r="K26" s="31"/>
      <c r="L26" s="32"/>
      <c r="O26" s="456"/>
      <c r="P26" s="456"/>
      <c r="Q26" s="456"/>
      <c r="R26" s="456"/>
      <c r="S26" s="456"/>
    </row>
    <row r="27" spans="1:22" ht="14.25" x14ac:dyDescent="0.2">
      <c r="A27" s="33" t="s">
        <v>8</v>
      </c>
      <c r="B27" s="27"/>
      <c r="C27" s="27"/>
      <c r="D27" s="27"/>
      <c r="E27" s="345">
        <v>250</v>
      </c>
      <c r="F27" s="27"/>
      <c r="G27" s="71" t="s">
        <v>165</v>
      </c>
      <c r="H27" s="27"/>
      <c r="I27" s="72"/>
      <c r="J27" s="72"/>
      <c r="K27" s="349">
        <v>1</v>
      </c>
      <c r="L27" s="68" t="s">
        <v>120</v>
      </c>
      <c r="O27" s="456"/>
      <c r="P27" s="456"/>
      <c r="Q27" s="456"/>
      <c r="R27" s="456"/>
      <c r="S27" s="456"/>
    </row>
    <row r="28" spans="1:22" x14ac:dyDescent="0.2">
      <c r="A28" s="43" t="s">
        <v>44</v>
      </c>
      <c r="B28" s="27"/>
      <c r="C28" s="27"/>
      <c r="D28" s="27"/>
      <c r="E28" s="27"/>
      <c r="F28" s="27"/>
      <c r="G28" s="79" t="s">
        <v>131</v>
      </c>
      <c r="H28" s="27"/>
      <c r="I28" s="75"/>
      <c r="J28" s="75"/>
      <c r="K28" s="75"/>
      <c r="L28" s="34"/>
      <c r="O28" s="456"/>
      <c r="P28" s="456"/>
      <c r="Q28" s="456"/>
      <c r="R28" s="456"/>
      <c r="S28" s="456"/>
    </row>
    <row r="29" spans="1:22" x14ac:dyDescent="0.2">
      <c r="A29" s="43"/>
      <c r="B29" s="27"/>
      <c r="C29" s="27"/>
      <c r="D29" s="27"/>
      <c r="E29" s="27"/>
      <c r="F29" s="27"/>
      <c r="G29" s="39"/>
      <c r="H29" s="27"/>
      <c r="I29" s="75"/>
      <c r="J29" s="75"/>
      <c r="K29" s="75"/>
      <c r="L29" s="34"/>
    </row>
    <row r="30" spans="1:22" x14ac:dyDescent="0.2">
      <c r="A30" s="33" t="s">
        <v>34</v>
      </c>
      <c r="B30" s="27"/>
      <c r="C30" s="27"/>
      <c r="D30" s="27"/>
      <c r="E30" s="345">
        <v>1.2</v>
      </c>
      <c r="F30" s="27"/>
      <c r="G30" s="27" t="s">
        <v>127</v>
      </c>
      <c r="H30" s="75"/>
      <c r="I30" s="75"/>
      <c r="J30" s="75"/>
      <c r="K30" s="345">
        <v>7.5</v>
      </c>
      <c r="L30" s="34"/>
    </row>
    <row r="31" spans="1:22" x14ac:dyDescent="0.2">
      <c r="A31" s="43" t="s">
        <v>35</v>
      </c>
      <c r="B31" s="27"/>
      <c r="C31" s="27"/>
      <c r="D31" s="27"/>
      <c r="E31" s="67"/>
      <c r="F31" s="27"/>
      <c r="G31" s="39" t="s">
        <v>128</v>
      </c>
      <c r="H31" s="75"/>
      <c r="I31" s="75"/>
      <c r="J31" s="75"/>
      <c r="K31" s="75"/>
      <c r="L31" s="34"/>
    </row>
    <row r="32" spans="1:22" x14ac:dyDescent="0.2">
      <c r="A32" s="33"/>
      <c r="B32" s="27"/>
      <c r="C32" s="27"/>
      <c r="D32" s="27"/>
      <c r="E32" s="27"/>
      <c r="F32" s="27"/>
      <c r="G32" s="27"/>
      <c r="H32" s="27"/>
      <c r="I32" s="27"/>
      <c r="J32" s="27"/>
      <c r="K32" s="27"/>
      <c r="L32" s="34"/>
    </row>
    <row r="33" spans="1:12" x14ac:dyDescent="0.2">
      <c r="A33" s="33" t="s">
        <v>36</v>
      </c>
      <c r="B33" s="27"/>
      <c r="C33" s="27"/>
      <c r="D33" s="27"/>
      <c r="E33" s="45" t="s">
        <v>29</v>
      </c>
      <c r="F33" s="27"/>
      <c r="G33" s="470" t="s">
        <v>161</v>
      </c>
      <c r="H33" s="471"/>
      <c r="I33" s="471"/>
      <c r="J33" s="471"/>
      <c r="K33" s="472"/>
      <c r="L33" s="34"/>
    </row>
    <row r="34" spans="1:12" x14ac:dyDescent="0.2">
      <c r="A34" s="43" t="s">
        <v>53</v>
      </c>
      <c r="B34" s="27"/>
      <c r="C34" s="27"/>
      <c r="D34" s="27"/>
      <c r="E34" s="27"/>
      <c r="F34" s="27"/>
      <c r="G34" s="475"/>
      <c r="H34" s="476"/>
      <c r="I34" s="476"/>
      <c r="J34" s="476"/>
      <c r="K34" s="477"/>
      <c r="L34" s="34"/>
    </row>
    <row r="35" spans="1:12" x14ac:dyDescent="0.2">
      <c r="A35" s="33"/>
      <c r="B35" s="27"/>
      <c r="C35" s="27"/>
      <c r="D35" s="27"/>
      <c r="E35" s="27"/>
      <c r="F35" s="27"/>
      <c r="L35" s="34"/>
    </row>
    <row r="36" spans="1:12" ht="12.75" customHeight="1" x14ac:dyDescent="0.2">
      <c r="A36" s="33" t="s">
        <v>351</v>
      </c>
      <c r="B36" s="27"/>
      <c r="C36" s="27"/>
      <c r="D36" s="27"/>
      <c r="E36" s="345">
        <v>1</v>
      </c>
      <c r="F36" s="27"/>
      <c r="G36" s="449" t="s">
        <v>225</v>
      </c>
      <c r="H36" s="449"/>
      <c r="I36" s="449"/>
      <c r="J36" s="407"/>
      <c r="K36" s="107">
        <f>D70</f>
        <v>4.2808219178082192</v>
      </c>
      <c r="L36" s="34"/>
    </row>
    <row r="37" spans="1:12" x14ac:dyDescent="0.2">
      <c r="A37" s="43" t="s">
        <v>356</v>
      </c>
      <c r="B37" s="27"/>
      <c r="C37" s="27"/>
      <c r="D37" s="27"/>
      <c r="E37" s="27"/>
      <c r="F37" s="27"/>
      <c r="G37" s="108" t="s">
        <v>226</v>
      </c>
      <c r="H37" s="277"/>
      <c r="I37" s="277"/>
      <c r="J37" s="27"/>
      <c r="K37" s="27"/>
      <c r="L37" s="34"/>
    </row>
    <row r="38" spans="1:12" x14ac:dyDescent="0.2">
      <c r="A38" s="33"/>
      <c r="B38" s="27"/>
      <c r="C38" s="27"/>
      <c r="D38" s="27"/>
      <c r="E38" s="27"/>
      <c r="F38" s="27"/>
      <c r="H38" s="27"/>
      <c r="I38" s="27"/>
      <c r="J38" s="27"/>
      <c r="K38" s="27"/>
      <c r="L38" s="34"/>
    </row>
    <row r="39" spans="1:12" x14ac:dyDescent="0.2">
      <c r="A39" s="33" t="s">
        <v>396</v>
      </c>
      <c r="B39" s="27"/>
      <c r="C39" s="27"/>
      <c r="D39" s="27"/>
      <c r="E39" s="408">
        <v>1</v>
      </c>
      <c r="F39" s="409"/>
      <c r="G39" s="357"/>
      <c r="H39" s="357"/>
      <c r="I39" s="357"/>
      <c r="J39" s="357"/>
      <c r="K39" s="357"/>
      <c r="L39" s="34"/>
    </row>
    <row r="40" spans="1:12" x14ac:dyDescent="0.2">
      <c r="A40" s="265" t="s">
        <v>81</v>
      </c>
      <c r="B40" s="27"/>
      <c r="C40" s="27"/>
      <c r="D40" s="27"/>
      <c r="E40" s="27"/>
      <c r="F40" s="27"/>
      <c r="G40" s="357"/>
      <c r="H40" s="357"/>
      <c r="I40" s="357"/>
      <c r="J40" s="357"/>
      <c r="K40" s="357"/>
      <c r="L40" s="208"/>
    </row>
    <row r="41" spans="1:12" ht="12.75" customHeight="1" x14ac:dyDescent="0.2">
      <c r="A41" s="33" t="s">
        <v>37</v>
      </c>
      <c r="B41" s="27"/>
      <c r="C41" s="27"/>
      <c r="D41" s="27"/>
      <c r="E41" s="408">
        <f>0.9323*E39</f>
        <v>0.93230000000000002</v>
      </c>
      <c r="F41" s="409"/>
      <c r="G41" s="27"/>
      <c r="H41" s="27" t="s">
        <v>395</v>
      </c>
      <c r="I41" s="27"/>
      <c r="J41" s="408">
        <f>0.0677*E39</f>
        <v>6.7699999999999996E-2</v>
      </c>
      <c r="K41" s="409"/>
      <c r="L41" s="358"/>
    </row>
    <row r="42" spans="1:12" x14ac:dyDescent="0.2">
      <c r="A42" s="359" t="s">
        <v>1354</v>
      </c>
      <c r="H42" s="359" t="s">
        <v>408</v>
      </c>
      <c r="L42" s="358"/>
    </row>
    <row r="43" spans="1:12" x14ac:dyDescent="0.2">
      <c r="A43" s="265"/>
      <c r="B43" s="27"/>
      <c r="C43" s="27"/>
      <c r="D43" s="27"/>
      <c r="E43" s="27"/>
      <c r="F43" s="27"/>
      <c r="G43" s="357"/>
      <c r="H43" s="357"/>
      <c r="I43" s="357"/>
      <c r="J43" s="357"/>
      <c r="K43" s="357"/>
      <c r="L43" s="358"/>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49" spans="1:12" x14ac:dyDescent="0.2">
      <c r="A49" s="27"/>
      <c r="B49" s="27"/>
      <c r="C49" s="27"/>
      <c r="D49" s="27"/>
      <c r="E49" s="27"/>
      <c r="F49" s="27"/>
      <c r="G49" s="27"/>
      <c r="H49" s="27"/>
      <c r="I49" s="27"/>
      <c r="J49" s="27"/>
      <c r="K49" s="27"/>
      <c r="L49" s="27"/>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3.8980878995433788E-5</v>
      </c>
      <c r="D53" s="325">
        <f t="shared" ref="D53:D59" si="0">C53*365</f>
        <v>1.4228020833333332E-2</v>
      </c>
      <c r="E53" s="326">
        <f t="shared" ref="E53:E59" si="1">C53*1000/453.5/2000*365</f>
        <v>1.5686902793090775E-5</v>
      </c>
      <c r="F53" s="50"/>
      <c r="G53" s="56" t="s">
        <v>80</v>
      </c>
      <c r="H53" s="50"/>
      <c r="I53" s="50"/>
      <c r="J53" s="57">
        <f>C70</f>
        <v>8.3773423049084528E-2</v>
      </c>
      <c r="K53" s="58">
        <f>J53*365</f>
        <v>30.577299412915853</v>
      </c>
      <c r="L53" s="52"/>
    </row>
    <row r="54" spans="1:12" ht="13.5" thickBot="1" x14ac:dyDescent="0.25">
      <c r="A54" s="316" t="s">
        <v>1346</v>
      </c>
      <c r="B54" s="317"/>
      <c r="C54" s="338">
        <f>O70</f>
        <v>0.95155140839041097</v>
      </c>
      <c r="D54" s="338">
        <f>C54*365</f>
        <v>347.31626406250001</v>
      </c>
      <c r="E54" s="339">
        <f t="shared" si="1"/>
        <v>0.38292862630926128</v>
      </c>
      <c r="F54" s="50"/>
      <c r="G54" s="56" t="s">
        <v>115</v>
      </c>
      <c r="H54" s="50"/>
      <c r="I54" s="50"/>
      <c r="J54" s="57">
        <f>D70</f>
        <v>4.2808219178082192</v>
      </c>
      <c r="K54" s="58">
        <f>J54*365</f>
        <v>1562.5</v>
      </c>
      <c r="L54" s="52"/>
    </row>
    <row r="55" spans="1:12" x14ac:dyDescent="0.2">
      <c r="A55" s="53" t="s">
        <v>22</v>
      </c>
      <c r="B55" s="50"/>
      <c r="C55" s="54">
        <f>P70</f>
        <v>8.63361044520548E-3</v>
      </c>
      <c r="D55" s="55">
        <f t="shared" si="0"/>
        <v>3.1512678125</v>
      </c>
      <c r="E55" s="55">
        <f t="shared" si="1"/>
        <v>3.4743856808158772E-3</v>
      </c>
      <c r="F55" s="50"/>
      <c r="G55" s="56" t="s">
        <v>320</v>
      </c>
      <c r="H55" s="50"/>
      <c r="I55" s="50"/>
      <c r="J55" s="183">
        <f>J53*0.218</f>
        <v>1.8262606224700426E-2</v>
      </c>
      <c r="K55" s="184">
        <f>K53*0.218</f>
        <v>6.6658512720156562</v>
      </c>
      <c r="L55" s="52"/>
    </row>
    <row r="56" spans="1:12" x14ac:dyDescent="0.2">
      <c r="A56" s="53" t="s">
        <v>100</v>
      </c>
      <c r="B56" s="50"/>
      <c r="C56" s="54">
        <f>Q70</f>
        <v>2.2724857305936075E-4</v>
      </c>
      <c r="D56" s="55">
        <f t="shared" si="0"/>
        <v>8.2945729166666676E-2</v>
      </c>
      <c r="E56" s="55">
        <f t="shared" si="1"/>
        <v>9.1450638552002954E-5</v>
      </c>
      <c r="F56" s="50"/>
      <c r="G56" s="182" t="s">
        <v>385</v>
      </c>
      <c r="H56" s="50"/>
      <c r="I56" s="50"/>
      <c r="J56" s="50"/>
      <c r="K56" s="50"/>
      <c r="L56" s="52"/>
    </row>
    <row r="57" spans="1:12" x14ac:dyDescent="0.2">
      <c r="A57" s="53" t="s">
        <v>21</v>
      </c>
      <c r="B57" s="50"/>
      <c r="C57" s="54">
        <f>R70</f>
        <v>4.2867494292237433E-4</v>
      </c>
      <c r="D57" s="55">
        <f t="shared" si="0"/>
        <v>0.15646635416666663</v>
      </c>
      <c r="E57" s="55">
        <f t="shared" si="1"/>
        <v>1.7250976203601613E-4</v>
      </c>
      <c r="F57" s="50"/>
      <c r="G57" s="50"/>
      <c r="H57" s="50"/>
      <c r="I57" s="50"/>
      <c r="J57" s="50"/>
      <c r="K57" s="50"/>
      <c r="L57" s="52"/>
    </row>
    <row r="58" spans="1:12" ht="13.5" thickBot="1" x14ac:dyDescent="0.25">
      <c r="A58" s="53" t="s">
        <v>20</v>
      </c>
      <c r="B58" s="50"/>
      <c r="C58" s="54">
        <f>S70</f>
        <v>1.6832562785388128E-4</v>
      </c>
      <c r="D58" s="55">
        <f t="shared" si="0"/>
        <v>6.1438854166666668E-2</v>
      </c>
      <c r="E58" s="55">
        <f t="shared" si="1"/>
        <v>6.77385382212422E-5</v>
      </c>
      <c r="F58" s="50"/>
      <c r="G58" s="50"/>
      <c r="H58" s="50"/>
      <c r="I58" s="50"/>
      <c r="J58" s="50"/>
      <c r="K58" s="50"/>
      <c r="L58" s="52"/>
    </row>
    <row r="59" spans="1:12" ht="13.5" thickBot="1" x14ac:dyDescent="0.25">
      <c r="A59" s="59" t="s">
        <v>62</v>
      </c>
      <c r="B59" s="50"/>
      <c r="C59" s="60">
        <f>B70</f>
        <v>9.4578595890410962E-3</v>
      </c>
      <c r="D59" s="61">
        <f t="shared" si="0"/>
        <v>3.4521187499999999</v>
      </c>
      <c r="E59" s="60">
        <f t="shared" si="1"/>
        <v>3.8060846196251372E-3</v>
      </c>
      <c r="F59" s="50"/>
      <c r="G59" s="50"/>
      <c r="H59" s="50" t="s">
        <v>73</v>
      </c>
      <c r="I59" s="50"/>
      <c r="J59" s="50"/>
      <c r="K59" s="89">
        <f>E70</f>
        <v>3452.1187499999996</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51" x14ac:dyDescent="0.2">
      <c r="A70" s="4" t="str">
        <f>C20</f>
        <v>Your Agency - ECO Pass-SL</v>
      </c>
      <c r="B70" s="16">
        <f>SUM(P70:S70)</f>
        <v>9.4578595890410962E-3</v>
      </c>
      <c r="C70" s="16">
        <f>(K36/35)*(V70/365)</f>
        <v>8.3773423049084528E-2</v>
      </c>
      <c r="D70" s="16">
        <f>K70*(V70/365)</f>
        <v>4.2808219178082192</v>
      </c>
      <c r="E70" s="5">
        <f>U70*(B70*365)/(MAX(F70,H70)/1000)</f>
        <v>3452.1187499999996</v>
      </c>
      <c r="F70" s="18">
        <f>E41</f>
        <v>0.93230000000000002</v>
      </c>
      <c r="G70" s="18">
        <f>E39</f>
        <v>1</v>
      </c>
      <c r="H70" s="18">
        <f>MAX(E39,J47)</f>
        <v>1</v>
      </c>
      <c r="I70" s="103">
        <f>K27/E30</f>
        <v>0.83333333333333337</v>
      </c>
      <c r="J70" s="20">
        <v>0</v>
      </c>
      <c r="K70" s="21">
        <f>K27*K30/E30</f>
        <v>6.25</v>
      </c>
      <c r="L70" s="21">
        <f>K33</f>
        <v>0</v>
      </c>
      <c r="M70" s="12">
        <v>1</v>
      </c>
      <c r="N70" s="25" t="str">
        <f>E33</f>
        <v>LD</v>
      </c>
      <c r="O70" s="7">
        <f t="shared" ref="O70:T70" si="3">($I$70*AV70*$M$70 + $J$70*BH70 + $K$70*BB70 - $L$70*(AP70)) * ($V$70/365)/1000</f>
        <v>0.95155140839041097</v>
      </c>
      <c r="P70" s="7">
        <f t="shared" si="3"/>
        <v>8.63361044520548E-3</v>
      </c>
      <c r="Q70" s="7">
        <f t="shared" si="3"/>
        <v>2.2724857305936075E-4</v>
      </c>
      <c r="R70" s="7">
        <f t="shared" si="3"/>
        <v>4.2867494292237433E-4</v>
      </c>
      <c r="S70" s="7">
        <f t="shared" si="3"/>
        <v>1.6832562785388128E-4</v>
      </c>
      <c r="T70" s="7">
        <f t="shared" si="3"/>
        <v>3.8980878995433788E-5</v>
      </c>
      <c r="U70" s="6">
        <f>E36</f>
        <v>1</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ECO Pass</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SVwFCiD3rj424yXhiSvyJmP3TN/WvGryPsYF+j7izF791Ikv9LrVm+Ex7Gn1pZd6Wx7/gA4hVeFCxDJ+UOwnkQ==" saltValue="86w3Se0b4ePMnfjIAleQnA==" spinCount="100000" sheet="1" selectLockedCells="1"/>
  <mergeCells count="28">
    <mergeCell ref="A44:I45"/>
    <mergeCell ref="A47:F48"/>
    <mergeCell ref="G47:I47"/>
    <mergeCell ref="J47:K47"/>
    <mergeCell ref="G36:J36"/>
    <mergeCell ref="E39:F39"/>
    <mergeCell ref="A22:B22"/>
    <mergeCell ref="C22:K22"/>
    <mergeCell ref="O26:S28"/>
    <mergeCell ref="E41:F41"/>
    <mergeCell ref="G33:K34"/>
    <mergeCell ref="J41:K41"/>
    <mergeCell ref="N16:V23"/>
    <mergeCell ref="C16:E16"/>
    <mergeCell ref="C17:E17"/>
    <mergeCell ref="C18:E18"/>
    <mergeCell ref="C20:E20"/>
    <mergeCell ref="I20:K20"/>
    <mergeCell ref="C9:E9"/>
    <mergeCell ref="I9:K9"/>
    <mergeCell ref="C14:E14"/>
    <mergeCell ref="I14:K14"/>
    <mergeCell ref="A1:L1"/>
    <mergeCell ref="A2:L2"/>
    <mergeCell ref="A4:L4"/>
    <mergeCell ref="D3:I3"/>
    <mergeCell ref="C7:E7"/>
    <mergeCell ref="I7:K7"/>
  </mergeCells>
  <phoneticPr fontId="13" type="noConversion"/>
  <dataValidations count="8">
    <dataValidation type="whole" operator="lessThan" allowBlank="1" showErrorMessage="1" error="The number of days in a year may not exceed 365.  The number of annual working days is typically 250." sqref="E27" xr:uid="{00000000-0002-0000-0900-000000000000}">
      <formula1>366</formula1>
    </dataValidation>
    <dataValidation type="list" allowBlank="1" showInputMessage="1" showErrorMessage="1" sqref="E33" xr:uid="{00000000-0002-0000-0900-000001000000}">
      <formula1>"ALL,LD"</formula1>
    </dataValidation>
    <dataValidation type="decimal" operator="lessThanOrEqual" allowBlank="1" showInputMessage="1" showErrorMessage="1" errorTitle="Warning:" error="Bicycle trip length should be less than 10 miles." sqref="K57:K58" xr:uid="{00000000-0002-0000-0900-000003000000}">
      <formula1>10</formula1>
    </dataValidation>
    <dataValidation type="whole" operator="greaterThan" allowBlank="1" showInputMessage="1" showErrorMessage="1" error="Enter a whole number only - no text." sqref="E36" xr:uid="{00000000-0002-0000-0900-000004000000}">
      <formula1>0</formula1>
    </dataValidation>
    <dataValidation type="list" showInputMessage="1" showErrorMessage="1" error="Cell may not be left blank." sqref="I16" xr:uid="{00000000-0002-0000-0900-000005000000}">
      <formula1>"BE,DA,SL,TO,WE"</formula1>
    </dataValidation>
    <dataValidation type="textLength" operator="lessThan" allowBlank="1" showErrorMessage="1" promptTitle="Error" prompt="Please limit description to 500 characters." sqref="C22:K22" xr:uid="{D65E74F0-1C09-4301-B277-1016C9295399}">
      <formula1>2000</formula1>
    </dataValidation>
    <dataValidation type="list" allowBlank="1" showInputMessage="1" showErrorMessage="1" sqref="K44" xr:uid="{75B69D0E-DEAD-4B93-B60A-B1A78DA001B1}">
      <formula1>"No, Yes"</formula1>
    </dataValidation>
    <dataValidation type="whole" operator="lessThan" allowBlank="1" showInputMessage="1" showErrorMessage="1" sqref="J53:J54" xr:uid="{00000000-0002-0000-0900-000002000000}">
      <formula1>366</formula1>
    </dataValidation>
  </dataValidations>
  <hyperlinks>
    <hyperlink ref="I9" r:id="rId1" display="kip@wfrc.org" xr:uid="{00000000-0004-0000-0900-000000000000}"/>
  </hyperlinks>
  <pageMargins left="0.75" right="0.75" top="1" bottom="1" header="0.5" footer="0.5"/>
  <pageSetup scale="62"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5"/>
    <pageSetUpPr fitToPage="1"/>
  </sheetPr>
  <dimension ref="A1:CB74"/>
  <sheetViews>
    <sheetView showGridLines="0" zoomScaleNormal="100" workbookViewId="0">
      <pane ySplit="4" topLeftCell="A38" activePane="bottomLeft" state="frozen"/>
      <selection activeCell="T70" sqref="T70"/>
      <selection pane="bottomLeft" activeCell="J41" sqref="J41:K41"/>
    </sheetView>
  </sheetViews>
  <sheetFormatPr defaultRowHeight="12.75" x14ac:dyDescent="0.2"/>
  <cols>
    <col min="2" max="2" width="12" customWidth="1"/>
    <col min="4" max="4" width="11" customWidth="1"/>
    <col min="5" max="5" width="13.42578125" customWidth="1"/>
    <col min="6" max="6" width="11.28515625" customWidth="1"/>
    <col min="7" max="8" width="10.28515625" customWidth="1"/>
    <col min="9" max="9" width="11.5703125" customWidth="1"/>
    <col min="10" max="10" width="9.7109375" customWidth="1"/>
    <col min="11" max="11" width="12" bestFit="1" customWidth="1"/>
    <col min="13" max="13" width="12.7109375" bestFit="1" customWidth="1"/>
    <col min="14" max="15" width="10.42578125" bestFit="1" customWidth="1"/>
    <col min="16" max="16" width="9.4257812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0.2851562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99</v>
      </c>
      <c r="B2" s="437"/>
      <c r="C2" s="437"/>
      <c r="D2" s="437"/>
      <c r="E2" s="437"/>
      <c r="F2" s="437"/>
      <c r="G2" s="437"/>
      <c r="H2" s="437"/>
      <c r="I2" s="437"/>
      <c r="J2" s="437"/>
      <c r="K2" s="437"/>
      <c r="L2" s="438"/>
    </row>
    <row r="3" spans="1:22" ht="13.5" thickTop="1" x14ac:dyDescent="0.2">
      <c r="A3" s="27"/>
      <c r="B3" s="170"/>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25</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209</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41</v>
      </c>
      <c r="C17" s="439" t="s">
        <v>210</v>
      </c>
      <c r="D17" s="440"/>
      <c r="E17" s="441"/>
      <c r="F17" s="27"/>
      <c r="G17" s="27"/>
      <c r="H17" s="27"/>
      <c r="I17" s="27"/>
      <c r="J17" s="27"/>
      <c r="K17" s="27"/>
      <c r="L17" s="34"/>
      <c r="N17" s="399"/>
      <c r="O17" s="400"/>
      <c r="P17" s="400"/>
      <c r="Q17" s="400"/>
      <c r="R17" s="400"/>
      <c r="S17" s="400"/>
      <c r="T17" s="400"/>
      <c r="U17" s="400"/>
      <c r="V17" s="401"/>
    </row>
    <row r="18" spans="1:22" x14ac:dyDescent="0.2">
      <c r="A18" s="33"/>
      <c r="B18" s="38" t="s">
        <v>42</v>
      </c>
      <c r="C18" s="439" t="s">
        <v>211</v>
      </c>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f>
        <v>Your Agency - Bicycle</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D25" s="481" t="s">
        <v>228</v>
      </c>
      <c r="E25" s="482"/>
      <c r="F25" s="482"/>
      <c r="G25" s="482"/>
      <c r="H25" s="482"/>
      <c r="I25" s="482"/>
      <c r="J25" s="482"/>
      <c r="K25" s="483"/>
      <c r="L25" s="27"/>
    </row>
    <row r="26" spans="1:22" x14ac:dyDescent="0.2">
      <c r="A26" s="30"/>
      <c r="B26" s="31"/>
      <c r="C26" s="31"/>
      <c r="D26" s="31"/>
      <c r="E26" s="31"/>
      <c r="F26" s="31"/>
      <c r="G26" s="31"/>
      <c r="H26" s="31"/>
      <c r="I26" s="31"/>
      <c r="J26" s="31"/>
      <c r="K26" s="31"/>
      <c r="L26" s="32"/>
    </row>
    <row r="27" spans="1:22" x14ac:dyDescent="0.2">
      <c r="A27" s="33" t="s">
        <v>8</v>
      </c>
      <c r="B27" s="27"/>
      <c r="C27" s="27"/>
      <c r="D27" s="27"/>
      <c r="E27" s="345">
        <v>180</v>
      </c>
      <c r="F27" s="80" t="s">
        <v>411</v>
      </c>
      <c r="G27" s="27"/>
      <c r="H27" s="27"/>
      <c r="I27" s="72"/>
      <c r="J27" s="72"/>
      <c r="K27" s="349">
        <v>0</v>
      </c>
      <c r="L27" s="34"/>
    </row>
    <row r="28" spans="1:22" ht="13.5" x14ac:dyDescent="0.25">
      <c r="A28" s="43" t="s">
        <v>45</v>
      </c>
      <c r="B28" s="27"/>
      <c r="C28" s="27"/>
      <c r="D28" s="27"/>
      <c r="E28" s="27"/>
      <c r="F28" s="101" t="s">
        <v>412</v>
      </c>
      <c r="G28" s="27"/>
      <c r="H28" s="27"/>
      <c r="I28" s="75"/>
      <c r="J28" s="75"/>
      <c r="K28" s="75"/>
      <c r="L28" s="34"/>
    </row>
    <row r="29" spans="1:22" x14ac:dyDescent="0.2">
      <c r="A29" s="43"/>
      <c r="B29" s="27"/>
      <c r="C29" s="27"/>
      <c r="D29" s="27"/>
      <c r="E29" s="27"/>
      <c r="F29" s="27"/>
      <c r="G29" s="39"/>
      <c r="H29" s="27"/>
      <c r="I29" s="75"/>
      <c r="J29" s="75"/>
      <c r="K29" s="75"/>
      <c r="L29" s="34"/>
    </row>
    <row r="30" spans="1:22" x14ac:dyDescent="0.2">
      <c r="A30" s="33" t="s">
        <v>34</v>
      </c>
      <c r="B30" s="27"/>
      <c r="C30" s="27"/>
      <c r="D30" s="27"/>
      <c r="E30" s="345">
        <v>1.2</v>
      </c>
      <c r="F30" s="81" t="s">
        <v>169</v>
      </c>
      <c r="G30" s="27"/>
      <c r="H30" s="27"/>
      <c r="I30" s="27"/>
      <c r="J30" s="27"/>
      <c r="K30" s="349">
        <v>10000</v>
      </c>
      <c r="L30" s="34"/>
    </row>
    <row r="31" spans="1:22" ht="13.15" customHeight="1" x14ac:dyDescent="0.2">
      <c r="A31" s="43" t="s">
        <v>35</v>
      </c>
      <c r="B31" s="27"/>
      <c r="C31" s="27"/>
      <c r="D31" s="27"/>
      <c r="E31" s="67"/>
      <c r="F31" s="39" t="s">
        <v>413</v>
      </c>
      <c r="G31" s="39"/>
      <c r="H31" s="39"/>
      <c r="I31" s="39"/>
      <c r="J31" s="39"/>
      <c r="K31" s="39"/>
      <c r="L31" s="34"/>
    </row>
    <row r="32" spans="1:22" x14ac:dyDescent="0.2">
      <c r="A32" s="33"/>
      <c r="B32" s="27"/>
      <c r="C32" s="27"/>
      <c r="D32" s="27"/>
      <c r="E32" s="27"/>
      <c r="F32" s="39"/>
      <c r="G32" s="485" t="s">
        <v>410</v>
      </c>
      <c r="H32" s="486"/>
      <c r="I32" s="486"/>
      <c r="J32" s="486"/>
      <c r="K32" s="487"/>
      <c r="L32" s="34"/>
    </row>
    <row r="33" spans="1:12" ht="12.6" customHeight="1" x14ac:dyDescent="0.2">
      <c r="A33" s="33" t="s">
        <v>36</v>
      </c>
      <c r="B33" s="27"/>
      <c r="C33" s="27"/>
      <c r="D33" s="27"/>
      <c r="E33" s="45" t="s">
        <v>29</v>
      </c>
      <c r="F33" s="27"/>
      <c r="G33" s="488"/>
      <c r="H33" s="489"/>
      <c r="I33" s="489"/>
      <c r="J33" s="489"/>
      <c r="K33" s="490"/>
      <c r="L33" s="34"/>
    </row>
    <row r="34" spans="1:12" ht="12.75" customHeight="1" x14ac:dyDescent="0.2">
      <c r="A34" s="43" t="s">
        <v>46</v>
      </c>
      <c r="B34" s="27"/>
      <c r="C34" s="27"/>
      <c r="D34" s="27"/>
      <c r="E34" s="27"/>
      <c r="F34" s="27"/>
      <c r="L34" s="34"/>
    </row>
    <row r="35" spans="1:12" ht="12.75" customHeight="1" x14ac:dyDescent="0.2">
      <c r="A35" s="43"/>
      <c r="B35" s="27"/>
      <c r="C35" s="27"/>
      <c r="D35" s="27"/>
      <c r="E35" s="27"/>
      <c r="F35" s="27"/>
      <c r="G35" s="41" t="s">
        <v>138</v>
      </c>
      <c r="H35" s="75"/>
      <c r="I35" s="75"/>
      <c r="J35" s="75"/>
      <c r="K35" s="345">
        <v>10</v>
      </c>
      <c r="L35" s="34"/>
    </row>
    <row r="36" spans="1:12" x14ac:dyDescent="0.2">
      <c r="A36" s="33" t="s">
        <v>351</v>
      </c>
      <c r="B36" s="27"/>
      <c r="C36" s="27"/>
      <c r="D36" s="27"/>
      <c r="E36" s="345">
        <v>10</v>
      </c>
      <c r="F36" s="27"/>
      <c r="L36" s="34"/>
    </row>
    <row r="37" spans="1:12" x14ac:dyDescent="0.2">
      <c r="A37" s="43" t="s">
        <v>358</v>
      </c>
      <c r="B37" s="27"/>
      <c r="C37" s="27"/>
      <c r="D37" s="27"/>
      <c r="E37" s="27"/>
      <c r="F37" s="27"/>
      <c r="G37" s="41" t="s">
        <v>415</v>
      </c>
      <c r="K37" s="282">
        <f>IF(AND(K27&gt;0,K30&gt;0),"Enter '0' Above",IF(K27&gt;0,K27*K35,K30*0.24*0.005*K35))</f>
        <v>120</v>
      </c>
      <c r="L37" s="34"/>
    </row>
    <row r="38" spans="1:12" x14ac:dyDescent="0.2">
      <c r="A38" s="33"/>
      <c r="B38" s="27"/>
      <c r="C38" s="27"/>
      <c r="D38" s="27"/>
      <c r="F38" s="27"/>
      <c r="L38" s="34"/>
    </row>
    <row r="39" spans="1:12" x14ac:dyDescent="0.2">
      <c r="A39" s="33" t="s">
        <v>396</v>
      </c>
      <c r="B39" s="27"/>
      <c r="C39" s="27"/>
      <c r="D39" s="27"/>
      <c r="E39" s="408">
        <v>1</v>
      </c>
      <c r="F39" s="409"/>
      <c r="G39" s="357"/>
      <c r="H39" s="357"/>
      <c r="I39" s="357"/>
      <c r="J39" s="357"/>
      <c r="K39" s="357"/>
      <c r="L39" s="34"/>
    </row>
    <row r="40" spans="1:12" x14ac:dyDescent="0.2">
      <c r="A40" s="265" t="s">
        <v>81</v>
      </c>
      <c r="B40" s="27"/>
      <c r="C40" s="27"/>
      <c r="D40" s="27"/>
      <c r="E40" s="27"/>
      <c r="F40" s="27"/>
      <c r="G40" s="357"/>
      <c r="H40" s="357"/>
      <c r="I40" s="357"/>
      <c r="J40" s="357"/>
      <c r="K40" s="357"/>
      <c r="L40" s="208"/>
    </row>
    <row r="41" spans="1:12" x14ac:dyDescent="0.2">
      <c r="A41" s="33" t="s">
        <v>37</v>
      </c>
      <c r="B41" s="27"/>
      <c r="C41" s="27"/>
      <c r="D41" s="27"/>
      <c r="E41" s="408">
        <f>0.9323*E39</f>
        <v>0.93230000000000002</v>
      </c>
      <c r="F41" s="409"/>
      <c r="G41" s="27"/>
      <c r="H41" s="27" t="s">
        <v>395</v>
      </c>
      <c r="I41" s="27"/>
      <c r="J41" s="408">
        <f>0.0677*E39</f>
        <v>6.7699999999999996E-2</v>
      </c>
      <c r="K41" s="409"/>
      <c r="L41" s="358"/>
    </row>
    <row r="42" spans="1:12" x14ac:dyDescent="0.2">
      <c r="A42" s="359" t="s">
        <v>1354</v>
      </c>
      <c r="H42" s="359" t="s">
        <v>408</v>
      </c>
      <c r="L42" s="358"/>
    </row>
    <row r="43" spans="1:12" x14ac:dyDescent="0.2">
      <c r="A43" s="265"/>
      <c r="B43" s="27"/>
      <c r="C43" s="27"/>
      <c r="D43" s="27"/>
      <c r="E43" s="27"/>
      <c r="F43" s="27"/>
      <c r="G43" s="357"/>
      <c r="H43" s="357"/>
      <c r="I43" s="357"/>
      <c r="J43" s="357"/>
      <c r="K43" s="357"/>
      <c r="L43" s="358"/>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4.3117347945205469E-4</v>
      </c>
      <c r="D53" s="325">
        <f t="shared" ref="D53:D59" si="0">C53*365</f>
        <v>0.15737831999999996</v>
      </c>
      <c r="E53" s="326">
        <f t="shared" ref="E53:E59" si="1">C53*1000/453.5/2000*365</f>
        <v>1.7351523704520392E-4</v>
      </c>
      <c r="F53" s="50"/>
      <c r="G53" s="56" t="s">
        <v>202</v>
      </c>
      <c r="H53" s="50"/>
      <c r="I53" s="50"/>
      <c r="J53" s="69">
        <f>C70</f>
        <v>0</v>
      </c>
      <c r="K53" s="70">
        <f>J53*365</f>
        <v>0</v>
      </c>
      <c r="L53" s="52"/>
    </row>
    <row r="54" spans="1:12" ht="13.5" thickBot="1" x14ac:dyDescent="0.25">
      <c r="A54" s="316" t="s">
        <v>1346</v>
      </c>
      <c r="B54" s="317"/>
      <c r="C54" s="338">
        <f>O70</f>
        <v>10.895746122739727</v>
      </c>
      <c r="D54" s="338">
        <f>C54*365</f>
        <v>3976.9473348000001</v>
      </c>
      <c r="E54" s="339">
        <f t="shared" si="1"/>
        <v>4.3847269402425582</v>
      </c>
      <c r="F54" s="50"/>
      <c r="G54" s="56" t="s">
        <v>201</v>
      </c>
      <c r="H54" s="50"/>
      <c r="I54" s="50"/>
      <c r="J54" s="69">
        <f>D70</f>
        <v>49.315068493150683</v>
      </c>
      <c r="K54" s="70">
        <f>J54*365</f>
        <v>18000</v>
      </c>
      <c r="L54" s="52"/>
    </row>
    <row r="55" spans="1:12" x14ac:dyDescent="0.2">
      <c r="A55" s="53" t="s">
        <v>22</v>
      </c>
      <c r="B55" s="50"/>
      <c r="C55" s="54">
        <f>P70</f>
        <v>9.5212965698630136E-2</v>
      </c>
      <c r="D55" s="55">
        <f t="shared" si="0"/>
        <v>34.752732479999999</v>
      </c>
      <c r="E55" s="55">
        <f t="shared" si="1"/>
        <v>3.8316132833517098E-2</v>
      </c>
      <c r="F55" s="50"/>
      <c r="G55" s="56" t="s">
        <v>320</v>
      </c>
      <c r="H55" s="50"/>
      <c r="I55" s="50"/>
      <c r="J55" s="183">
        <f>J53*0.218</f>
        <v>0</v>
      </c>
      <c r="K55" s="184">
        <f>K53*0.218</f>
        <v>0</v>
      </c>
      <c r="L55" s="52"/>
    </row>
    <row r="56" spans="1:12" x14ac:dyDescent="0.2">
      <c r="A56" s="53" t="s">
        <v>100</v>
      </c>
      <c r="B56" s="50"/>
      <c r="C56" s="54">
        <f>Q70</f>
        <v>2.4311756712328768E-3</v>
      </c>
      <c r="D56" s="55">
        <f t="shared" si="0"/>
        <v>0.88737912000000008</v>
      </c>
      <c r="E56" s="55">
        <f t="shared" si="1"/>
        <v>9.7836727673649392E-4</v>
      </c>
      <c r="F56" s="50"/>
      <c r="G56" s="182" t="s">
        <v>385</v>
      </c>
      <c r="H56" s="50"/>
      <c r="I56" s="50"/>
      <c r="J56" s="50"/>
      <c r="K56" s="50"/>
      <c r="L56" s="52"/>
    </row>
    <row r="57" spans="1:12" x14ac:dyDescent="0.2">
      <c r="A57" s="53" t="s">
        <v>21</v>
      </c>
      <c r="B57" s="50"/>
      <c r="C57" s="54">
        <f>R70</f>
        <v>4.4810393424657528E-3</v>
      </c>
      <c r="D57" s="55">
        <f t="shared" si="0"/>
        <v>1.6355793599999997</v>
      </c>
      <c r="E57" s="55">
        <f t="shared" si="1"/>
        <v>1.8032848511576622E-3</v>
      </c>
      <c r="F57" s="50"/>
      <c r="G57" s="50"/>
      <c r="H57" s="50"/>
      <c r="I57" s="50"/>
      <c r="J57" s="50"/>
      <c r="K57" s="50"/>
      <c r="L57" s="52"/>
    </row>
    <row r="58" spans="1:12" ht="13.5" thickBot="1" x14ac:dyDescent="0.25">
      <c r="A58" s="53" t="s">
        <v>20</v>
      </c>
      <c r="B58" s="50"/>
      <c r="C58" s="54">
        <f>S70</f>
        <v>1.9188927123287669E-3</v>
      </c>
      <c r="D58" s="55">
        <f t="shared" si="0"/>
        <v>0.70039583999999988</v>
      </c>
      <c r="E58" s="55">
        <f t="shared" si="1"/>
        <v>7.7221151047409038E-4</v>
      </c>
      <c r="F58" s="50"/>
      <c r="G58" s="50"/>
      <c r="H58" s="50"/>
      <c r="I58" s="50"/>
      <c r="J58" s="50"/>
      <c r="K58" s="50"/>
      <c r="L58" s="52"/>
    </row>
    <row r="59" spans="1:12" ht="13.5" thickBot="1" x14ac:dyDescent="0.25">
      <c r="A59" s="59" t="s">
        <v>62</v>
      </c>
      <c r="B59" s="50"/>
      <c r="C59" s="60">
        <f>B70</f>
        <v>0.10404407342465755</v>
      </c>
      <c r="D59" s="61">
        <f t="shared" si="0"/>
        <v>37.976086800000004</v>
      </c>
      <c r="E59" s="60">
        <f t="shared" si="1"/>
        <v>4.1869996471885343E-2</v>
      </c>
      <c r="F59" s="50"/>
      <c r="G59" s="50"/>
      <c r="H59" s="50" t="s">
        <v>73</v>
      </c>
      <c r="I59" s="50"/>
      <c r="J59" s="50"/>
      <c r="K59" s="89">
        <f>E70</f>
        <v>379760.86800000007</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38.25" x14ac:dyDescent="0.2">
      <c r="A70" s="4" t="str">
        <f>C20</f>
        <v>Your Agency - Bicycle</v>
      </c>
      <c r="B70" s="16">
        <f>SUM(P70:S70)</f>
        <v>0.10404407342465755</v>
      </c>
      <c r="C70" s="16">
        <f>(K39/35)*(V70/365)</f>
        <v>0</v>
      </c>
      <c r="D70" s="16">
        <f>K70*(V70/365)</f>
        <v>49.315068493150683</v>
      </c>
      <c r="E70" s="5">
        <f>U70*(B70*365)/(MAX(F70,H70)/1000)</f>
        <v>379760.86800000007</v>
      </c>
      <c r="F70" s="18">
        <f>E41</f>
        <v>0.93230000000000002</v>
      </c>
      <c r="G70" s="18">
        <f>E39</f>
        <v>1</v>
      </c>
      <c r="H70" s="18">
        <f>MAX(E39,J47)</f>
        <v>1</v>
      </c>
      <c r="I70" s="103">
        <f>K37/K35</f>
        <v>12</v>
      </c>
      <c r="J70" s="20">
        <v>0</v>
      </c>
      <c r="K70" s="26">
        <f>K37/E30</f>
        <v>100</v>
      </c>
      <c r="L70" s="21">
        <v>0</v>
      </c>
      <c r="M70" s="12">
        <v>1</v>
      </c>
      <c r="N70" s="25" t="str">
        <f>E33</f>
        <v>LD</v>
      </c>
      <c r="O70" s="7">
        <f t="shared" ref="O70:T70" si="3">($I$70*AV70*$M$70 + $J$70*BH70 + $K$70*BB70 - $L$70*(AP70)) * ($V$70/365)/1000</f>
        <v>10.895746122739727</v>
      </c>
      <c r="P70" s="7">
        <f t="shared" si="3"/>
        <v>9.5212965698630136E-2</v>
      </c>
      <c r="Q70" s="7">
        <f t="shared" si="3"/>
        <v>2.4311756712328768E-3</v>
      </c>
      <c r="R70" s="7">
        <f t="shared" si="3"/>
        <v>4.4810393424657528E-3</v>
      </c>
      <c r="S70" s="7">
        <f t="shared" si="3"/>
        <v>1.9188927123287669E-3</v>
      </c>
      <c r="T70" s="7">
        <f t="shared" si="3"/>
        <v>4.3117347945205469E-4</v>
      </c>
      <c r="U70" s="6">
        <f>E36</f>
        <v>10</v>
      </c>
      <c r="V70" s="6">
        <f>E27</f>
        <v>180</v>
      </c>
      <c r="W70" s="6"/>
      <c r="X70" s="6">
        <f>K35</f>
        <v>10</v>
      </c>
      <c r="Y70" s="6">
        <f>E30</f>
        <v>1.2</v>
      </c>
      <c r="Z70" s="6">
        <f>K27</f>
        <v>0</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Bicycle</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Qc2Flb1GEOXMmlJbT5SRcVkrtKP4YeUPMeYCLM7bwEGrUE7NzIYwjsqkzIJiwiJVWr0r08Ep05qH5z7si3UEGA==" saltValue="cCts2imzziI5c7y6xk9MgA==" spinCount="100000" sheet="1" selectLockedCells="1"/>
  <mergeCells count="27">
    <mergeCell ref="A44:I45"/>
    <mergeCell ref="A47:F48"/>
    <mergeCell ref="G47:I47"/>
    <mergeCell ref="J47:K47"/>
    <mergeCell ref="A22:B22"/>
    <mergeCell ref="C22:K22"/>
    <mergeCell ref="E41:F41"/>
    <mergeCell ref="D25:K25"/>
    <mergeCell ref="J41:K41"/>
    <mergeCell ref="G32:K33"/>
    <mergeCell ref="E39:F39"/>
    <mergeCell ref="A1:L1"/>
    <mergeCell ref="A2:L2"/>
    <mergeCell ref="A4:L4"/>
    <mergeCell ref="D3:I3"/>
    <mergeCell ref="C7:E7"/>
    <mergeCell ref="I7:K7"/>
    <mergeCell ref="C9:E9"/>
    <mergeCell ref="I9:K9"/>
    <mergeCell ref="C14:E14"/>
    <mergeCell ref="I14:K14"/>
    <mergeCell ref="C16:E16"/>
    <mergeCell ref="N16:V23"/>
    <mergeCell ref="C17:E17"/>
    <mergeCell ref="C18:E18"/>
    <mergeCell ref="C20:E20"/>
    <mergeCell ref="I20:K20"/>
  </mergeCells>
  <phoneticPr fontId="13" type="noConversion"/>
  <dataValidations count="8">
    <dataValidation type="decimal" operator="lessThanOrEqual" allowBlank="1" showInputMessage="1" showErrorMessage="1" errorTitle="Warning:" error="Bicycle trip length should be less than 10 miles." sqref="K57:K58" xr:uid="{00000000-0002-0000-0A00-000000000000}">
      <formula1>10</formula1>
    </dataValidation>
    <dataValidation type="list" allowBlank="1" showInputMessage="1" showErrorMessage="1" sqref="E33" xr:uid="{00000000-0002-0000-0A00-000001000000}">
      <formula1>"ALL,LD"</formula1>
    </dataValidation>
    <dataValidation type="whole" operator="lessThan" allowBlank="1" showErrorMessage="1" error="The number of days in a year may not exceed 365.  The number of annual working days is typically 250." sqref="E27" xr:uid="{00000000-0002-0000-0A00-000002000000}">
      <formula1>366</formula1>
    </dataValidation>
    <dataValidation type="whole" operator="greaterThan" allowBlank="1" showInputMessage="1" showErrorMessage="1" error="Enter a whole number only - no text." sqref="E36" xr:uid="{00000000-0002-0000-0A00-000004000000}">
      <formula1>0</formula1>
    </dataValidation>
    <dataValidation type="list" showInputMessage="1" showErrorMessage="1" error="Cell may not be left blank." sqref="I16" xr:uid="{00000000-0002-0000-0A00-000005000000}">
      <formula1>"BE,DA,SL,TO,WE"</formula1>
    </dataValidation>
    <dataValidation type="textLength" operator="lessThan" allowBlank="1" showErrorMessage="1" promptTitle="Error" prompt="Please limit description to 500 characters." sqref="C22:K22" xr:uid="{8DAD94B4-4ECF-451D-BCB0-A22DE6986ECF}">
      <formula1>2000</formula1>
    </dataValidation>
    <dataValidation type="list" allowBlank="1" showInputMessage="1" showErrorMessage="1" sqref="K44" xr:uid="{5604E4E3-76F0-4368-AB3A-2F5B73C1E91C}">
      <formula1>"No, Yes"</formula1>
    </dataValidation>
    <dataValidation type="whole" operator="lessThan" allowBlank="1" showInputMessage="1" showErrorMessage="1" sqref="J53:J54" xr:uid="{00000000-0002-0000-0A00-000003000000}">
      <formula1>366</formula1>
    </dataValidation>
  </dataValidations>
  <hyperlinks>
    <hyperlink ref="I9" r:id="rId1" display="kip@wfrc.org" xr:uid="{00000000-0004-0000-0A00-000000000000}"/>
  </hyperlinks>
  <pageMargins left="0.75" right="0.75" top="1" bottom="1" header="0.5" footer="0.5"/>
  <pageSetup scale="62"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indexed="45"/>
    <pageSetUpPr fitToPage="1"/>
  </sheetPr>
  <dimension ref="A1:CB74"/>
  <sheetViews>
    <sheetView showGridLines="0" zoomScaleNormal="100" workbookViewId="0">
      <pane ySplit="4" topLeftCell="A32" activePane="bottomLeft" state="frozen"/>
      <selection activeCell="T70" sqref="T70"/>
      <selection pane="bottomLeft" activeCell="K44" sqref="K44"/>
    </sheetView>
  </sheetViews>
  <sheetFormatPr defaultRowHeight="12.75" x14ac:dyDescent="0.2"/>
  <cols>
    <col min="2" max="2" width="12" customWidth="1"/>
    <col min="3" max="3" width="9.42578125" bestFit="1" customWidth="1"/>
    <col min="4" max="4" width="13.5703125" customWidth="1"/>
    <col min="5" max="5" width="13.42578125" customWidth="1"/>
    <col min="6" max="6" width="11.28515625" customWidth="1"/>
    <col min="7" max="8" width="10.28515625" customWidth="1"/>
    <col min="9" max="9" width="11.5703125" customWidth="1"/>
    <col min="11" max="11" width="9.5703125" bestFit="1" customWidth="1"/>
    <col min="13" max="13" width="12.7109375" bestFit="1" customWidth="1"/>
    <col min="14" max="15" width="9.42578125" bestFit="1" customWidth="1"/>
    <col min="16" max="16" width="9.4257812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0.2851562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98</v>
      </c>
      <c r="B2" s="437"/>
      <c r="C2" s="437"/>
      <c r="D2" s="437"/>
      <c r="E2" s="437"/>
      <c r="F2" s="437"/>
      <c r="G2" s="437"/>
      <c r="H2" s="437"/>
      <c r="I2" s="437"/>
      <c r="J2" s="437"/>
      <c r="K2" s="437"/>
      <c r="L2" s="438"/>
    </row>
    <row r="3" spans="1:22" ht="13.5" thickTop="1" x14ac:dyDescent="0.2">
      <c r="A3" s="27"/>
      <c r="B3" s="170"/>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52</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209</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41</v>
      </c>
      <c r="C17" s="439" t="s">
        <v>210</v>
      </c>
      <c r="D17" s="440"/>
      <c r="E17" s="441"/>
      <c r="F17" s="27"/>
      <c r="G17" s="27"/>
      <c r="H17" s="27"/>
      <c r="I17" s="27"/>
      <c r="J17" s="27"/>
      <c r="K17" s="27"/>
      <c r="L17" s="34"/>
      <c r="N17" s="399"/>
      <c r="O17" s="400"/>
      <c r="P17" s="400"/>
      <c r="Q17" s="400"/>
      <c r="R17" s="400"/>
      <c r="S17" s="400"/>
      <c r="T17" s="400"/>
      <c r="U17" s="400"/>
      <c r="V17" s="401"/>
    </row>
    <row r="18" spans="1:22" x14ac:dyDescent="0.2">
      <c r="A18" s="33"/>
      <c r="B18" s="38" t="s">
        <v>42</v>
      </c>
      <c r="C18" s="439" t="s">
        <v>211</v>
      </c>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f>
        <v>Your Agency - Pedestrian</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D25" s="481" t="s">
        <v>228</v>
      </c>
      <c r="E25" s="482"/>
      <c r="F25" s="482"/>
      <c r="G25" s="482"/>
      <c r="H25" s="482"/>
      <c r="I25" s="482"/>
      <c r="J25" s="482"/>
      <c r="K25" s="483"/>
      <c r="L25" s="27"/>
    </row>
    <row r="26" spans="1:22" x14ac:dyDescent="0.2">
      <c r="A26" s="30"/>
      <c r="B26" s="31"/>
      <c r="C26" s="31"/>
      <c r="D26" s="31"/>
      <c r="E26" s="31"/>
      <c r="F26" s="31"/>
      <c r="G26" s="31"/>
      <c r="H26" s="31"/>
      <c r="I26" s="31"/>
      <c r="J26" s="31"/>
      <c r="K26" s="31"/>
      <c r="L26" s="32"/>
    </row>
    <row r="27" spans="1:22" x14ac:dyDescent="0.2">
      <c r="A27" s="33" t="s">
        <v>8</v>
      </c>
      <c r="B27" s="27"/>
      <c r="C27" s="27"/>
      <c r="D27" s="27"/>
      <c r="E27" s="345">
        <v>365</v>
      </c>
      <c r="F27" s="27"/>
      <c r="G27" s="71" t="s">
        <v>139</v>
      </c>
      <c r="H27" s="27"/>
      <c r="I27" s="72"/>
      <c r="J27" s="72"/>
      <c r="K27" s="349">
        <v>1</v>
      </c>
      <c r="L27" s="34"/>
    </row>
    <row r="28" spans="1:22" ht="12.75" customHeight="1" x14ac:dyDescent="0.2">
      <c r="A28" s="43" t="s">
        <v>1355</v>
      </c>
      <c r="B28" s="27"/>
      <c r="C28" s="27"/>
      <c r="D28" s="27"/>
      <c r="E28" s="27"/>
      <c r="F28" s="66"/>
      <c r="G28" s="491" t="s">
        <v>414</v>
      </c>
      <c r="H28" s="491"/>
      <c r="I28" s="491"/>
      <c r="J28" s="491"/>
      <c r="K28" s="491"/>
      <c r="L28" s="34"/>
    </row>
    <row r="29" spans="1:22" x14ac:dyDescent="0.2">
      <c r="A29" s="43"/>
      <c r="B29" s="27"/>
      <c r="C29" s="27"/>
      <c r="D29" s="27"/>
      <c r="E29" s="27"/>
      <c r="F29" s="27"/>
      <c r="G29" s="491"/>
      <c r="H29" s="491"/>
      <c r="I29" s="491"/>
      <c r="J29" s="491"/>
      <c r="K29" s="491"/>
      <c r="L29" s="34"/>
    </row>
    <row r="30" spans="1:22" x14ac:dyDescent="0.2">
      <c r="A30" s="33" t="s">
        <v>34</v>
      </c>
      <c r="B30" s="27"/>
      <c r="C30" s="27"/>
      <c r="D30" s="27"/>
      <c r="E30" s="345">
        <v>1.2</v>
      </c>
      <c r="F30" s="27"/>
      <c r="G30" s="27"/>
      <c r="H30" s="27"/>
      <c r="I30" s="27"/>
      <c r="J30" s="27"/>
      <c r="K30" s="27"/>
      <c r="L30" s="34"/>
    </row>
    <row r="31" spans="1:22" x14ac:dyDescent="0.2">
      <c r="A31" s="43" t="s">
        <v>35</v>
      </c>
      <c r="B31" s="27"/>
      <c r="C31" s="27"/>
      <c r="D31" s="27"/>
      <c r="E31" s="67"/>
      <c r="F31" s="27"/>
      <c r="G31" s="27"/>
      <c r="H31" s="27"/>
      <c r="I31" s="27"/>
      <c r="J31" s="27"/>
      <c r="K31" s="27"/>
      <c r="L31" s="34"/>
    </row>
    <row r="32" spans="1:22" x14ac:dyDescent="0.2">
      <c r="A32" s="33"/>
      <c r="B32" s="27"/>
      <c r="C32" s="27"/>
      <c r="D32" s="27"/>
      <c r="E32" s="27"/>
      <c r="F32" s="27"/>
      <c r="G32" s="27"/>
      <c r="H32" s="27"/>
      <c r="I32" s="27"/>
      <c r="J32" s="27"/>
      <c r="K32" s="27"/>
      <c r="L32" s="34"/>
    </row>
    <row r="33" spans="1:12" x14ac:dyDescent="0.2">
      <c r="A33" s="33" t="s">
        <v>36</v>
      </c>
      <c r="B33" s="27"/>
      <c r="C33" s="27"/>
      <c r="D33" s="27"/>
      <c r="E33" s="45" t="s">
        <v>29</v>
      </c>
      <c r="F33" s="27"/>
      <c r="G33" s="71" t="s">
        <v>140</v>
      </c>
      <c r="H33" s="75"/>
      <c r="I33" s="75"/>
      <c r="J33" s="75"/>
      <c r="K33" s="345">
        <v>2</v>
      </c>
      <c r="L33" s="34"/>
    </row>
    <row r="34" spans="1:12" x14ac:dyDescent="0.2">
      <c r="A34" s="43" t="s">
        <v>46</v>
      </c>
      <c r="B34" s="27"/>
      <c r="C34" s="27"/>
      <c r="D34" s="27"/>
      <c r="E34" s="27"/>
      <c r="F34" s="27"/>
      <c r="G34" s="79" t="s">
        <v>141</v>
      </c>
      <c r="H34" s="75"/>
      <c r="I34" s="75"/>
      <c r="J34" s="75"/>
      <c r="K34" s="75"/>
      <c r="L34" s="34"/>
    </row>
    <row r="35" spans="1:12" x14ac:dyDescent="0.2">
      <c r="A35" s="43"/>
      <c r="B35" s="27"/>
      <c r="C35" s="27"/>
      <c r="D35" s="27"/>
      <c r="E35" s="27"/>
      <c r="F35" s="27"/>
      <c r="G35" s="27"/>
      <c r="H35" s="27"/>
      <c r="I35" s="27"/>
      <c r="J35" s="27"/>
      <c r="K35" s="27"/>
      <c r="L35" s="34"/>
    </row>
    <row r="36" spans="1:12" x14ac:dyDescent="0.2">
      <c r="A36" s="33" t="s">
        <v>351</v>
      </c>
      <c r="B36" s="27"/>
      <c r="C36" s="27"/>
      <c r="D36" s="27"/>
      <c r="E36" s="345">
        <v>10</v>
      </c>
      <c r="F36" s="27"/>
      <c r="G36" s="71" t="s">
        <v>142</v>
      </c>
      <c r="H36" s="27"/>
      <c r="I36" s="27"/>
      <c r="J36" s="27"/>
      <c r="K36" s="77">
        <f>K27*K33</f>
        <v>2</v>
      </c>
      <c r="L36" s="34"/>
    </row>
    <row r="37" spans="1:12" x14ac:dyDescent="0.2">
      <c r="A37" s="43" t="s">
        <v>359</v>
      </c>
      <c r="B37" s="27"/>
      <c r="C37" s="27"/>
      <c r="D37" s="27"/>
      <c r="E37" s="27"/>
      <c r="F37" s="27"/>
      <c r="G37" s="27" t="s">
        <v>143</v>
      </c>
      <c r="H37" s="27"/>
      <c r="I37" s="27"/>
      <c r="J37" s="27"/>
      <c r="K37" s="27"/>
      <c r="L37" s="34"/>
    </row>
    <row r="38" spans="1:12" x14ac:dyDescent="0.2">
      <c r="A38" s="33"/>
      <c r="B38" s="27"/>
      <c r="C38" s="27"/>
      <c r="D38" s="27"/>
      <c r="F38" s="27"/>
      <c r="L38" s="34"/>
    </row>
    <row r="39" spans="1:12" x14ac:dyDescent="0.2">
      <c r="A39" s="33" t="s">
        <v>396</v>
      </c>
      <c r="B39" s="27"/>
      <c r="C39" s="27"/>
      <c r="D39" s="27"/>
      <c r="E39" s="408">
        <v>1</v>
      </c>
      <c r="F39" s="409"/>
      <c r="G39" s="357"/>
      <c r="H39" s="357"/>
      <c r="I39" s="357"/>
      <c r="J39" s="357"/>
      <c r="K39" s="357"/>
      <c r="L39" s="34"/>
    </row>
    <row r="40" spans="1:12" x14ac:dyDescent="0.2">
      <c r="A40" s="265" t="s">
        <v>81</v>
      </c>
      <c r="B40" s="27"/>
      <c r="C40" s="27"/>
      <c r="D40" s="27"/>
      <c r="E40" s="27"/>
      <c r="F40" s="27"/>
      <c r="G40" s="357"/>
      <c r="H40" s="357"/>
      <c r="I40" s="357"/>
      <c r="J40" s="357"/>
      <c r="K40" s="357"/>
      <c r="L40" s="208"/>
    </row>
    <row r="41" spans="1:12" x14ac:dyDescent="0.2">
      <c r="A41" s="33" t="s">
        <v>37</v>
      </c>
      <c r="B41" s="27"/>
      <c r="C41" s="27"/>
      <c r="D41" s="27"/>
      <c r="E41" s="408">
        <f>0.9323*E39</f>
        <v>0.93230000000000002</v>
      </c>
      <c r="F41" s="409"/>
      <c r="G41" s="27"/>
      <c r="H41" s="27" t="s">
        <v>395</v>
      </c>
      <c r="I41" s="27"/>
      <c r="J41" s="408">
        <f>0.0677*E39</f>
        <v>6.7699999999999996E-2</v>
      </c>
      <c r="K41" s="409"/>
      <c r="L41" s="358"/>
    </row>
    <row r="42" spans="1:12" x14ac:dyDescent="0.2">
      <c r="A42" s="359" t="s">
        <v>1354</v>
      </c>
      <c r="H42" s="359" t="s">
        <v>408</v>
      </c>
      <c r="L42" s="358"/>
    </row>
    <row r="43" spans="1:12" x14ac:dyDescent="0.2">
      <c r="A43" s="265"/>
      <c r="B43" s="27"/>
      <c r="C43" s="27"/>
      <c r="D43" s="27"/>
      <c r="E43" s="27"/>
      <c r="F43" s="27"/>
      <c r="G43" s="357"/>
      <c r="H43" s="357"/>
      <c r="I43" s="357"/>
      <c r="J43" s="357"/>
      <c r="K43" s="357"/>
      <c r="L43" s="358"/>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3.18E-5</v>
      </c>
      <c r="D53" s="325">
        <f t="shared" ref="D53:D59" si="0">C53*365</f>
        <v>1.1607000000000001E-2</v>
      </c>
      <c r="E53" s="326">
        <f t="shared" ref="E53:E59" si="1">C53*1000/453.5/2000*365</f>
        <v>1.2797133406835723E-5</v>
      </c>
      <c r="F53" s="50"/>
      <c r="G53" s="56" t="s">
        <v>202</v>
      </c>
      <c r="H53" s="50"/>
      <c r="I53" s="50"/>
      <c r="J53" s="69">
        <f>C70</f>
        <v>5.7142857142857141E-2</v>
      </c>
      <c r="K53" s="70">
        <f>J53*365</f>
        <v>20.857142857142858</v>
      </c>
      <c r="L53" s="52"/>
    </row>
    <row r="54" spans="1:12" ht="13.5" thickBot="1" x14ac:dyDescent="0.25">
      <c r="A54" s="316" t="s">
        <v>1346</v>
      </c>
      <c r="B54" s="317"/>
      <c r="C54" s="338">
        <f>O70</f>
        <v>0.43192815833333331</v>
      </c>
      <c r="D54" s="338">
        <f>C54*365</f>
        <v>157.65377779166667</v>
      </c>
      <c r="E54" s="339">
        <f t="shared" si="1"/>
        <v>0.17381893913083427</v>
      </c>
      <c r="F54" s="50"/>
      <c r="G54" s="56" t="s">
        <v>201</v>
      </c>
      <c r="H54" s="50"/>
      <c r="I54" s="50"/>
      <c r="J54" s="69">
        <f>D70</f>
        <v>1.6666666666666667</v>
      </c>
      <c r="K54" s="70">
        <f>J54*365</f>
        <v>608.33333333333337</v>
      </c>
      <c r="L54" s="52"/>
    </row>
    <row r="55" spans="1:12" x14ac:dyDescent="0.2">
      <c r="A55" s="53" t="s">
        <v>22</v>
      </c>
      <c r="B55" s="50"/>
      <c r="C55" s="54">
        <f>P70</f>
        <v>7.3077875000000011E-3</v>
      </c>
      <c r="D55" s="55">
        <f t="shared" si="0"/>
        <v>2.6673424375000003</v>
      </c>
      <c r="E55" s="55">
        <f t="shared" si="1"/>
        <v>2.9408406146637267E-3</v>
      </c>
      <c r="F55" s="50"/>
      <c r="G55" s="56" t="s">
        <v>320</v>
      </c>
      <c r="H55" s="50"/>
      <c r="I55" s="50"/>
      <c r="J55" s="183">
        <f>J53*0.218</f>
        <v>1.2457142857142856E-2</v>
      </c>
      <c r="K55" s="184">
        <f>K53*0.218</f>
        <v>4.5468571428571432</v>
      </c>
      <c r="L55" s="52"/>
    </row>
    <row r="56" spans="1:12" x14ac:dyDescent="0.2">
      <c r="A56" s="53" t="s">
        <v>100</v>
      </c>
      <c r="B56" s="50"/>
      <c r="C56" s="54">
        <f>Q70</f>
        <v>2.6202000000000002E-4</v>
      </c>
      <c r="D56" s="55">
        <f t="shared" si="0"/>
        <v>9.5637300000000008E-2</v>
      </c>
      <c r="E56" s="55">
        <f t="shared" si="1"/>
        <v>1.0544355016538039E-4</v>
      </c>
      <c r="F56" s="50"/>
      <c r="G56" s="182" t="s">
        <v>385</v>
      </c>
      <c r="H56" s="50"/>
      <c r="I56" s="50"/>
      <c r="J56" s="50"/>
      <c r="K56" s="50"/>
      <c r="L56" s="52"/>
    </row>
    <row r="57" spans="1:12" x14ac:dyDescent="0.2">
      <c r="A57" s="53" t="s">
        <v>21</v>
      </c>
      <c r="B57" s="50"/>
      <c r="C57" s="54">
        <f>R70</f>
        <v>5.9190749999999987E-4</v>
      </c>
      <c r="D57" s="55">
        <f t="shared" si="0"/>
        <v>0.21604623749999996</v>
      </c>
      <c r="E57" s="55">
        <f t="shared" si="1"/>
        <v>2.3819871830209476E-4</v>
      </c>
      <c r="F57" s="50"/>
      <c r="G57" s="50"/>
      <c r="H57" s="50"/>
      <c r="I57" s="50"/>
      <c r="J57" s="50"/>
      <c r="K57" s="50"/>
      <c r="L57" s="52"/>
    </row>
    <row r="58" spans="1:12" ht="13.5" thickBot="1" x14ac:dyDescent="0.25">
      <c r="A58" s="53" t="s">
        <v>20</v>
      </c>
      <c r="B58" s="50"/>
      <c r="C58" s="54">
        <f>S70</f>
        <v>8.4325833333333332E-5</v>
      </c>
      <c r="D58" s="55">
        <f t="shared" si="0"/>
        <v>3.0778929166666667E-2</v>
      </c>
      <c r="E58" s="55">
        <f t="shared" si="1"/>
        <v>3.3934872289599415E-5</v>
      </c>
      <c r="F58" s="50"/>
      <c r="G58" s="50"/>
      <c r="H58" s="50"/>
      <c r="I58" s="50"/>
      <c r="J58" s="50"/>
      <c r="K58" s="50"/>
      <c r="L58" s="52"/>
    </row>
    <row r="59" spans="1:12" ht="13.5" thickBot="1" x14ac:dyDescent="0.25">
      <c r="A59" s="59" t="s">
        <v>62</v>
      </c>
      <c r="B59" s="50"/>
      <c r="C59" s="60">
        <f>B70</f>
        <v>8.2460408333333342E-3</v>
      </c>
      <c r="D59" s="61">
        <f t="shared" si="0"/>
        <v>3.0098049041666668</v>
      </c>
      <c r="E59" s="60">
        <f t="shared" si="1"/>
        <v>3.3184177554208007E-3</v>
      </c>
      <c r="F59" s="50"/>
      <c r="G59" s="50"/>
      <c r="H59" s="50" t="s">
        <v>73</v>
      </c>
      <c r="I59" s="50"/>
      <c r="J59" s="50"/>
      <c r="K59" s="89">
        <f>E70</f>
        <v>30098.049041666669</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51" x14ac:dyDescent="0.2">
      <c r="A70" s="4" t="str">
        <f>C20</f>
        <v>Your Agency - Pedestrian</v>
      </c>
      <c r="B70" s="16">
        <f>SUM(P70:S70)</f>
        <v>8.2460408333333342E-3</v>
      </c>
      <c r="C70" s="16">
        <f>(K36/35)*(V70/365)</f>
        <v>5.7142857142857141E-2</v>
      </c>
      <c r="D70" s="16">
        <f>K70*(V70/365)</f>
        <v>1.6666666666666667</v>
      </c>
      <c r="E70" s="5">
        <f>U70*(B70*365)/(MAX(F70,H70)/1000)</f>
        <v>30098.049041666669</v>
      </c>
      <c r="F70" s="18">
        <f>E41</f>
        <v>0.93230000000000002</v>
      </c>
      <c r="G70" s="18">
        <f>E39</f>
        <v>1</v>
      </c>
      <c r="H70" s="18">
        <f>MAX(E39,J47)</f>
        <v>1</v>
      </c>
      <c r="I70" s="103">
        <f>K27/E30</f>
        <v>0.83333333333333337</v>
      </c>
      <c r="J70" s="20">
        <v>0</v>
      </c>
      <c r="K70" s="26">
        <f>K36/E30</f>
        <v>1.6666666666666667</v>
      </c>
      <c r="L70" s="21">
        <v>0</v>
      </c>
      <c r="M70" s="12">
        <v>1</v>
      </c>
      <c r="N70" s="25" t="str">
        <f>E33</f>
        <v>LD</v>
      </c>
      <c r="O70" s="7">
        <f t="shared" ref="O70:T70" si="3">($I$70*AV70*$M$70 + $J$70*BH70 + $K$70*BB70 - $L$70*(AP70)) * ($V$70/365)/1000</f>
        <v>0.43192815833333331</v>
      </c>
      <c r="P70" s="7">
        <f t="shared" si="3"/>
        <v>7.3077875000000011E-3</v>
      </c>
      <c r="Q70" s="7">
        <f t="shared" si="3"/>
        <v>2.6202000000000002E-4</v>
      </c>
      <c r="R70" s="7">
        <f t="shared" si="3"/>
        <v>5.9190749999999987E-4</v>
      </c>
      <c r="S70" s="7">
        <f t="shared" si="3"/>
        <v>8.4325833333333332E-5</v>
      </c>
      <c r="T70" s="7">
        <f t="shared" si="3"/>
        <v>3.18E-5</v>
      </c>
      <c r="U70" s="6">
        <f>E36</f>
        <v>10</v>
      </c>
      <c r="V70" s="6">
        <f>E27</f>
        <v>365</v>
      </c>
      <c r="W70" s="6"/>
      <c r="X70" s="6">
        <f>K36</f>
        <v>2</v>
      </c>
      <c r="Y70" s="6">
        <f>E30</f>
        <v>1.2</v>
      </c>
      <c r="Z70" s="6">
        <f>K27</f>
        <v>1</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Pedestrian</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1.2457142857142856E-2</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9cSVjJaF1DQcJL3bzNEAG/Xtx+JhcK9AFWp13whXikOyOvOqwocuQtfMWmXTrqQ7WdIQP5K62SdawqEJZ6zT7g==" saltValue="STdXPDQe6YSMJgukqN8xVw==" spinCount="100000" sheet="1" selectLockedCells="1"/>
  <mergeCells count="27">
    <mergeCell ref="A44:I45"/>
    <mergeCell ref="A47:F48"/>
    <mergeCell ref="G47:I47"/>
    <mergeCell ref="J47:K47"/>
    <mergeCell ref="A22:B22"/>
    <mergeCell ref="C22:K22"/>
    <mergeCell ref="E41:F41"/>
    <mergeCell ref="D25:K25"/>
    <mergeCell ref="J41:K41"/>
    <mergeCell ref="G28:K29"/>
    <mergeCell ref="E39:F39"/>
    <mergeCell ref="A1:L1"/>
    <mergeCell ref="A2:L2"/>
    <mergeCell ref="A4:L4"/>
    <mergeCell ref="D3:I3"/>
    <mergeCell ref="C7:E7"/>
    <mergeCell ref="I7:K7"/>
    <mergeCell ref="N16:V23"/>
    <mergeCell ref="C9:E9"/>
    <mergeCell ref="I9:K9"/>
    <mergeCell ref="C14:E14"/>
    <mergeCell ref="I14:K14"/>
    <mergeCell ref="C16:E16"/>
    <mergeCell ref="C17:E17"/>
    <mergeCell ref="C18:E18"/>
    <mergeCell ref="C20:E20"/>
    <mergeCell ref="I20:K20"/>
  </mergeCells>
  <phoneticPr fontId="13" type="noConversion"/>
  <dataValidations count="8">
    <dataValidation type="list" allowBlank="1" showInputMessage="1" showErrorMessage="1" sqref="E33" xr:uid="{00000000-0002-0000-0B00-000000000000}">
      <formula1>"ALL,LD"</formula1>
    </dataValidation>
    <dataValidation type="whole" operator="lessThan" allowBlank="1" showErrorMessage="1" error="The number of days in a year may not exceed 365.  The number of annual working days is typically 250." sqref="E27" xr:uid="{00000000-0002-0000-0B00-000001000000}">
      <formula1>366</formula1>
    </dataValidation>
    <dataValidation type="decimal" operator="lessThanOrEqual" allowBlank="1" showInputMessage="1" showErrorMessage="1" errorTitle="Warning:" error="Bicycle trip length should be less than 10 miles." sqref="K57:K58" xr:uid="{00000000-0002-0000-0B00-000003000000}">
      <formula1>10</formula1>
    </dataValidation>
    <dataValidation type="whole" operator="greaterThan" allowBlank="1" showInputMessage="1" showErrorMessage="1" error="Enter a whole number only - no text." sqref="E36" xr:uid="{00000000-0002-0000-0B00-000004000000}">
      <formula1>0</formula1>
    </dataValidation>
    <dataValidation type="list" showInputMessage="1" showErrorMessage="1" error="Cell may not be left blank." sqref="I16" xr:uid="{00000000-0002-0000-0B00-000005000000}">
      <formula1>"BE,DA,SL,TO,WE"</formula1>
    </dataValidation>
    <dataValidation type="textLength" operator="lessThan" allowBlank="1" showErrorMessage="1" promptTitle="Error" prompt="Please limit description to 500 characters." sqref="C22:K22" xr:uid="{BABC3AFC-66BA-45D1-ADF9-EFC2A7599742}">
      <formula1>2000</formula1>
    </dataValidation>
    <dataValidation type="list" allowBlank="1" showInputMessage="1" showErrorMessage="1" sqref="K44" xr:uid="{D78416F5-02E1-4184-9538-C746726504BC}">
      <formula1>"No, Yes"</formula1>
    </dataValidation>
    <dataValidation type="whole" operator="lessThan" allowBlank="1" showInputMessage="1" showErrorMessage="1" sqref="J53:J54" xr:uid="{00000000-0002-0000-0B00-000002000000}">
      <formula1>366</formula1>
    </dataValidation>
  </dataValidations>
  <hyperlinks>
    <hyperlink ref="I9" r:id="rId1" display="kip@wfrc.org" xr:uid="{00000000-0004-0000-0B00-000000000000}"/>
  </hyperlinks>
  <pageMargins left="0.75" right="0.75" top="1" bottom="1" header="0.5" footer="0.5"/>
  <pageSetup scale="63"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indexed="45"/>
    <pageSetUpPr fitToPage="1"/>
  </sheetPr>
  <dimension ref="A1:CB74"/>
  <sheetViews>
    <sheetView showGridLines="0" zoomScaleNormal="100" workbookViewId="0">
      <pane ySplit="4" topLeftCell="A32" activePane="bottomLeft" state="frozen"/>
      <selection activeCell="T70" sqref="T70"/>
      <selection pane="bottomLeft" activeCell="J41" sqref="J41:K41"/>
    </sheetView>
  </sheetViews>
  <sheetFormatPr defaultRowHeight="12.75" x14ac:dyDescent="0.2"/>
  <cols>
    <col min="2" max="2" width="12" customWidth="1"/>
    <col min="3" max="3" width="9.42578125" bestFit="1" customWidth="1"/>
    <col min="4" max="4" width="13.5703125" customWidth="1"/>
    <col min="5" max="5" width="13.42578125" customWidth="1"/>
    <col min="6" max="6" width="11.28515625" customWidth="1"/>
    <col min="7" max="8" width="10.28515625" customWidth="1"/>
    <col min="9" max="9" width="11.5703125" customWidth="1"/>
    <col min="11" max="11" width="9.5703125" bestFit="1" customWidth="1"/>
    <col min="13" max="13" width="12.7109375" bestFit="1" customWidth="1"/>
    <col min="14" max="15" width="9.42578125" bestFit="1" customWidth="1"/>
    <col min="16" max="16" width="9.4257812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0.28515625" customWidth="1"/>
    <col min="33" max="57" width="14.28515625" customWidth="1"/>
    <col min="58" max="58" width="12.2851562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27</v>
      </c>
      <c r="B2" s="437"/>
      <c r="C2" s="437"/>
      <c r="D2" s="437"/>
      <c r="E2" s="437"/>
      <c r="F2" s="437"/>
      <c r="G2" s="437"/>
      <c r="H2" s="437"/>
      <c r="I2" s="437"/>
      <c r="J2" s="437"/>
      <c r="K2" s="437"/>
      <c r="L2" s="438"/>
    </row>
    <row r="3" spans="1:22" ht="13.5" thickTop="1" x14ac:dyDescent="0.2">
      <c r="A3" s="27"/>
      <c r="B3" s="170"/>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27</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209</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41</v>
      </c>
      <c r="C17" s="439" t="s">
        <v>210</v>
      </c>
      <c r="D17" s="440"/>
      <c r="E17" s="441"/>
      <c r="F17" s="27"/>
      <c r="G17" s="27"/>
      <c r="H17" s="27"/>
      <c r="I17" s="27"/>
      <c r="J17" s="27"/>
      <c r="K17" s="27"/>
      <c r="L17" s="34"/>
      <c r="N17" s="399"/>
      <c r="O17" s="400"/>
      <c r="P17" s="400"/>
      <c r="Q17" s="400"/>
      <c r="R17" s="400"/>
      <c r="S17" s="400"/>
      <c r="T17" s="400"/>
      <c r="U17" s="400"/>
      <c r="V17" s="401"/>
    </row>
    <row r="18" spans="1:22" x14ac:dyDescent="0.2">
      <c r="A18" s="33"/>
      <c r="B18" s="38" t="s">
        <v>42</v>
      </c>
      <c r="C18" s="439" t="s">
        <v>211</v>
      </c>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f>
        <v>Your Agency - Park &amp; Ride</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D25" s="481" t="s">
        <v>229</v>
      </c>
      <c r="E25" s="482"/>
      <c r="F25" s="482"/>
      <c r="G25" s="482"/>
      <c r="H25" s="482"/>
      <c r="I25" s="482"/>
      <c r="J25" s="482"/>
      <c r="K25" s="482"/>
      <c r="L25" s="27"/>
    </row>
    <row r="26" spans="1:22" x14ac:dyDescent="0.2">
      <c r="A26" s="30"/>
      <c r="B26" s="31"/>
      <c r="C26" s="31"/>
      <c r="D26" s="31"/>
      <c r="E26" s="31"/>
      <c r="F26" s="31"/>
      <c r="G26" s="31"/>
      <c r="H26" s="31"/>
      <c r="I26" s="31"/>
      <c r="J26" s="31"/>
      <c r="K26" s="31"/>
      <c r="L26" s="32"/>
    </row>
    <row r="27" spans="1:22" x14ac:dyDescent="0.2">
      <c r="A27" s="33" t="s">
        <v>8</v>
      </c>
      <c r="B27" s="27"/>
      <c r="C27" s="27"/>
      <c r="D27" s="27"/>
      <c r="E27" s="345">
        <v>250</v>
      </c>
      <c r="F27" s="27"/>
      <c r="G27" s="71" t="s">
        <v>144</v>
      </c>
      <c r="H27" s="27"/>
      <c r="I27" s="72"/>
      <c r="J27" s="72"/>
      <c r="K27" s="345">
        <v>1</v>
      </c>
      <c r="L27" s="34"/>
    </row>
    <row r="28" spans="1:22" ht="12.6" customHeight="1" x14ac:dyDescent="0.2">
      <c r="A28" s="43" t="s">
        <v>44</v>
      </c>
      <c r="B28" s="27"/>
      <c r="C28" s="27"/>
      <c r="D28" s="27"/>
      <c r="E28" s="27"/>
      <c r="F28" s="66"/>
      <c r="G28" s="74" t="s">
        <v>50</v>
      </c>
      <c r="H28" s="74"/>
      <c r="I28" s="74"/>
      <c r="J28" s="74"/>
      <c r="K28" s="75"/>
      <c r="L28" s="34"/>
    </row>
    <row r="29" spans="1:22" x14ac:dyDescent="0.2">
      <c r="A29" s="43"/>
      <c r="B29" s="27"/>
      <c r="C29" s="27"/>
      <c r="D29" s="27"/>
      <c r="E29" s="27"/>
      <c r="F29" s="27"/>
      <c r="G29" s="74"/>
      <c r="H29" s="74"/>
      <c r="I29" s="74"/>
      <c r="J29" s="74"/>
      <c r="K29" s="75"/>
      <c r="L29" s="34"/>
    </row>
    <row r="30" spans="1:22" x14ac:dyDescent="0.2">
      <c r="A30" s="33" t="s">
        <v>34</v>
      </c>
      <c r="B30" s="27"/>
      <c r="C30" s="27"/>
      <c r="D30" s="27"/>
      <c r="E30" s="345">
        <v>1.2</v>
      </c>
      <c r="F30" s="27"/>
      <c r="G30" s="27" t="s">
        <v>145</v>
      </c>
      <c r="H30" s="27"/>
      <c r="I30" s="27"/>
      <c r="J30" s="27"/>
      <c r="K30" s="350">
        <v>0.8</v>
      </c>
      <c r="L30" s="34"/>
    </row>
    <row r="31" spans="1:22" x14ac:dyDescent="0.2">
      <c r="A31" s="43" t="s">
        <v>35</v>
      </c>
      <c r="B31" s="27"/>
      <c r="C31" s="27"/>
      <c r="D31" s="27"/>
      <c r="E31" s="67"/>
      <c r="F31" s="27"/>
      <c r="G31" s="39" t="s">
        <v>51</v>
      </c>
      <c r="H31" s="27"/>
      <c r="I31" s="27"/>
      <c r="J31" s="27"/>
      <c r="K31" s="27"/>
      <c r="L31" s="34"/>
    </row>
    <row r="32" spans="1:22" x14ac:dyDescent="0.2">
      <c r="A32" s="33"/>
      <c r="B32" s="27"/>
      <c r="C32" s="27"/>
      <c r="D32" s="27"/>
      <c r="E32" s="27"/>
      <c r="F32" s="27"/>
      <c r="G32" s="27"/>
      <c r="H32" s="27"/>
      <c r="I32" s="27"/>
      <c r="J32" s="27"/>
      <c r="K32" s="27"/>
      <c r="L32" s="34"/>
    </row>
    <row r="33" spans="1:12" x14ac:dyDescent="0.2">
      <c r="A33" s="33" t="s">
        <v>36</v>
      </c>
      <c r="B33" s="27"/>
      <c r="C33" s="27"/>
      <c r="D33" s="27"/>
      <c r="E33" s="45" t="s">
        <v>29</v>
      </c>
      <c r="F33" s="27"/>
      <c r="G33" s="27" t="s">
        <v>146</v>
      </c>
      <c r="H33" s="75"/>
      <c r="I33" s="75"/>
      <c r="J33" s="75"/>
      <c r="K33" s="345">
        <v>25</v>
      </c>
      <c r="L33" s="34"/>
    </row>
    <row r="34" spans="1:12" x14ac:dyDescent="0.2">
      <c r="A34" s="43" t="s">
        <v>46</v>
      </c>
      <c r="B34" s="27"/>
      <c r="C34" s="27"/>
      <c r="D34" s="27"/>
      <c r="E34" s="27"/>
      <c r="F34" s="27"/>
      <c r="G34" s="492" t="s">
        <v>404</v>
      </c>
      <c r="H34" s="492"/>
      <c r="I34" s="492"/>
      <c r="J34" s="492"/>
      <c r="K34" s="492"/>
      <c r="L34" s="493"/>
    </row>
    <row r="35" spans="1:12" x14ac:dyDescent="0.2">
      <c r="A35" s="43"/>
      <c r="B35" s="27"/>
      <c r="C35" s="27"/>
      <c r="D35" s="27"/>
      <c r="E35" s="27"/>
      <c r="F35" s="27"/>
      <c r="G35" s="39"/>
      <c r="H35" s="27"/>
      <c r="I35" s="27"/>
      <c r="J35" s="27"/>
      <c r="K35" s="27"/>
      <c r="L35" s="34"/>
    </row>
    <row r="36" spans="1:12" x14ac:dyDescent="0.2">
      <c r="A36" s="33" t="s">
        <v>351</v>
      </c>
      <c r="B36" s="27"/>
      <c r="C36" s="27"/>
      <c r="D36" s="27"/>
      <c r="E36" s="345">
        <v>20</v>
      </c>
      <c r="F36" s="27"/>
      <c r="G36" s="71" t="s">
        <v>405</v>
      </c>
      <c r="H36" s="27"/>
      <c r="I36" s="27"/>
      <c r="J36" s="27"/>
      <c r="K36" s="77">
        <f>K27*K30*K33</f>
        <v>20</v>
      </c>
      <c r="L36" s="34"/>
    </row>
    <row r="37" spans="1:12" x14ac:dyDescent="0.2">
      <c r="A37" s="43" t="s">
        <v>360</v>
      </c>
      <c r="B37" s="27"/>
      <c r="C37" s="27"/>
      <c r="D37" s="27"/>
      <c r="E37" s="27"/>
      <c r="F37" s="27"/>
      <c r="G37" s="39" t="s">
        <v>166</v>
      </c>
      <c r="H37" s="27"/>
      <c r="I37" s="27"/>
      <c r="J37" s="27"/>
      <c r="K37" s="27"/>
      <c r="L37" s="34"/>
    </row>
    <row r="38" spans="1:12" x14ac:dyDescent="0.2">
      <c r="A38" s="33"/>
      <c r="B38" s="27"/>
      <c r="C38" s="27"/>
      <c r="D38" s="27"/>
      <c r="F38" s="27"/>
      <c r="H38" s="27"/>
      <c r="I38" s="27"/>
      <c r="J38" s="27"/>
      <c r="K38" s="27"/>
      <c r="L38" s="34"/>
    </row>
    <row r="39" spans="1:12" x14ac:dyDescent="0.2">
      <c r="A39" s="33" t="s">
        <v>396</v>
      </c>
      <c r="B39" s="27"/>
      <c r="C39" s="27"/>
      <c r="D39" s="27"/>
      <c r="E39" s="408">
        <v>1</v>
      </c>
      <c r="F39" s="409"/>
      <c r="G39" s="357"/>
      <c r="H39" s="357"/>
      <c r="I39" s="357"/>
      <c r="J39" s="357"/>
      <c r="K39" s="357"/>
      <c r="L39" s="34"/>
    </row>
    <row r="40" spans="1:12" x14ac:dyDescent="0.2">
      <c r="A40" s="265" t="s">
        <v>81</v>
      </c>
      <c r="B40" s="27"/>
      <c r="C40" s="27"/>
      <c r="D40" s="27"/>
      <c r="E40" s="27"/>
      <c r="F40" s="27"/>
      <c r="G40" s="357"/>
      <c r="H40" s="357"/>
      <c r="I40" s="357"/>
      <c r="J40" s="357"/>
      <c r="K40" s="357"/>
      <c r="L40" s="208"/>
    </row>
    <row r="41" spans="1:12" x14ac:dyDescent="0.2">
      <c r="A41" s="33" t="s">
        <v>37</v>
      </c>
      <c r="B41" s="27"/>
      <c r="C41" s="27"/>
      <c r="D41" s="27"/>
      <c r="E41" s="408">
        <f>0.9323*E39</f>
        <v>0.93230000000000002</v>
      </c>
      <c r="F41" s="409"/>
      <c r="G41" s="27"/>
      <c r="H41" s="27" t="s">
        <v>395</v>
      </c>
      <c r="I41" s="27"/>
      <c r="J41" s="408">
        <f>0.0677*E39</f>
        <v>6.7699999999999996E-2</v>
      </c>
      <c r="K41" s="409"/>
      <c r="L41" s="358"/>
    </row>
    <row r="42" spans="1:12" x14ac:dyDescent="0.2">
      <c r="A42" s="359" t="s">
        <v>1354</v>
      </c>
      <c r="H42" s="359" t="s">
        <v>408</v>
      </c>
      <c r="L42" s="358"/>
    </row>
    <row r="43" spans="1:12" x14ac:dyDescent="0.2">
      <c r="A43" s="265"/>
      <c r="B43" s="27"/>
      <c r="C43" s="27"/>
      <c r="D43" s="27"/>
      <c r="E43" s="27"/>
      <c r="F43" s="27"/>
      <c r="G43" s="357"/>
      <c r="H43" s="357"/>
      <c r="I43" s="357"/>
      <c r="J43" s="357"/>
      <c r="K43" s="357"/>
      <c r="L43" s="358"/>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7.5054794520547935E-5</v>
      </c>
      <c r="D53" s="325">
        <f t="shared" ref="D53:D59" si="0">C53*365</f>
        <v>2.7394999999999996E-2</v>
      </c>
      <c r="E53" s="326">
        <f t="shared" ref="E53:E59" si="1">C53*1000/453.5/2000*365</f>
        <v>3.020396912899669E-5</v>
      </c>
      <c r="F53" s="50"/>
      <c r="G53" s="56" t="s">
        <v>202</v>
      </c>
      <c r="H53" s="50"/>
      <c r="I53" s="50"/>
      <c r="J53" s="69">
        <f>C70</f>
        <v>0</v>
      </c>
      <c r="K53" s="70">
        <f>J53*365</f>
        <v>0</v>
      </c>
      <c r="L53" s="52"/>
    </row>
    <row r="54" spans="1:12" ht="13.5" thickBot="1" x14ac:dyDescent="0.25">
      <c r="A54" s="316" t="s">
        <v>1346</v>
      </c>
      <c r="B54" s="317"/>
      <c r="C54" s="338">
        <f>O70</f>
        <v>2.8612808904109586</v>
      </c>
      <c r="D54" s="338">
        <f>C54*365</f>
        <v>1044.3675249999999</v>
      </c>
      <c r="E54" s="339">
        <f t="shared" si="1"/>
        <v>1.1514526185226017</v>
      </c>
      <c r="F54" s="50"/>
      <c r="G54" s="56" t="s">
        <v>201</v>
      </c>
      <c r="H54" s="50"/>
      <c r="I54" s="50"/>
      <c r="J54" s="69">
        <f>D70</f>
        <v>13.698630136986301</v>
      </c>
      <c r="K54" s="70">
        <f>J54*365</f>
        <v>5000</v>
      </c>
      <c r="L54" s="52"/>
    </row>
    <row r="55" spans="1:12" x14ac:dyDescent="0.2">
      <c r="A55" s="53" t="s">
        <v>22</v>
      </c>
      <c r="B55" s="50"/>
      <c r="C55" s="54">
        <f>P70</f>
        <v>1.5832479452054796E-2</v>
      </c>
      <c r="D55" s="55">
        <f t="shared" si="0"/>
        <v>5.778855000000001</v>
      </c>
      <c r="E55" s="55">
        <f t="shared" si="1"/>
        <v>6.3713947078280044E-3</v>
      </c>
      <c r="F55" s="50"/>
      <c r="G55" s="56" t="s">
        <v>320</v>
      </c>
      <c r="H55" s="50"/>
      <c r="I55" s="50"/>
      <c r="J55" s="183">
        <f>J53*0.218</f>
        <v>0</v>
      </c>
      <c r="K55" s="184">
        <f>K53*0.218</f>
        <v>0</v>
      </c>
      <c r="L55" s="52"/>
    </row>
    <row r="56" spans="1:12" x14ac:dyDescent="0.2">
      <c r="A56" s="53" t="s">
        <v>100</v>
      </c>
      <c r="B56" s="50"/>
      <c r="C56" s="54">
        <f>Q70</f>
        <v>2.0850684931506848E-4</v>
      </c>
      <c r="D56" s="55">
        <f t="shared" si="0"/>
        <v>7.6104999999999992E-2</v>
      </c>
      <c r="E56" s="55">
        <f t="shared" si="1"/>
        <v>8.3908489525909592E-5</v>
      </c>
      <c r="F56" s="50"/>
      <c r="G56" s="182" t="s">
        <v>385</v>
      </c>
      <c r="H56" s="50"/>
      <c r="I56" s="50"/>
      <c r="J56" s="50"/>
      <c r="K56" s="50"/>
      <c r="L56" s="52"/>
    </row>
    <row r="57" spans="1:12" x14ac:dyDescent="0.2">
      <c r="A57" s="53" t="s">
        <v>21</v>
      </c>
      <c r="B57" s="50"/>
      <c r="C57" s="54">
        <f>R70</f>
        <v>1.014931506849315E-4</v>
      </c>
      <c r="D57" s="55">
        <f t="shared" si="0"/>
        <v>3.7045000000000002E-2</v>
      </c>
      <c r="E57" s="55">
        <f t="shared" si="1"/>
        <v>4.084343991179713E-5</v>
      </c>
      <c r="F57" s="50"/>
      <c r="G57" s="50"/>
      <c r="H57" s="50"/>
      <c r="I57" s="50"/>
      <c r="J57" s="50"/>
      <c r="K57" s="50"/>
      <c r="L57" s="52"/>
    </row>
    <row r="58" spans="1:12" ht="13.5" thickBot="1" x14ac:dyDescent="0.25">
      <c r="A58" s="53" t="s">
        <v>20</v>
      </c>
      <c r="B58" s="50"/>
      <c r="C58" s="54">
        <f>S70</f>
        <v>4.8247945205479454E-4</v>
      </c>
      <c r="D58" s="55">
        <f t="shared" si="0"/>
        <v>0.17610500000000001</v>
      </c>
      <c r="E58" s="55">
        <f t="shared" si="1"/>
        <v>1.9416207276736492E-4</v>
      </c>
      <c r="F58" s="50"/>
      <c r="G58" s="50"/>
      <c r="H58" s="50"/>
      <c r="I58" s="50"/>
      <c r="J58" s="50"/>
      <c r="K58" s="50"/>
      <c r="L58" s="52"/>
    </row>
    <row r="59" spans="1:12" ht="13.5" thickBot="1" x14ac:dyDescent="0.25">
      <c r="A59" s="59" t="s">
        <v>62</v>
      </c>
      <c r="B59" s="50"/>
      <c r="C59" s="60">
        <f>B70</f>
        <v>1.6624958904109588E-2</v>
      </c>
      <c r="D59" s="61">
        <f t="shared" si="0"/>
        <v>6.0681099999999999</v>
      </c>
      <c r="E59" s="60">
        <f t="shared" si="1"/>
        <v>6.6903087100330747E-3</v>
      </c>
      <c r="F59" s="50"/>
      <c r="G59" s="50"/>
      <c r="H59" s="50" t="s">
        <v>73</v>
      </c>
      <c r="I59" s="50"/>
      <c r="J59" s="50"/>
      <c r="K59" s="89">
        <f>E70</f>
        <v>121362.2</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51" x14ac:dyDescent="0.2">
      <c r="A70" s="4" t="str">
        <f>C20</f>
        <v>Your Agency - Park &amp; Ride</v>
      </c>
      <c r="B70" s="16">
        <f>SUM(P70:S70)</f>
        <v>1.6624958904109588E-2</v>
      </c>
      <c r="C70" s="16">
        <f>(K39/35)*(V70/365)</f>
        <v>0</v>
      </c>
      <c r="D70" s="16">
        <f>K70*(V70/365)</f>
        <v>13.698630136986301</v>
      </c>
      <c r="E70" s="5">
        <f>U70*(B70*365)/(MAX(F70,H70)/1000)</f>
        <v>121362.2</v>
      </c>
      <c r="F70" s="18">
        <f>E41</f>
        <v>0.93230000000000002</v>
      </c>
      <c r="G70" s="18">
        <f>E39</f>
        <v>1</v>
      </c>
      <c r="H70" s="18">
        <f>MAX(E39,J47)</f>
        <v>1</v>
      </c>
      <c r="I70" s="103">
        <v>0</v>
      </c>
      <c r="J70" s="20">
        <v>0</v>
      </c>
      <c r="K70" s="26">
        <f>K36</f>
        <v>20</v>
      </c>
      <c r="L70" s="21">
        <v>0</v>
      </c>
      <c r="M70" s="12">
        <v>0</v>
      </c>
      <c r="N70" s="25" t="str">
        <f>E33</f>
        <v>LD</v>
      </c>
      <c r="O70" s="7">
        <f t="shared" ref="O70:T70" si="3">($I$70*AV70*$M$70 + $J$70*BH70 + $K$70*BB70 - $L$70*(AP70)) * ($V$70/365)/1000</f>
        <v>2.8612808904109586</v>
      </c>
      <c r="P70" s="7">
        <f t="shared" si="3"/>
        <v>1.5832479452054796E-2</v>
      </c>
      <c r="Q70" s="7">
        <f t="shared" si="3"/>
        <v>2.0850684931506848E-4</v>
      </c>
      <c r="R70" s="7">
        <f t="shared" si="3"/>
        <v>1.014931506849315E-4</v>
      </c>
      <c r="S70" s="7">
        <f t="shared" si="3"/>
        <v>4.8247945205479454E-4</v>
      </c>
      <c r="T70" s="7">
        <f t="shared" si="3"/>
        <v>7.5054794520547935E-5</v>
      </c>
      <c r="U70" s="6">
        <f>E36</f>
        <v>20</v>
      </c>
      <c r="V70" s="6">
        <f>E27</f>
        <v>250</v>
      </c>
      <c r="W70" s="6"/>
      <c r="X70" s="6">
        <f>K36</f>
        <v>20</v>
      </c>
      <c r="Y70" s="6">
        <f>E30</f>
        <v>1.2</v>
      </c>
      <c r="Z70" s="6">
        <f>K27</f>
        <v>1</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Park &amp; Ride</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EbJ1TgkTXagwwV17RYScaoZQWqcB9fyOFGyhddOkMMtZ2TCSRmdV3Pf+ScW6rkLfkuG0VCPtYLnVIkD/EVvTrw==" saltValue="T2Xp5aki8tWvbYtu549WiQ==" spinCount="100000" sheet="1" selectLockedCells="1"/>
  <mergeCells count="27">
    <mergeCell ref="A44:I45"/>
    <mergeCell ref="A47:F48"/>
    <mergeCell ref="G47:I47"/>
    <mergeCell ref="J47:K47"/>
    <mergeCell ref="A22:B22"/>
    <mergeCell ref="C22:K22"/>
    <mergeCell ref="E41:F41"/>
    <mergeCell ref="D25:K25"/>
    <mergeCell ref="G34:L34"/>
    <mergeCell ref="J41:K41"/>
    <mergeCell ref="E39:F39"/>
    <mergeCell ref="A1:L1"/>
    <mergeCell ref="A2:L2"/>
    <mergeCell ref="A4:L4"/>
    <mergeCell ref="D3:I3"/>
    <mergeCell ref="C7:E7"/>
    <mergeCell ref="I7:K7"/>
    <mergeCell ref="N16:V23"/>
    <mergeCell ref="C9:E9"/>
    <mergeCell ref="I9:K9"/>
    <mergeCell ref="C14:E14"/>
    <mergeCell ref="I14:K14"/>
    <mergeCell ref="C16:E16"/>
    <mergeCell ref="C17:E17"/>
    <mergeCell ref="C18:E18"/>
    <mergeCell ref="C20:E20"/>
    <mergeCell ref="I20:K20"/>
  </mergeCells>
  <phoneticPr fontId="13" type="noConversion"/>
  <dataValidations count="9">
    <dataValidation type="decimal" operator="lessThanOrEqual" allowBlank="1" showInputMessage="1" showErrorMessage="1" sqref="K30" xr:uid="{00000000-0002-0000-0C00-000001000000}">
      <formula1>1</formula1>
    </dataValidation>
    <dataValidation type="list" allowBlank="1" showInputMessage="1" showErrorMessage="1" sqref="E33" xr:uid="{00000000-0002-0000-0C00-000002000000}">
      <formula1>"ALL,LD"</formula1>
    </dataValidation>
    <dataValidation type="whole" operator="lessThan" allowBlank="1" showErrorMessage="1" error="The number of days in a year may not exceed 365.  The number of annual working days is typically 250." sqref="E27" xr:uid="{0C3EFDBD-8B26-4FF8-B161-841A1C17BC65}">
      <formula1>366</formula1>
    </dataValidation>
    <dataValidation type="decimal" operator="lessThanOrEqual" allowBlank="1" showInputMessage="1" showErrorMessage="1" errorTitle="Warning:" error="Bicycle trip length should be less than 10 miles." sqref="K57:K58" xr:uid="{00000000-0002-0000-0C00-000004000000}">
      <formula1>10</formula1>
    </dataValidation>
    <dataValidation type="whole" operator="greaterThan" allowBlank="1" showInputMessage="1" showErrorMessage="1" error="Enter a whole number only - no text." sqref="E36" xr:uid="{00000000-0002-0000-0C00-000005000000}">
      <formula1>0</formula1>
    </dataValidation>
    <dataValidation type="list" showInputMessage="1" showErrorMessage="1" error="Cell may not be left blank." sqref="I16" xr:uid="{00000000-0002-0000-0C00-000006000000}">
      <formula1>"BE,DA,SL,TO,WE"</formula1>
    </dataValidation>
    <dataValidation type="textLength" operator="lessThan" allowBlank="1" showErrorMessage="1" promptTitle="Error" prompt="Please limit description to 500 characters." sqref="C22:K22" xr:uid="{00000000-0002-0000-0C00-000007000000}">
      <formula1>2000</formula1>
    </dataValidation>
    <dataValidation type="list" allowBlank="1" showInputMessage="1" showErrorMessage="1" sqref="K44" xr:uid="{E713128A-86D4-46B0-9D17-67A4109A8290}">
      <formula1>"No, Yes"</formula1>
    </dataValidation>
    <dataValidation type="whole" operator="lessThan" allowBlank="1" showInputMessage="1" showErrorMessage="1" sqref="J53:J54" xr:uid="{00000000-0002-0000-0C00-000000000000}">
      <formula1>366</formula1>
    </dataValidation>
  </dataValidations>
  <hyperlinks>
    <hyperlink ref="I9" r:id="rId1" display="kip@wfrc.org" xr:uid="{00000000-0004-0000-0C00-000000000000}"/>
  </hyperlinks>
  <pageMargins left="0.75" right="0.75" top="1" bottom="1" header="0.5" footer="0.5"/>
  <pageSetup scale="6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70C0"/>
    <pageSetUpPr fitToPage="1"/>
  </sheetPr>
  <dimension ref="A1:CB80"/>
  <sheetViews>
    <sheetView showGridLines="0" zoomScaleNormal="100" workbookViewId="0">
      <pane ySplit="4" topLeftCell="A26" activePane="bottomLeft" state="frozen"/>
      <selection activeCell="T70" sqref="T70"/>
      <selection pane="bottomLeft" activeCell="K27" sqref="K27"/>
    </sheetView>
  </sheetViews>
  <sheetFormatPr defaultRowHeight="12.75" x14ac:dyDescent="0.2"/>
  <cols>
    <col min="2" max="2" width="12" customWidth="1"/>
    <col min="3" max="3" width="9.42578125" bestFit="1" customWidth="1"/>
    <col min="4" max="5" width="13.42578125" customWidth="1"/>
    <col min="6" max="6" width="11.28515625" customWidth="1"/>
    <col min="7" max="7" width="10.7109375" customWidth="1"/>
    <col min="8" max="8" width="10.28515625" customWidth="1"/>
    <col min="9" max="9" width="11.5703125" customWidth="1"/>
    <col min="11" max="11" width="9.5703125" bestFit="1" customWidth="1"/>
    <col min="13" max="13" width="12.7109375" bestFit="1" customWidth="1"/>
    <col min="14" max="15" width="10.42578125" bestFit="1" customWidth="1"/>
    <col min="16" max="16" width="9.2851562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0.2851562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86</v>
      </c>
      <c r="B2" s="437"/>
      <c r="C2" s="437"/>
      <c r="D2" s="437"/>
      <c r="E2" s="437"/>
      <c r="F2" s="437"/>
      <c r="G2" s="437"/>
      <c r="H2" s="437"/>
      <c r="I2" s="437"/>
      <c r="J2" s="437"/>
      <c r="K2" s="437"/>
      <c r="L2" s="438"/>
    </row>
    <row r="3" spans="1:22" ht="13.5" thickTop="1" x14ac:dyDescent="0.2">
      <c r="A3" s="27"/>
      <c r="B3" s="170"/>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86</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27"/>
      <c r="C16" s="344"/>
      <c r="D16" s="344"/>
      <c r="E16" s="344"/>
      <c r="F16" s="27"/>
      <c r="G16" s="27" t="s">
        <v>0</v>
      </c>
      <c r="H16" s="27"/>
      <c r="I16" s="345" t="s">
        <v>102</v>
      </c>
      <c r="J16" s="39"/>
      <c r="K16" s="27"/>
      <c r="L16" s="34"/>
      <c r="N16" s="396" t="s">
        <v>406</v>
      </c>
      <c r="O16" s="397"/>
      <c r="P16" s="397"/>
      <c r="Q16" s="397"/>
      <c r="R16" s="397"/>
      <c r="S16" s="397"/>
      <c r="T16" s="397"/>
      <c r="U16" s="397"/>
      <c r="V16" s="398"/>
    </row>
    <row r="17" spans="1:22" x14ac:dyDescent="0.2">
      <c r="A17" s="33"/>
      <c r="B17" s="27"/>
      <c r="C17" s="344"/>
      <c r="D17" s="344"/>
      <c r="E17" s="344"/>
      <c r="F17" s="27"/>
      <c r="G17" s="27"/>
      <c r="H17" s="27"/>
      <c r="I17" s="27"/>
      <c r="J17" s="27"/>
      <c r="K17" s="27"/>
      <c r="L17" s="34"/>
      <c r="N17" s="399"/>
      <c r="O17" s="400"/>
      <c r="P17" s="400"/>
      <c r="Q17" s="400"/>
      <c r="R17" s="400"/>
      <c r="S17" s="400"/>
      <c r="T17" s="400"/>
      <c r="U17" s="400"/>
      <c r="V17" s="401"/>
    </row>
    <row r="18" spans="1:22" x14ac:dyDescent="0.2">
      <c r="A18" s="33"/>
      <c r="B18" s="27"/>
      <c r="C18" s="344"/>
      <c r="D18" s="344"/>
      <c r="E18" s="344"/>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"&amp;C14&amp;"-"&amp;I16</f>
        <v>Your Agency - Vanpool Expansion-SL</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D25" s="481" t="s">
        <v>228</v>
      </c>
      <c r="E25" s="482"/>
      <c r="F25" s="482"/>
      <c r="G25" s="482"/>
      <c r="H25" s="482"/>
      <c r="I25" s="482"/>
      <c r="J25" s="482"/>
      <c r="K25" s="482"/>
      <c r="L25" s="27"/>
    </row>
    <row r="26" spans="1:22" x14ac:dyDescent="0.2">
      <c r="A26" s="30"/>
      <c r="B26" s="31"/>
      <c r="C26" s="31"/>
      <c r="D26" s="31"/>
      <c r="E26" s="31"/>
      <c r="F26" s="31"/>
      <c r="G26" s="31"/>
      <c r="H26" s="31"/>
      <c r="I26" s="31"/>
      <c r="J26" s="31"/>
      <c r="K26" s="31"/>
      <c r="L26" s="32"/>
    </row>
    <row r="27" spans="1:22" x14ac:dyDescent="0.2">
      <c r="A27" s="33" t="s">
        <v>8</v>
      </c>
      <c r="B27" s="27"/>
      <c r="C27" s="27"/>
      <c r="D27" s="27"/>
      <c r="E27" s="345">
        <v>231</v>
      </c>
      <c r="F27" s="27"/>
      <c r="G27" s="71" t="s">
        <v>156</v>
      </c>
      <c r="H27" s="27"/>
      <c r="I27" s="72"/>
      <c r="J27" s="72"/>
      <c r="K27" s="345">
        <v>1</v>
      </c>
      <c r="L27" s="34"/>
    </row>
    <row r="28" spans="1:22" x14ac:dyDescent="0.2">
      <c r="A28" s="43" t="s">
        <v>89</v>
      </c>
      <c r="B28" s="27"/>
      <c r="C28" s="27"/>
      <c r="D28" s="27"/>
      <c r="E28" s="27"/>
      <c r="F28" s="66"/>
      <c r="G28" s="79" t="s">
        <v>57</v>
      </c>
      <c r="H28" s="74"/>
      <c r="I28" s="74"/>
      <c r="J28" s="74"/>
      <c r="K28" s="75"/>
      <c r="L28" s="34"/>
    </row>
    <row r="29" spans="1:22" x14ac:dyDescent="0.2">
      <c r="A29" s="43"/>
      <c r="B29" s="27"/>
      <c r="C29" s="27"/>
      <c r="D29" s="27"/>
      <c r="E29" s="27"/>
      <c r="F29" s="27"/>
      <c r="G29" s="74"/>
      <c r="H29" s="74"/>
      <c r="I29" s="74"/>
      <c r="J29" s="74"/>
      <c r="K29" s="75"/>
      <c r="L29" s="34"/>
    </row>
    <row r="30" spans="1:22" x14ac:dyDescent="0.2">
      <c r="A30" s="33" t="s">
        <v>34</v>
      </c>
      <c r="B30" s="27"/>
      <c r="C30" s="27"/>
      <c r="D30" s="27"/>
      <c r="E30" s="345">
        <v>1.2</v>
      </c>
      <c r="F30" s="27"/>
      <c r="G30" s="27" t="s">
        <v>147</v>
      </c>
      <c r="H30" s="27"/>
      <c r="I30" s="27"/>
      <c r="J30" s="27"/>
      <c r="K30" s="351">
        <v>8.6</v>
      </c>
      <c r="L30" s="34"/>
    </row>
    <row r="31" spans="1:22" x14ac:dyDescent="0.2">
      <c r="A31" s="43" t="s">
        <v>35</v>
      </c>
      <c r="B31" s="27"/>
      <c r="C31" s="27"/>
      <c r="D31" s="27"/>
      <c r="E31" s="67"/>
      <c r="F31" s="27"/>
      <c r="G31" s="39" t="s">
        <v>90</v>
      </c>
      <c r="H31" s="27"/>
      <c r="I31" s="27"/>
      <c r="J31" s="27"/>
      <c r="K31" s="27"/>
      <c r="L31" s="34"/>
    </row>
    <row r="32" spans="1:22" x14ac:dyDescent="0.2">
      <c r="A32" s="33"/>
      <c r="B32" s="27"/>
      <c r="C32" s="27"/>
      <c r="D32" s="27"/>
      <c r="E32" s="27"/>
      <c r="F32" s="27"/>
      <c r="G32" s="27"/>
      <c r="H32" s="27"/>
      <c r="I32" s="27"/>
      <c r="J32" s="27"/>
      <c r="K32" s="27"/>
      <c r="L32" s="34"/>
    </row>
    <row r="33" spans="1:12" x14ac:dyDescent="0.2">
      <c r="A33" s="33" t="s">
        <v>36</v>
      </c>
      <c r="B33" s="27"/>
      <c r="C33" s="27"/>
      <c r="D33" s="27"/>
      <c r="E33" s="45" t="s">
        <v>29</v>
      </c>
      <c r="F33" s="27"/>
      <c r="G33" s="27" t="s">
        <v>146</v>
      </c>
      <c r="H33" s="75"/>
      <c r="I33" s="75"/>
      <c r="J33" s="75"/>
      <c r="K33" s="345">
        <v>40.299999999999997</v>
      </c>
      <c r="L33" s="34"/>
    </row>
    <row r="34" spans="1:12" x14ac:dyDescent="0.2">
      <c r="A34" s="43" t="s">
        <v>150</v>
      </c>
      <c r="B34" s="27"/>
      <c r="C34" s="27"/>
      <c r="D34" s="27"/>
      <c r="E34" s="27"/>
      <c r="F34" s="27"/>
      <c r="G34" s="39" t="s">
        <v>91</v>
      </c>
      <c r="H34" s="75"/>
      <c r="I34" s="75"/>
      <c r="J34" s="75"/>
      <c r="K34" s="75"/>
      <c r="L34" s="34"/>
    </row>
    <row r="35" spans="1:12" x14ac:dyDescent="0.2">
      <c r="A35" s="43"/>
      <c r="B35" s="27"/>
      <c r="C35" s="27"/>
      <c r="D35" s="27"/>
      <c r="E35" s="27"/>
      <c r="F35" s="27"/>
      <c r="G35" s="39"/>
      <c r="H35" s="27"/>
      <c r="I35" s="27"/>
      <c r="J35" s="27"/>
      <c r="K35" s="27"/>
      <c r="L35" s="34"/>
    </row>
    <row r="36" spans="1:12" x14ac:dyDescent="0.2">
      <c r="A36" s="33" t="s">
        <v>351</v>
      </c>
      <c r="B36" s="27"/>
      <c r="C36" s="27"/>
      <c r="D36" s="27"/>
      <c r="E36" s="345">
        <v>5</v>
      </c>
      <c r="F36" s="27"/>
      <c r="G36" s="71" t="s">
        <v>148</v>
      </c>
      <c r="H36" s="27"/>
      <c r="I36" s="27"/>
      <c r="J36" s="27"/>
      <c r="K36" s="77">
        <f>K27*(K30-1)*K33*2/1.2</f>
        <v>510.46666666666664</v>
      </c>
      <c r="L36" s="34"/>
    </row>
    <row r="37" spans="1:12" x14ac:dyDescent="0.2">
      <c r="A37" s="43" t="s">
        <v>361</v>
      </c>
      <c r="B37" s="27"/>
      <c r="C37" s="27"/>
      <c r="D37" s="27"/>
      <c r="E37" s="27"/>
      <c r="F37" s="27"/>
      <c r="G37" s="39" t="s">
        <v>149</v>
      </c>
      <c r="H37" s="27"/>
      <c r="I37" s="27"/>
      <c r="J37" s="27"/>
      <c r="K37" s="27"/>
      <c r="L37" s="34"/>
    </row>
    <row r="38" spans="1:12" x14ac:dyDescent="0.2">
      <c r="A38" s="33"/>
      <c r="B38" s="27"/>
      <c r="C38" s="27"/>
      <c r="D38" s="27"/>
      <c r="E38" s="27"/>
      <c r="F38" s="27"/>
      <c r="L38" s="34"/>
    </row>
    <row r="39" spans="1:12" x14ac:dyDescent="0.2">
      <c r="A39" s="33" t="s">
        <v>396</v>
      </c>
      <c r="B39" s="27"/>
      <c r="C39" s="27"/>
      <c r="D39" s="27"/>
      <c r="E39" s="408">
        <v>1</v>
      </c>
      <c r="F39" s="409"/>
      <c r="G39" s="357"/>
      <c r="H39" s="357"/>
      <c r="I39" s="357"/>
      <c r="J39" s="357"/>
      <c r="K39" s="357"/>
      <c r="L39" s="34"/>
    </row>
    <row r="40" spans="1:12" x14ac:dyDescent="0.2">
      <c r="A40" s="265" t="s">
        <v>81</v>
      </c>
      <c r="B40" s="27"/>
      <c r="C40" s="27"/>
      <c r="D40" s="27"/>
      <c r="E40" s="27"/>
      <c r="F40" s="27"/>
      <c r="G40" s="357"/>
      <c r="H40" s="357"/>
      <c r="I40" s="357"/>
      <c r="J40" s="357"/>
      <c r="K40" s="357"/>
      <c r="L40" s="208"/>
    </row>
    <row r="41" spans="1:12" x14ac:dyDescent="0.2">
      <c r="A41" s="33" t="s">
        <v>37</v>
      </c>
      <c r="B41" s="27"/>
      <c r="C41" s="27"/>
      <c r="D41" s="27"/>
      <c r="E41" s="408">
        <f>0.9323*E39</f>
        <v>0.93230000000000002</v>
      </c>
      <c r="F41" s="409"/>
      <c r="G41" s="27"/>
      <c r="H41" s="27" t="s">
        <v>395</v>
      </c>
      <c r="I41" s="27"/>
      <c r="J41" s="408">
        <f>0.0677*E39</f>
        <v>6.7699999999999996E-2</v>
      </c>
      <c r="K41" s="409"/>
      <c r="L41" s="358"/>
    </row>
    <row r="42" spans="1:12" x14ac:dyDescent="0.2">
      <c r="A42" s="359" t="s">
        <v>1354</v>
      </c>
      <c r="H42" s="359" t="s">
        <v>408</v>
      </c>
      <c r="L42" s="358"/>
    </row>
    <row r="43" spans="1:12" x14ac:dyDescent="0.2">
      <c r="A43" s="265"/>
      <c r="B43" s="27"/>
      <c r="C43" s="27"/>
      <c r="D43" s="27"/>
      <c r="E43" s="27"/>
      <c r="F43" s="27"/>
      <c r="G43" s="357"/>
      <c r="H43" s="357"/>
      <c r="I43" s="357"/>
      <c r="J43" s="357"/>
      <c r="K43" s="357"/>
      <c r="L43" s="358"/>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1.8136718810958902E-3</v>
      </c>
      <c r="D53" s="325">
        <f t="shared" ref="D53:D59" si="0">C53*365</f>
        <v>0.66199023659999989</v>
      </c>
      <c r="E53" s="326">
        <f t="shared" ref="E53:E59" si="1">C53*1000/453.5/2000*365</f>
        <v>7.2986795656008812E-4</v>
      </c>
      <c r="F53" s="50"/>
      <c r="G53" s="56" t="s">
        <v>200</v>
      </c>
      <c r="H53" s="50"/>
      <c r="I53" s="50"/>
      <c r="J53" s="69">
        <f>C70</f>
        <v>7.1791659056316579</v>
      </c>
      <c r="K53" s="70">
        <f>J53*365</f>
        <v>2620.3955555555553</v>
      </c>
      <c r="L53" s="52"/>
    </row>
    <row r="54" spans="1:12" ht="13.5" thickBot="1" x14ac:dyDescent="0.25">
      <c r="A54" s="316" t="s">
        <v>1346</v>
      </c>
      <c r="B54" s="317"/>
      <c r="C54" s="338">
        <f>O70</f>
        <v>67.64042703436985</v>
      </c>
      <c r="D54" s="338">
        <f>C54*365</f>
        <v>24688.755867544995</v>
      </c>
      <c r="E54" s="339">
        <f t="shared" si="1"/>
        <v>27.220238001703411</v>
      </c>
      <c r="F54" s="50"/>
      <c r="G54" s="56" t="s">
        <v>201</v>
      </c>
      <c r="H54" s="50"/>
      <c r="I54" s="50"/>
      <c r="J54" s="69">
        <f>D70</f>
        <v>323.06246575342459</v>
      </c>
      <c r="K54" s="70">
        <f>J54*365</f>
        <v>117917.79999999997</v>
      </c>
      <c r="L54" s="52"/>
    </row>
    <row r="55" spans="1:12" x14ac:dyDescent="0.2">
      <c r="A55" s="53" t="s">
        <v>22</v>
      </c>
      <c r="B55" s="50"/>
      <c r="C55" s="54">
        <f>P70</f>
        <v>0.38373994503945208</v>
      </c>
      <c r="D55" s="55">
        <f t="shared" si="0"/>
        <v>140.06507993940002</v>
      </c>
      <c r="E55" s="55">
        <f t="shared" si="1"/>
        <v>0.15442676950319739</v>
      </c>
      <c r="F55" s="50"/>
      <c r="G55" s="56" t="s">
        <v>320</v>
      </c>
      <c r="H55" s="50"/>
      <c r="I55" s="50"/>
      <c r="J55" s="183">
        <f>J53*0.218</f>
        <v>1.5650581674277013</v>
      </c>
      <c r="K55" s="184">
        <f>K53*0.218</f>
        <v>571.24623111111111</v>
      </c>
      <c r="L55" s="52"/>
    </row>
    <row r="56" spans="1:12" x14ac:dyDescent="0.2">
      <c r="A56" s="53" t="s">
        <v>100</v>
      </c>
      <c r="B56" s="50"/>
      <c r="C56" s="54">
        <f>Q70</f>
        <v>5.3726386306849313E-3</v>
      </c>
      <c r="D56" s="55">
        <f t="shared" si="0"/>
        <v>1.9610131002</v>
      </c>
      <c r="E56" s="55">
        <f t="shared" si="1"/>
        <v>2.162087210804851E-3</v>
      </c>
      <c r="F56" s="50"/>
      <c r="G56" s="182" t="s">
        <v>385</v>
      </c>
      <c r="H56" s="50"/>
      <c r="I56" s="50"/>
      <c r="J56" s="50"/>
      <c r="K56" s="50"/>
      <c r="L56" s="52"/>
    </row>
    <row r="57" spans="1:12" x14ac:dyDescent="0.2">
      <c r="A57" s="53" t="s">
        <v>21</v>
      </c>
      <c r="B57" s="50"/>
      <c r="C57" s="54">
        <f>R70</f>
        <v>3.5086098887671235E-3</v>
      </c>
      <c r="D57" s="55">
        <f t="shared" si="0"/>
        <v>1.2806426094000001</v>
      </c>
      <c r="E57" s="55">
        <f t="shared" si="1"/>
        <v>1.4119543653803748E-3</v>
      </c>
      <c r="F57" s="50"/>
      <c r="G57" s="50"/>
      <c r="H57" s="50"/>
      <c r="I57" s="50"/>
      <c r="J57" s="50"/>
      <c r="K57" s="50"/>
      <c r="L57" s="52"/>
    </row>
    <row r="58" spans="1:12" ht="13.5" thickBot="1" x14ac:dyDescent="0.25">
      <c r="A58" s="53" t="s">
        <v>20</v>
      </c>
      <c r="B58" s="50"/>
      <c r="C58" s="54">
        <f>S70</f>
        <v>1.1427882598904109E-2</v>
      </c>
      <c r="D58" s="55">
        <f t="shared" si="0"/>
        <v>4.1711771486</v>
      </c>
      <c r="E58" s="55">
        <f t="shared" si="1"/>
        <v>4.5988722696802637E-3</v>
      </c>
      <c r="F58" s="50"/>
      <c r="G58" s="50"/>
      <c r="H58" s="50"/>
      <c r="I58" s="50"/>
      <c r="J58" s="50"/>
      <c r="K58" s="50"/>
      <c r="L58" s="52"/>
    </row>
    <row r="59" spans="1:12" ht="13.5" thickBot="1" x14ac:dyDescent="0.25">
      <c r="A59" s="59" t="s">
        <v>62</v>
      </c>
      <c r="B59" s="50"/>
      <c r="C59" s="60">
        <f>B70</f>
        <v>0.40404907615780822</v>
      </c>
      <c r="D59" s="61">
        <f t="shared" si="0"/>
        <v>147.4779127976</v>
      </c>
      <c r="E59" s="60">
        <f t="shared" si="1"/>
        <v>0.16259968334906283</v>
      </c>
      <c r="F59" s="50"/>
      <c r="G59" s="50"/>
      <c r="H59" s="50" t="s">
        <v>73</v>
      </c>
      <c r="I59" s="50"/>
      <c r="J59" s="50"/>
      <c r="K59" s="89">
        <f>E70</f>
        <v>737389.56398799992</v>
      </c>
      <c r="L59" s="52"/>
    </row>
    <row r="60" spans="1:12" ht="13.5" thickBot="1" x14ac:dyDescent="0.25">
      <c r="A60" s="62" t="s">
        <v>75</v>
      </c>
      <c r="B60" s="63"/>
      <c r="C60" s="63"/>
      <c r="D60" s="63"/>
      <c r="E60" s="63"/>
      <c r="F60" s="63"/>
      <c r="G60" s="63"/>
      <c r="H60" s="63"/>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3.75" x14ac:dyDescent="0.2">
      <c r="A70" s="4" t="str">
        <f>C20</f>
        <v>Your Agency - Vanpool Expansion-SL</v>
      </c>
      <c r="B70" s="16">
        <f>SUM(P70:S70)</f>
        <v>0.40404907615780822</v>
      </c>
      <c r="C70" s="16">
        <f>(K36/45)*(V70/365)</f>
        <v>7.1791659056316579</v>
      </c>
      <c r="D70" s="95">
        <f>K70*(V70/365)</f>
        <v>323.06246575342459</v>
      </c>
      <c r="E70" s="5">
        <f>U70*(B70*365)/(MAX(F70,H70)/1000)</f>
        <v>737389.56398799992</v>
      </c>
      <c r="F70" s="96">
        <f>E41</f>
        <v>0.93230000000000002</v>
      </c>
      <c r="G70" s="96">
        <f>E39</f>
        <v>1</v>
      </c>
      <c r="H70" s="96">
        <f>MAX(E39,J47)</f>
        <v>1</v>
      </c>
      <c r="I70" s="104">
        <f>(0.2)*2*K27*(K30-1)/E30</f>
        <v>2.5333333333333337</v>
      </c>
      <c r="J70" s="97">
        <v>0</v>
      </c>
      <c r="K70" s="84">
        <f>K36</f>
        <v>510.46666666666664</v>
      </c>
      <c r="L70" s="98">
        <v>0</v>
      </c>
      <c r="M70" s="99">
        <v>1</v>
      </c>
      <c r="N70" s="100" t="str">
        <f>E33</f>
        <v>LD</v>
      </c>
      <c r="O70" s="7">
        <f t="shared" ref="O70:T70" si="3">($I$70*AV70*$M$70 + $J$70*BH70 + $K$70*BB70 - $L$70*(AP70)) * ($V$70/365)/1000</f>
        <v>67.64042703436985</v>
      </c>
      <c r="P70" s="7">
        <f t="shared" si="3"/>
        <v>0.38373994503945208</v>
      </c>
      <c r="Q70" s="7">
        <f t="shared" si="3"/>
        <v>5.3726386306849313E-3</v>
      </c>
      <c r="R70" s="7">
        <f t="shared" si="3"/>
        <v>3.5086098887671235E-3</v>
      </c>
      <c r="S70" s="7">
        <f t="shared" si="3"/>
        <v>1.1427882598904109E-2</v>
      </c>
      <c r="T70" s="7">
        <f t="shared" si="3"/>
        <v>1.8136718810958902E-3</v>
      </c>
      <c r="U70" s="6">
        <f>E36</f>
        <v>5</v>
      </c>
      <c r="V70" s="6">
        <f>E27</f>
        <v>231</v>
      </c>
      <c r="W70" s="6"/>
      <c r="X70" s="6">
        <f>K33</f>
        <v>40.299999999999997</v>
      </c>
      <c r="Y70" s="6">
        <f>E30</f>
        <v>1.2</v>
      </c>
      <c r="Z70" s="6">
        <f>K27</f>
        <v>1</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Vanpool Expansion</v>
      </c>
      <c r="BR70" s="4" t="s">
        <v>24</v>
      </c>
      <c r="BS70" s="4" t="str">
        <f>C7</f>
        <v>Your Agency</v>
      </c>
      <c r="BT70" s="4">
        <f>D16</f>
        <v>0</v>
      </c>
      <c r="BU70" s="4">
        <f>C17</f>
        <v>0</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1.5650581674277013</v>
      </c>
    </row>
    <row r="72" spans="1:80" ht="12.6" customHeight="1" x14ac:dyDescent="0.2">
      <c r="G72" s="494" t="s">
        <v>221</v>
      </c>
      <c r="H72" s="494"/>
      <c r="I72" s="494"/>
      <c r="M72" s="105"/>
      <c r="N72" s="105"/>
      <c r="O72" s="105"/>
      <c r="P72" s="105"/>
      <c r="Q72" s="105"/>
    </row>
    <row r="73" spans="1:80" x14ac:dyDescent="0.2">
      <c r="G73" s="494"/>
      <c r="H73" s="494"/>
      <c r="I73" s="494"/>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G74" s="494"/>
      <c r="H74" s="494"/>
      <c r="I74" s="494"/>
      <c r="M74" s="105"/>
      <c r="N74" s="105"/>
      <c r="O74" s="105"/>
      <c r="P74" s="105"/>
      <c r="Q74" s="105"/>
    </row>
    <row r="75" spans="1:80" x14ac:dyDescent="0.2">
      <c r="G75" s="494"/>
      <c r="H75" s="494"/>
      <c r="I75" s="494"/>
    </row>
    <row r="76" spans="1:80" x14ac:dyDescent="0.2">
      <c r="G76" s="494"/>
      <c r="H76" s="494"/>
      <c r="I76" s="494"/>
    </row>
    <row r="77" spans="1:80" x14ac:dyDescent="0.2">
      <c r="G77" s="494"/>
      <c r="H77" s="494"/>
      <c r="I77" s="494"/>
    </row>
    <row r="78" spans="1:80" x14ac:dyDescent="0.2">
      <c r="G78" s="494"/>
      <c r="H78" s="494"/>
      <c r="I78" s="494"/>
    </row>
    <row r="79" spans="1:80" x14ac:dyDescent="0.2">
      <c r="G79" s="494"/>
      <c r="H79" s="494"/>
      <c r="I79" s="494"/>
    </row>
    <row r="80" spans="1:80" x14ac:dyDescent="0.2">
      <c r="G80" s="494"/>
      <c r="H80" s="494"/>
      <c r="I80" s="494"/>
    </row>
  </sheetData>
  <sheetProtection algorithmName="SHA-512" hashValue="lbVW7quLa6gCd6q7TypxyxLQ5trht+quzMsO6hL3DolrwiU3j/OFDriwb9GqhWTkoev2+wFSquMVcGSaaNL+1A==" saltValue="AlN1EK6Fzv16Ga7OBq3IVA==" spinCount="100000" sheet="1" selectLockedCells="1"/>
  <mergeCells count="24">
    <mergeCell ref="G72:I80"/>
    <mergeCell ref="A22:B22"/>
    <mergeCell ref="C22:K22"/>
    <mergeCell ref="E41:F41"/>
    <mergeCell ref="C20:E20"/>
    <mergeCell ref="I20:K20"/>
    <mergeCell ref="D25:K25"/>
    <mergeCell ref="J41:K41"/>
    <mergeCell ref="E39:F39"/>
    <mergeCell ref="A44:I45"/>
    <mergeCell ref="A47:F48"/>
    <mergeCell ref="G47:I47"/>
    <mergeCell ref="J47:K47"/>
    <mergeCell ref="A1:L1"/>
    <mergeCell ref="A2:L2"/>
    <mergeCell ref="A4:L4"/>
    <mergeCell ref="D3:I3"/>
    <mergeCell ref="C7:E7"/>
    <mergeCell ref="I7:K7"/>
    <mergeCell ref="N16:V23"/>
    <mergeCell ref="C9:E9"/>
    <mergeCell ref="I9:K9"/>
    <mergeCell ref="C14:E14"/>
    <mergeCell ref="I14:K14"/>
  </mergeCells>
  <phoneticPr fontId="13" type="noConversion"/>
  <dataValidations count="9">
    <dataValidation type="decimal" operator="lessThanOrEqual" allowBlank="1" showInputMessage="1" showErrorMessage="1" errorTitle="Warning:" error="Bicycle trip length should be less than 10 miles." sqref="K57:K58" xr:uid="{00000000-0002-0000-0D00-000001000000}">
      <formula1>10</formula1>
    </dataValidation>
    <dataValidation type="list" allowBlank="1" showInputMessage="1" showErrorMessage="1" sqref="E33" xr:uid="{00000000-0002-0000-0D00-000002000000}">
      <formula1>"ALL,LD"</formula1>
    </dataValidation>
    <dataValidation type="whole" operator="lessThan" allowBlank="1" showErrorMessage="1" error="The number of days in a year may not exceed 365.  The number of annual working days is typically 250." sqref="E27" xr:uid="{00000000-0002-0000-0D00-000003000000}">
      <formula1>366</formula1>
    </dataValidation>
    <dataValidation type="whole" operator="greaterThan" allowBlank="1" showInputMessage="1" showErrorMessage="1" error="Enter a whole number only - no text." sqref="E36" xr:uid="{00000000-0002-0000-0D00-000004000000}">
      <formula1>0</formula1>
    </dataValidation>
    <dataValidation type="decimal" operator="lessThanOrEqual" allowBlank="1" showInputMessage="1" showErrorMessage="1" errorTitle="Warning:" error="Maximum van occupancy is 16 including the driver." sqref="K30" xr:uid="{00000000-0002-0000-0D00-000005000000}">
      <formula1>16</formula1>
    </dataValidation>
    <dataValidation type="list" showInputMessage="1" showErrorMessage="1" error="Cell may not be left blank." sqref="I16" xr:uid="{00000000-0002-0000-0D00-000006000000}">
      <formula1>"BE,DA,SL,TO,WE"</formula1>
    </dataValidation>
    <dataValidation type="textLength" operator="lessThan" allowBlank="1" showErrorMessage="1" promptTitle="Error" prompt="Please limit description to 500 characters." sqref="C22:K22" xr:uid="{37162915-C171-4DFD-BF83-AC34B0C0D77A}">
      <formula1>2000</formula1>
    </dataValidation>
    <dataValidation type="list" allowBlank="1" showInputMessage="1" showErrorMessage="1" sqref="K44" xr:uid="{019532A6-D409-46DF-B27B-79A8B75BE598}">
      <formula1>"No, Yes"</formula1>
    </dataValidation>
    <dataValidation type="whole" operator="lessThan" allowBlank="1" showInputMessage="1" showErrorMessage="1" sqref="J53:J54" xr:uid="{00000000-0002-0000-0D00-000000000000}">
      <formula1>366</formula1>
    </dataValidation>
  </dataValidations>
  <hyperlinks>
    <hyperlink ref="I9" r:id="rId1" display="kip@wfrc.org" xr:uid="{00000000-0004-0000-0D00-000000000000}"/>
  </hyperlinks>
  <pageMargins left="0.75" right="0.75" top="1" bottom="1" header="0.5" footer="0.5"/>
  <pageSetup scale="63"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CB81"/>
  <sheetViews>
    <sheetView showGridLines="0" zoomScaleNormal="100" workbookViewId="0">
      <pane ySplit="4" topLeftCell="A26" activePane="bottomLeft" state="frozen"/>
      <selection activeCell="T70" sqref="T70"/>
      <selection pane="bottomLeft" activeCell="J41" sqref="J41:K41"/>
    </sheetView>
  </sheetViews>
  <sheetFormatPr defaultColWidth="8.7109375" defaultRowHeight="12.75" x14ac:dyDescent="0.2"/>
  <cols>
    <col min="1" max="1" width="8.7109375" style="1"/>
    <col min="2" max="2" width="12" style="1" customWidth="1"/>
    <col min="3" max="3" width="8.7109375" style="1"/>
    <col min="4" max="4" width="11" style="1" customWidth="1"/>
    <col min="5" max="5" width="13.42578125" style="1" customWidth="1"/>
    <col min="6" max="6" width="11.28515625" style="1" customWidth="1"/>
    <col min="7" max="7" width="10.7109375" style="1" customWidth="1"/>
    <col min="8" max="8" width="10.28515625" style="1" customWidth="1"/>
    <col min="9" max="9" width="11.5703125" style="1" customWidth="1"/>
    <col min="10" max="10" width="8.7109375" style="1"/>
    <col min="11" max="11" width="9.5703125" style="1" bestFit="1" customWidth="1"/>
    <col min="12" max="12" width="8.7109375" style="1"/>
    <col min="13" max="13" width="12.7109375" style="1" bestFit="1" customWidth="1"/>
    <col min="14" max="14" width="9.42578125" style="1" bestFit="1" customWidth="1"/>
    <col min="15" max="15" width="10.42578125" style="1" bestFit="1" customWidth="1"/>
    <col min="16" max="16" width="9.28515625" style="1" customWidth="1"/>
    <col min="17" max="17" width="16" style="1" bestFit="1" customWidth="1"/>
    <col min="18" max="18" width="7.28515625" style="1" bestFit="1" customWidth="1"/>
    <col min="19" max="19" width="7.5703125" style="1" bestFit="1" customWidth="1"/>
    <col min="20" max="20" width="5.28515625" style="1" bestFit="1" customWidth="1"/>
    <col min="21" max="21" width="12.28515625" style="1" bestFit="1" customWidth="1"/>
    <col min="22" max="22" width="19.28515625" style="1" bestFit="1" customWidth="1"/>
    <col min="23" max="23" width="13.7109375" style="1" bestFit="1" customWidth="1"/>
    <col min="24" max="24" width="11.7109375" style="1" bestFit="1" customWidth="1"/>
    <col min="25" max="25" width="6.28515625" style="1" bestFit="1" customWidth="1"/>
    <col min="26" max="26" width="9.7109375" style="1" bestFit="1" customWidth="1"/>
    <col min="27" max="27" width="6.7109375" style="1" bestFit="1" customWidth="1"/>
    <col min="28" max="28" width="11.28515625" style="1" bestFit="1" customWidth="1"/>
    <col min="29" max="29" width="20.5703125" style="1" bestFit="1" customWidth="1"/>
    <col min="30" max="30" width="11.7109375" style="1" bestFit="1" customWidth="1"/>
    <col min="31" max="32" width="11.7109375" style="1" customWidth="1"/>
    <col min="33" max="57" width="14.28515625" style="1" customWidth="1"/>
    <col min="58" max="58" width="7.7109375" style="1" bestFit="1" customWidth="1"/>
    <col min="59" max="59" width="8.7109375" style="1"/>
    <col min="60" max="63" width="10.5703125" style="1" customWidth="1"/>
    <col min="64" max="64" width="12.28515625" style="1" customWidth="1"/>
    <col min="65" max="65" width="11.7109375" style="1" customWidth="1"/>
    <col min="66" max="71" width="8.7109375" style="1"/>
    <col min="72" max="72" width="11" style="1" customWidth="1"/>
    <col min="73" max="79" width="8.7109375" style="1"/>
    <col min="80" max="80" width="9.7109375" style="1" customWidth="1"/>
    <col min="81" max="16384" width="8.7109375" style="1"/>
  </cols>
  <sheetData>
    <row r="1" spans="1:63" ht="18" thickTop="1" x14ac:dyDescent="0.25">
      <c r="A1" s="495" t="str">
        <f>CONCATENATE("Emissions Analysis Form (",I18-5,"-",I18," TIP)")</f>
        <v>Emissions Analysis Form (2026-2031 TIP)</v>
      </c>
      <c r="B1" s="496"/>
      <c r="C1" s="496"/>
      <c r="D1" s="496"/>
      <c r="E1" s="496"/>
      <c r="F1" s="496"/>
      <c r="G1" s="496"/>
      <c r="H1" s="496"/>
      <c r="I1" s="496"/>
      <c r="J1" s="496"/>
      <c r="K1" s="496"/>
      <c r="L1" s="497"/>
    </row>
    <row r="2" spans="1:63" ht="16.5" thickBot="1" x14ac:dyDescent="0.3">
      <c r="A2" s="498" t="s">
        <v>87</v>
      </c>
      <c r="B2" s="499"/>
      <c r="C2" s="499"/>
      <c r="D2" s="499"/>
      <c r="E2" s="499"/>
      <c r="F2" s="499"/>
      <c r="G2" s="499"/>
      <c r="H2" s="499"/>
      <c r="I2" s="499"/>
      <c r="J2" s="499"/>
      <c r="K2" s="499"/>
      <c r="L2" s="500"/>
    </row>
    <row r="3" spans="1:63" customFormat="1" ht="13.5" thickTop="1" x14ac:dyDescent="0.2">
      <c r="A3" s="27"/>
      <c r="B3" s="170"/>
      <c r="C3" s="28"/>
      <c r="D3" s="410"/>
      <c r="E3" s="410"/>
      <c r="F3" s="410"/>
      <c r="G3" s="410"/>
      <c r="H3" s="410"/>
      <c r="I3" s="410"/>
      <c r="J3" s="28"/>
      <c r="K3" s="28"/>
      <c r="L3" s="28"/>
    </row>
    <row r="4" spans="1:63" ht="19.5" x14ac:dyDescent="0.35">
      <c r="A4" s="501" t="s">
        <v>236</v>
      </c>
      <c r="B4" s="502"/>
      <c r="C4" s="502"/>
      <c r="D4" s="502"/>
      <c r="E4" s="502"/>
      <c r="F4" s="502"/>
      <c r="G4" s="502"/>
      <c r="H4" s="502"/>
      <c r="I4" s="502"/>
      <c r="J4" s="502"/>
      <c r="K4" s="502"/>
      <c r="L4" s="503"/>
    </row>
    <row r="5" spans="1:63" ht="13.5" thickBot="1" x14ac:dyDescent="0.25">
      <c r="A5" s="29" t="s">
        <v>30</v>
      </c>
      <c r="B5" s="27"/>
      <c r="C5" s="27"/>
      <c r="D5" s="27"/>
      <c r="E5" s="27"/>
      <c r="F5" s="27"/>
      <c r="G5" s="27"/>
      <c r="H5" s="27"/>
      <c r="I5" s="27"/>
      <c r="J5" s="27"/>
      <c r="K5" s="27"/>
      <c r="L5" s="27"/>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row>
    <row r="6" spans="1:63" x14ac:dyDescent="0.2">
      <c r="A6" s="30"/>
      <c r="B6" s="31"/>
      <c r="C6" s="31"/>
      <c r="D6" s="31"/>
      <c r="E6" s="31"/>
      <c r="F6" s="31"/>
      <c r="G6" s="31"/>
      <c r="H6" s="31"/>
      <c r="I6" s="31"/>
      <c r="J6" s="31"/>
      <c r="K6" s="31"/>
      <c r="L6" s="32"/>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63" x14ac:dyDescent="0.2">
      <c r="A7" s="33" t="s">
        <v>103</v>
      </c>
      <c r="B7" s="27"/>
      <c r="C7" s="439" t="s">
        <v>204</v>
      </c>
      <c r="D7" s="440"/>
      <c r="E7" s="441"/>
      <c r="F7" s="27"/>
      <c r="G7" s="27" t="s">
        <v>6</v>
      </c>
      <c r="H7" s="27"/>
      <c r="I7" s="445" t="s">
        <v>206</v>
      </c>
      <c r="J7" s="446"/>
      <c r="K7" s="447"/>
      <c r="L7" s="34"/>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63" x14ac:dyDescent="0.2">
      <c r="A8" s="33"/>
      <c r="B8" s="27"/>
      <c r="C8" s="27"/>
      <c r="D8" s="27"/>
      <c r="E8" s="27"/>
      <c r="F8" s="27"/>
      <c r="G8" s="27"/>
      <c r="H8" s="27"/>
      <c r="I8" s="27"/>
      <c r="J8" s="27"/>
      <c r="K8" s="27"/>
      <c r="L8" s="34"/>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row>
    <row r="9" spans="1:63" x14ac:dyDescent="0.2">
      <c r="A9" s="33" t="s">
        <v>402</v>
      </c>
      <c r="B9" s="27"/>
      <c r="C9" s="439" t="s">
        <v>205</v>
      </c>
      <c r="D9" s="440"/>
      <c r="E9" s="441"/>
      <c r="F9" s="27"/>
      <c r="G9" s="27" t="s">
        <v>7</v>
      </c>
      <c r="H9" s="27"/>
      <c r="I9" s="448" t="s">
        <v>207</v>
      </c>
      <c r="J9" s="478"/>
      <c r="K9" s="479"/>
      <c r="L9" s="34"/>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row>
    <row r="10" spans="1:63" ht="13.5" thickBot="1" x14ac:dyDescent="0.25">
      <c r="A10" s="264" t="s">
        <v>394</v>
      </c>
      <c r="B10" s="36"/>
      <c r="C10" s="36"/>
      <c r="D10" s="36"/>
      <c r="E10" s="36"/>
      <c r="F10" s="36"/>
      <c r="G10" s="36"/>
      <c r="H10" s="36"/>
      <c r="I10" s="36"/>
      <c r="J10" s="36"/>
      <c r="K10" s="36"/>
      <c r="L10" s="37"/>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row>
    <row r="11" spans="1:63" x14ac:dyDescent="0.2">
      <c r="A11" s="27"/>
      <c r="B11" s="27"/>
      <c r="C11" s="27"/>
      <c r="D11" s="27"/>
      <c r="E11" s="27"/>
      <c r="F11" s="27"/>
      <c r="G11" s="27"/>
      <c r="H11" s="27"/>
      <c r="I11" s="27"/>
      <c r="J11" s="27"/>
      <c r="K11" s="27"/>
      <c r="L11" s="27"/>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row>
    <row r="12" spans="1:63" ht="13.5" thickBot="1" x14ac:dyDescent="0.25">
      <c r="A12" s="29" t="s">
        <v>31</v>
      </c>
      <c r="B12" s="27"/>
      <c r="C12" s="27"/>
      <c r="D12" s="27"/>
      <c r="E12" s="27"/>
      <c r="F12" s="27"/>
      <c r="G12" s="27"/>
      <c r="H12" s="27"/>
      <c r="I12" s="27"/>
      <c r="J12" s="27"/>
      <c r="K12" s="27"/>
      <c r="L12" s="27"/>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row>
    <row r="13" spans="1:63" x14ac:dyDescent="0.2">
      <c r="A13" s="30"/>
      <c r="B13" s="31"/>
      <c r="C13" s="31"/>
      <c r="D13" s="31"/>
      <c r="E13" s="31"/>
      <c r="F13" s="31"/>
      <c r="G13" s="31"/>
      <c r="H13" s="31"/>
      <c r="I13" s="31"/>
      <c r="J13" s="31"/>
      <c r="K13" s="31"/>
      <c r="L13" s="32"/>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row>
    <row r="14" spans="1:63" x14ac:dyDescent="0.2">
      <c r="A14" s="33" t="s">
        <v>32</v>
      </c>
      <c r="B14" s="27"/>
      <c r="C14" s="414" t="s">
        <v>151</v>
      </c>
      <c r="D14" s="415"/>
      <c r="E14" s="416"/>
      <c r="F14" s="27"/>
      <c r="G14" s="27" t="s">
        <v>39</v>
      </c>
      <c r="H14" s="27"/>
      <c r="I14" s="439" t="s">
        <v>208</v>
      </c>
      <c r="J14" s="440"/>
      <c r="K14" s="441"/>
      <c r="L14" s="3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row>
    <row r="15" spans="1:63" x14ac:dyDescent="0.2">
      <c r="A15" s="33"/>
      <c r="B15" s="27"/>
      <c r="C15" s="27"/>
      <c r="D15" s="27"/>
      <c r="E15" s="27"/>
      <c r="F15" s="27"/>
      <c r="G15" s="27"/>
      <c r="H15" s="27"/>
      <c r="I15" s="27"/>
      <c r="J15" s="27"/>
      <c r="K15" s="27"/>
      <c r="L15" s="34"/>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row>
    <row r="16" spans="1:63" ht="12.75" customHeight="1" x14ac:dyDescent="0.2">
      <c r="A16" s="33" t="s">
        <v>38</v>
      </c>
      <c r="B16" s="27"/>
      <c r="C16" s="344"/>
      <c r="D16" s="344"/>
      <c r="E16" s="344"/>
      <c r="F16" s="27"/>
      <c r="G16" s="27" t="s">
        <v>0</v>
      </c>
      <c r="H16" s="27"/>
      <c r="I16" s="345" t="s">
        <v>102</v>
      </c>
      <c r="J16" s="39"/>
      <c r="K16" s="27"/>
      <c r="L16" s="34"/>
      <c r="M16"/>
      <c r="N16" s="396" t="s">
        <v>406</v>
      </c>
      <c r="O16" s="397"/>
      <c r="P16" s="397"/>
      <c r="Q16" s="397"/>
      <c r="R16" s="397"/>
      <c r="S16" s="397"/>
      <c r="T16" s="397"/>
      <c r="U16" s="397"/>
      <c r="V16" s="398"/>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row>
    <row r="17" spans="1:63" x14ac:dyDescent="0.2">
      <c r="A17" s="33"/>
      <c r="B17" s="27"/>
      <c r="C17" s="344"/>
      <c r="D17" s="344"/>
      <c r="E17" s="344"/>
      <c r="F17" s="27"/>
      <c r="G17" s="27"/>
      <c r="H17" s="27"/>
      <c r="I17" s="27"/>
      <c r="J17" s="27"/>
      <c r="K17" s="27"/>
      <c r="L17" s="34"/>
      <c r="M17"/>
      <c r="N17" s="399"/>
      <c r="O17" s="400"/>
      <c r="P17" s="400"/>
      <c r="Q17" s="400"/>
      <c r="R17" s="400"/>
      <c r="S17" s="400"/>
      <c r="T17" s="400"/>
      <c r="U17" s="400"/>
      <c r="V17" s="401"/>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row>
    <row r="18" spans="1:63" x14ac:dyDescent="0.2">
      <c r="A18" s="33"/>
      <c r="B18" s="27"/>
      <c r="C18" s="344"/>
      <c r="D18" s="344"/>
      <c r="E18" s="344"/>
      <c r="F18" s="27"/>
      <c r="G18" s="27" t="s">
        <v>33</v>
      </c>
      <c r="H18" s="27"/>
      <c r="I18" s="40">
        <f>Funding_Year</f>
        <v>2031</v>
      </c>
      <c r="J18" s="27"/>
      <c r="K18" s="27"/>
      <c r="L18" s="34"/>
      <c r="M18"/>
      <c r="N18" s="399"/>
      <c r="O18" s="400"/>
      <c r="P18" s="400"/>
      <c r="Q18" s="400"/>
      <c r="R18" s="400"/>
      <c r="S18" s="400"/>
      <c r="T18" s="400"/>
      <c r="U18" s="400"/>
      <c r="V18" s="401"/>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row>
    <row r="19" spans="1:63" x14ac:dyDescent="0.2">
      <c r="A19" s="33"/>
      <c r="B19" s="41"/>
      <c r="C19" s="27"/>
      <c r="D19" s="27"/>
      <c r="E19" s="27"/>
      <c r="F19" s="27"/>
      <c r="G19" s="27"/>
      <c r="H19" s="27"/>
      <c r="I19" s="27"/>
      <c r="J19" s="27"/>
      <c r="K19" s="27"/>
      <c r="L19" s="34"/>
      <c r="M19"/>
      <c r="N19" s="399"/>
      <c r="O19" s="400"/>
      <c r="P19" s="400"/>
      <c r="Q19" s="400"/>
      <c r="R19" s="400"/>
      <c r="S19" s="400"/>
      <c r="T19" s="400"/>
      <c r="U19" s="400"/>
      <c r="V19" s="401"/>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row>
    <row r="20" spans="1:63" x14ac:dyDescent="0.2">
      <c r="A20" s="33" t="s">
        <v>77</v>
      </c>
      <c r="B20" s="41"/>
      <c r="C20" s="414" t="str">
        <f>C7&amp;" - "&amp;C14&amp;"-"&amp;I16</f>
        <v>Your Agency - Carpool Management-SL</v>
      </c>
      <c r="D20" s="415"/>
      <c r="E20" s="416"/>
      <c r="F20" s="27"/>
      <c r="G20" s="27" t="s">
        <v>76</v>
      </c>
      <c r="H20" s="27"/>
      <c r="I20" s="414" t="str">
        <f>IF(I16="SL","Salt Lake",IF(I16="DA","Ogden-Layton",IF(I16="WE","Ogden-Layton","")))</f>
        <v>Salt Lake</v>
      </c>
      <c r="J20" s="415"/>
      <c r="K20" s="416"/>
      <c r="L20" s="34"/>
      <c r="M20"/>
      <c r="N20" s="399"/>
      <c r="O20" s="400"/>
      <c r="P20" s="400"/>
      <c r="Q20" s="400"/>
      <c r="R20" s="400"/>
      <c r="S20" s="400"/>
      <c r="T20" s="400"/>
      <c r="U20" s="400"/>
      <c r="V20" s="401"/>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row>
    <row r="21" spans="1:63" x14ac:dyDescent="0.2">
      <c r="A21" s="33"/>
      <c r="B21" s="27"/>
      <c r="C21" s="27"/>
      <c r="D21" s="27"/>
      <c r="E21" s="27"/>
      <c r="F21" s="27"/>
      <c r="G21" s="27"/>
      <c r="H21" s="27"/>
      <c r="I21" s="27"/>
      <c r="J21" s="27"/>
      <c r="K21" s="27"/>
      <c r="L21" s="34"/>
      <c r="M21"/>
      <c r="N21" s="399"/>
      <c r="O21" s="400"/>
      <c r="P21" s="400"/>
      <c r="Q21" s="400"/>
      <c r="R21" s="400"/>
      <c r="S21" s="400"/>
      <c r="T21" s="400"/>
      <c r="U21" s="400"/>
      <c r="V21" s="40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row>
    <row r="22" spans="1:63" ht="111.6" customHeight="1" x14ac:dyDescent="0.2">
      <c r="A22" s="406" t="s">
        <v>214</v>
      </c>
      <c r="B22" s="407"/>
      <c r="C22" s="417" t="s">
        <v>1353</v>
      </c>
      <c r="D22" s="418"/>
      <c r="E22" s="418"/>
      <c r="F22" s="418"/>
      <c r="G22" s="418"/>
      <c r="H22" s="418"/>
      <c r="I22" s="418"/>
      <c r="J22" s="418"/>
      <c r="K22" s="419"/>
      <c r="L22" s="42"/>
      <c r="M22"/>
      <c r="N22" s="399"/>
      <c r="O22" s="400"/>
      <c r="P22" s="400"/>
      <c r="Q22" s="400"/>
      <c r="R22" s="400"/>
      <c r="S22" s="400"/>
      <c r="T22" s="400"/>
      <c r="U22" s="400"/>
      <c r="V22" s="401"/>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row>
    <row r="23" spans="1:63" ht="13.5" thickBot="1" x14ac:dyDescent="0.25">
      <c r="A23" s="35"/>
      <c r="B23" s="36"/>
      <c r="C23" s="36"/>
      <c r="D23" s="36"/>
      <c r="E23" s="36"/>
      <c r="F23" s="36"/>
      <c r="G23" s="36"/>
      <c r="H23" s="36"/>
      <c r="I23" s="36"/>
      <c r="J23" s="36"/>
      <c r="K23" s="36"/>
      <c r="L23" s="37"/>
      <c r="M23"/>
      <c r="N23" s="402"/>
      <c r="O23" s="403"/>
      <c r="P23" s="403"/>
      <c r="Q23" s="403"/>
      <c r="R23" s="403"/>
      <c r="S23" s="403"/>
      <c r="T23" s="403"/>
      <c r="U23" s="403"/>
      <c r="V23" s="404"/>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row>
    <row r="24" spans="1:63" ht="13.5" thickBot="1" x14ac:dyDescent="0.25">
      <c r="A24" s="27"/>
      <c r="B24" s="27"/>
      <c r="C24" s="27"/>
      <c r="D24" s="27"/>
      <c r="E24" s="27"/>
      <c r="F24" s="27"/>
      <c r="G24" s="27"/>
      <c r="H24" s="27"/>
      <c r="I24" s="27"/>
      <c r="J24" s="27"/>
      <c r="K24" s="27"/>
      <c r="L24" s="27"/>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row>
    <row r="25" spans="1:63" ht="27.6" customHeight="1" thickTop="1" thickBot="1" x14ac:dyDescent="0.3">
      <c r="A25" s="29" t="s">
        <v>398</v>
      </c>
      <c r="B25" s="27"/>
      <c r="D25" s="481" t="s">
        <v>228</v>
      </c>
      <c r="E25" s="482"/>
      <c r="F25" s="482"/>
      <c r="G25" s="482"/>
      <c r="H25" s="482"/>
      <c r="I25" s="482"/>
      <c r="J25" s="482"/>
      <c r="K25" s="483"/>
      <c r="L25" s="27"/>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row>
    <row r="26" spans="1:63" x14ac:dyDescent="0.2">
      <c r="A26" s="30"/>
      <c r="B26" s="31"/>
      <c r="C26" s="31"/>
      <c r="D26" s="31"/>
      <c r="E26" s="31"/>
      <c r="F26" s="31"/>
      <c r="G26" s="31"/>
      <c r="H26" s="31"/>
      <c r="I26" s="31"/>
      <c r="J26" s="31"/>
      <c r="K26" s="31"/>
      <c r="L26" s="32"/>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row>
    <row r="27" spans="1:63" x14ac:dyDescent="0.2">
      <c r="A27" s="33" t="s">
        <v>8</v>
      </c>
      <c r="B27" s="27"/>
      <c r="C27" s="27"/>
      <c r="D27" s="27"/>
      <c r="E27" s="345">
        <v>250</v>
      </c>
      <c r="F27" s="27"/>
      <c r="G27" s="71" t="s">
        <v>82</v>
      </c>
      <c r="H27" s="27"/>
      <c r="I27" s="72"/>
      <c r="J27" s="72"/>
      <c r="K27" s="345">
        <v>1</v>
      </c>
      <c r="L27" s="34"/>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row>
    <row r="28" spans="1:63" x14ac:dyDescent="0.2">
      <c r="A28" s="43" t="s">
        <v>44</v>
      </c>
      <c r="B28" s="27"/>
      <c r="C28" s="27"/>
      <c r="D28" s="27"/>
      <c r="E28" s="27"/>
      <c r="F28" s="66"/>
      <c r="G28" s="73" t="s">
        <v>153</v>
      </c>
      <c r="H28" s="74"/>
      <c r="I28" s="74"/>
      <c r="J28" s="74"/>
      <c r="K28" s="75"/>
      <c r="L28" s="34"/>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row>
    <row r="29" spans="1:63" x14ac:dyDescent="0.2">
      <c r="A29" s="43"/>
      <c r="B29" s="27"/>
      <c r="C29" s="27"/>
      <c r="D29" s="27"/>
      <c r="E29" s="27"/>
      <c r="F29" s="27"/>
      <c r="G29" s="74"/>
      <c r="H29" s="74"/>
      <c r="I29" s="74"/>
      <c r="J29" s="74"/>
      <c r="K29" s="75"/>
      <c r="L29" s="34"/>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row>
    <row r="30" spans="1:63" x14ac:dyDescent="0.2">
      <c r="A30" s="33" t="s">
        <v>34</v>
      </c>
      <c r="B30" s="27"/>
      <c r="C30" s="27"/>
      <c r="D30" s="27"/>
      <c r="E30" s="345">
        <v>1.2</v>
      </c>
      <c r="F30" s="27"/>
      <c r="G30" s="27" t="s">
        <v>154</v>
      </c>
      <c r="H30" s="27"/>
      <c r="I30" s="27"/>
      <c r="J30" s="27"/>
      <c r="K30" s="351">
        <v>2.4</v>
      </c>
      <c r="L30" s="34"/>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row>
    <row r="31" spans="1:63" x14ac:dyDescent="0.2">
      <c r="A31" s="43" t="s">
        <v>35</v>
      </c>
      <c r="B31" s="27"/>
      <c r="C31" s="27"/>
      <c r="D31" s="27"/>
      <c r="E31" s="67"/>
      <c r="F31" s="27"/>
      <c r="G31" s="76" t="s">
        <v>83</v>
      </c>
      <c r="H31" s="27"/>
      <c r="I31" s="27"/>
      <c r="J31" s="27"/>
      <c r="K31" s="27"/>
      <c r="L31" s="34"/>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row>
    <row r="32" spans="1:63" x14ac:dyDescent="0.2">
      <c r="A32" s="33"/>
      <c r="B32" s="27"/>
      <c r="C32" s="27"/>
      <c r="D32" s="27"/>
      <c r="E32" s="27"/>
      <c r="F32" s="27"/>
      <c r="G32" s="27"/>
      <c r="H32" s="27"/>
      <c r="I32" s="27"/>
      <c r="J32" s="27"/>
      <c r="K32" s="27"/>
      <c r="L32" s="34"/>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row>
    <row r="33" spans="1:63" x14ac:dyDescent="0.2">
      <c r="A33" s="33" t="s">
        <v>36</v>
      </c>
      <c r="B33" s="27"/>
      <c r="C33" s="27"/>
      <c r="D33" s="27"/>
      <c r="E33" s="45" t="s">
        <v>29</v>
      </c>
      <c r="F33" s="27"/>
      <c r="G33" s="27" t="s">
        <v>146</v>
      </c>
      <c r="H33" s="75"/>
      <c r="I33" s="75"/>
      <c r="J33" s="75"/>
      <c r="K33" s="345">
        <v>25</v>
      </c>
      <c r="L33" s="34"/>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row>
    <row r="34" spans="1:63" x14ac:dyDescent="0.2">
      <c r="A34" s="43" t="s">
        <v>150</v>
      </c>
      <c r="B34" s="27"/>
      <c r="C34" s="27"/>
      <c r="D34" s="27"/>
      <c r="E34" s="27"/>
      <c r="F34" s="27"/>
      <c r="G34" s="76" t="s">
        <v>84</v>
      </c>
      <c r="H34" s="75"/>
      <c r="I34" s="75"/>
      <c r="J34" s="75"/>
      <c r="K34" s="75"/>
      <c r="L34" s="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row>
    <row r="35" spans="1:63" x14ac:dyDescent="0.2">
      <c r="A35" s="43"/>
      <c r="B35" s="27"/>
      <c r="C35" s="27"/>
      <c r="D35" s="27"/>
      <c r="E35" s="27"/>
      <c r="F35" s="27"/>
      <c r="G35" s="39"/>
      <c r="H35" s="27"/>
      <c r="I35" s="27"/>
      <c r="J35" s="27"/>
      <c r="K35" s="27"/>
      <c r="L35" s="34"/>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row>
    <row r="36" spans="1:63" x14ac:dyDescent="0.2">
      <c r="A36" s="33" t="s">
        <v>351</v>
      </c>
      <c r="B36" s="27"/>
      <c r="C36" s="27"/>
      <c r="D36" s="27"/>
      <c r="E36" s="345">
        <v>1</v>
      </c>
      <c r="F36" s="27"/>
      <c r="G36" s="71" t="s">
        <v>152</v>
      </c>
      <c r="H36" s="27"/>
      <c r="I36" s="27"/>
      <c r="J36" s="27"/>
      <c r="K36" s="77">
        <f>K27*(K30-1)*K33*2</f>
        <v>70</v>
      </c>
      <c r="L36" s="34"/>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row>
    <row r="37" spans="1:63" x14ac:dyDescent="0.2">
      <c r="A37" s="43" t="s">
        <v>362</v>
      </c>
      <c r="B37" s="27"/>
      <c r="C37" s="27"/>
      <c r="D37" s="27"/>
      <c r="E37" s="27"/>
      <c r="F37" s="27"/>
      <c r="G37" s="39" t="s">
        <v>149</v>
      </c>
      <c r="H37" s="27"/>
      <c r="I37" s="27"/>
      <c r="J37" s="27"/>
      <c r="K37" s="27"/>
      <c r="L37" s="34"/>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row>
    <row r="38" spans="1:63" x14ac:dyDescent="0.2">
      <c r="A38" s="33"/>
      <c r="B38" s="27"/>
      <c r="C38" s="27"/>
      <c r="D38" s="27"/>
      <c r="E38" s="27"/>
      <c r="F38" s="27"/>
      <c r="L38" s="34"/>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row>
    <row r="39" spans="1:63" x14ac:dyDescent="0.2">
      <c r="A39" s="33" t="s">
        <v>396</v>
      </c>
      <c r="B39" s="27"/>
      <c r="C39" s="27"/>
      <c r="D39" s="27"/>
      <c r="E39" s="408">
        <v>1</v>
      </c>
      <c r="F39" s="409"/>
      <c r="G39" s="357"/>
      <c r="H39" s="357"/>
      <c r="I39" s="357"/>
      <c r="J39" s="357"/>
      <c r="K39" s="357"/>
      <c r="L39" s="34"/>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row>
    <row r="40" spans="1:63" x14ac:dyDescent="0.2">
      <c r="A40" s="265" t="s">
        <v>81</v>
      </c>
      <c r="B40" s="27"/>
      <c r="C40" s="27"/>
      <c r="D40" s="27"/>
      <c r="E40" s="27"/>
      <c r="F40" s="27"/>
      <c r="G40" s="357"/>
      <c r="H40" s="357"/>
      <c r="I40" s="357"/>
      <c r="J40" s="357"/>
      <c r="K40" s="357"/>
      <c r="L40" s="208"/>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row>
    <row r="41" spans="1:63" x14ac:dyDescent="0.2">
      <c r="A41" s="33" t="s">
        <v>37</v>
      </c>
      <c r="B41" s="27"/>
      <c r="C41" s="27"/>
      <c r="D41" s="27"/>
      <c r="E41" s="408">
        <f>0.9323*E39</f>
        <v>0.93230000000000002</v>
      </c>
      <c r="F41" s="409"/>
      <c r="G41" s="27"/>
      <c r="H41" s="27" t="s">
        <v>395</v>
      </c>
      <c r="I41" s="27"/>
      <c r="J41" s="408">
        <f>0.0677*E39</f>
        <v>6.7699999999999996E-2</v>
      </c>
      <c r="K41" s="409"/>
      <c r="L41" s="358"/>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row>
    <row r="42" spans="1:63" x14ac:dyDescent="0.2">
      <c r="A42" s="359" t="s">
        <v>1354</v>
      </c>
      <c r="B42"/>
      <c r="C42"/>
      <c r="D42"/>
      <c r="E42"/>
      <c r="F42"/>
      <c r="G42"/>
      <c r="H42" s="359" t="s">
        <v>408</v>
      </c>
      <c r="I42"/>
      <c r="J42"/>
      <c r="K42"/>
      <c r="L42" s="358"/>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row>
    <row r="43" spans="1:63" x14ac:dyDescent="0.2">
      <c r="A43" s="265"/>
      <c r="B43" s="27"/>
      <c r="C43" s="27"/>
      <c r="D43" s="27"/>
      <c r="E43" s="27"/>
      <c r="F43" s="27"/>
      <c r="G43" s="357"/>
      <c r="H43" s="357"/>
      <c r="I43" s="357"/>
      <c r="J43" s="357"/>
      <c r="K43" s="357"/>
      <c r="L43" s="358"/>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row>
    <row r="44" spans="1:63" x14ac:dyDescent="0.2">
      <c r="A44" s="406" t="s">
        <v>400</v>
      </c>
      <c r="B44" s="449"/>
      <c r="C44" s="449"/>
      <c r="D44" s="449"/>
      <c r="E44" s="449"/>
      <c r="F44" s="449"/>
      <c r="G44" s="449"/>
      <c r="H44" s="449"/>
      <c r="I44" s="449"/>
      <c r="J44" s="27"/>
      <c r="K44" s="345" t="s">
        <v>397</v>
      </c>
      <c r="L44" s="3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row>
    <row r="45" spans="1:63" x14ac:dyDescent="0.2">
      <c r="A45" s="406"/>
      <c r="B45" s="449"/>
      <c r="C45" s="449"/>
      <c r="D45" s="449"/>
      <c r="E45" s="449"/>
      <c r="F45" s="449"/>
      <c r="G45" s="449"/>
      <c r="H45" s="449"/>
      <c r="I45" s="449"/>
      <c r="J45" s="27"/>
      <c r="K45" s="27"/>
      <c r="L45" s="34"/>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row>
    <row r="46" spans="1:63" x14ac:dyDescent="0.2">
      <c r="A46" s="263"/>
      <c r="B46" s="266"/>
      <c r="C46" s="266"/>
      <c r="D46" s="266"/>
      <c r="E46" s="266"/>
      <c r="F46" s="266"/>
      <c r="G46" s="266"/>
      <c r="H46" s="266"/>
      <c r="I46" s="266"/>
      <c r="J46" s="27"/>
      <c r="K46" s="27"/>
      <c r="L46" s="34"/>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row>
    <row r="47" spans="1:63" x14ac:dyDescent="0.2">
      <c r="A47" s="450" t="s">
        <v>409</v>
      </c>
      <c r="B47" s="451"/>
      <c r="C47" s="451"/>
      <c r="D47" s="451"/>
      <c r="E47" s="451"/>
      <c r="F47" s="451"/>
      <c r="G47" s="454" t="s">
        <v>401</v>
      </c>
      <c r="H47" s="454"/>
      <c r="I47" s="455"/>
      <c r="J47" s="408">
        <v>0</v>
      </c>
      <c r="K47" s="409"/>
      <c r="L47" s="208"/>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row>
    <row r="48" spans="1:63" ht="13.5" thickBot="1" x14ac:dyDescent="0.25">
      <c r="A48" s="452"/>
      <c r="B48" s="453"/>
      <c r="C48" s="453"/>
      <c r="D48" s="453"/>
      <c r="E48" s="453"/>
      <c r="F48" s="453"/>
      <c r="G48" s="269"/>
      <c r="H48" s="269"/>
      <c r="I48" s="267"/>
      <c r="J48" s="267"/>
      <c r="K48" s="267"/>
      <c r="L48" s="26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row>
    <row r="49" spans="1:63" x14ac:dyDescent="0.2">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row>
    <row r="50" spans="1:63" ht="13.5" thickBot="1" x14ac:dyDescent="0.25">
      <c r="A50" s="29" t="s">
        <v>63</v>
      </c>
      <c r="B50" s="27"/>
      <c r="C50" s="27"/>
      <c r="D50" s="27"/>
      <c r="E50" s="27"/>
      <c r="F50" s="27"/>
      <c r="G50" s="27"/>
      <c r="H50" s="27"/>
      <c r="I50" s="27"/>
      <c r="J50" s="27"/>
      <c r="K50" s="27"/>
      <c r="L50" s="27"/>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row>
    <row r="51" spans="1:63" x14ac:dyDescent="0.2">
      <c r="A51" s="46"/>
      <c r="B51" s="47"/>
      <c r="C51" s="47"/>
      <c r="D51" s="47"/>
      <c r="E51" s="47"/>
      <c r="F51" s="47"/>
      <c r="G51" s="47"/>
      <c r="H51" s="47"/>
      <c r="I51" s="47"/>
      <c r="J51" s="47"/>
      <c r="K51" s="47"/>
      <c r="L51" s="48"/>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row>
    <row r="52" spans="1:63" ht="13.5" thickBot="1" x14ac:dyDescent="0.25">
      <c r="A52" s="49" t="s">
        <v>66</v>
      </c>
      <c r="B52" s="50"/>
      <c r="C52" s="51" t="s">
        <v>74</v>
      </c>
      <c r="D52" s="51" t="s">
        <v>116</v>
      </c>
      <c r="E52" s="51" t="s">
        <v>67</v>
      </c>
      <c r="F52" s="50"/>
      <c r="G52" s="50" t="s">
        <v>65</v>
      </c>
      <c r="H52" s="50"/>
      <c r="I52" s="50"/>
      <c r="J52" s="51" t="s">
        <v>68</v>
      </c>
      <c r="K52" s="51" t="s">
        <v>114</v>
      </c>
      <c r="L52" s="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row>
    <row r="53" spans="1:63" x14ac:dyDescent="0.2">
      <c r="A53" s="311" t="s">
        <v>172</v>
      </c>
      <c r="B53" s="312"/>
      <c r="C53" s="324">
        <f>T70</f>
        <v>2.8008118721461182E-4</v>
      </c>
      <c r="D53" s="325">
        <f t="shared" ref="D53:D59" si="0">C53*365</f>
        <v>0.10222963333333332</v>
      </c>
      <c r="E53" s="326">
        <f t="shared" ref="E53:E59" si="1">C53*1000/453.5/2000*365</f>
        <v>1.1271183388460125E-4</v>
      </c>
      <c r="F53" s="50"/>
      <c r="G53" s="56" t="s">
        <v>200</v>
      </c>
      <c r="H53" s="50"/>
      <c r="I53" s="50"/>
      <c r="J53" s="69">
        <f>C70</f>
        <v>1.06544901065449</v>
      </c>
      <c r="K53" s="70">
        <f>J53*365</f>
        <v>388.88888888888886</v>
      </c>
      <c r="L53" s="52"/>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row>
    <row r="54" spans="1:63" ht="13.5" thickBot="1" x14ac:dyDescent="0.25">
      <c r="A54" s="316" t="s">
        <v>1346</v>
      </c>
      <c r="B54" s="317"/>
      <c r="C54" s="338">
        <f>O70</f>
        <v>10.078772382191779</v>
      </c>
      <c r="D54" s="338">
        <f>C54*365</f>
        <v>3678.7519194999995</v>
      </c>
      <c r="E54" s="339">
        <f t="shared" si="1"/>
        <v>4.0559558098125681</v>
      </c>
      <c r="F54" s="50"/>
      <c r="G54" s="56" t="s">
        <v>201</v>
      </c>
      <c r="H54" s="50"/>
      <c r="I54" s="50"/>
      <c r="J54" s="69">
        <f>D70</f>
        <v>47.945205479452049</v>
      </c>
      <c r="K54" s="70">
        <f>J54*365</f>
        <v>17499.999999999996</v>
      </c>
      <c r="L54" s="52"/>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row>
    <row r="55" spans="1:63" x14ac:dyDescent="0.2">
      <c r="A55" s="53" t="s">
        <v>22</v>
      </c>
      <c r="B55" s="50"/>
      <c r="C55" s="54">
        <f>P70</f>
        <v>5.9541953972602736E-2</v>
      </c>
      <c r="D55" s="55">
        <f t="shared" si="0"/>
        <v>21.732813199999999</v>
      </c>
      <c r="E55" s="55">
        <f t="shared" si="1"/>
        <v>2.3961205292171991E-2</v>
      </c>
      <c r="F55" s="50"/>
      <c r="G55" s="56" t="s">
        <v>320</v>
      </c>
      <c r="H55" s="50"/>
      <c r="I55" s="50"/>
      <c r="J55" s="183">
        <f>J53*0.218</f>
        <v>0.23226788432267884</v>
      </c>
      <c r="K55" s="184">
        <f>K53*0.218</f>
        <v>84.777777777777771</v>
      </c>
      <c r="L55" s="52"/>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row>
    <row r="56" spans="1:63" x14ac:dyDescent="0.2">
      <c r="A56" s="53" t="s">
        <v>100</v>
      </c>
      <c r="B56" s="50"/>
      <c r="C56" s="54">
        <f>Q70</f>
        <v>9.1131497716894969E-4</v>
      </c>
      <c r="D56" s="55">
        <f t="shared" si="0"/>
        <v>0.33262996666666661</v>
      </c>
      <c r="E56" s="55">
        <f t="shared" si="1"/>
        <v>3.6673645718485849E-4</v>
      </c>
      <c r="F56" s="50"/>
      <c r="G56" s="182" t="s">
        <v>385</v>
      </c>
      <c r="H56" s="50"/>
      <c r="I56" s="50"/>
      <c r="J56" s="50"/>
      <c r="K56" s="50"/>
      <c r="L56" s="52"/>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row>
    <row r="57" spans="1:63" x14ac:dyDescent="0.2">
      <c r="A57" s="53" t="s">
        <v>21</v>
      </c>
      <c r="B57" s="50"/>
      <c r="C57" s="54">
        <f>R70</f>
        <v>7.9981936073059352E-4</v>
      </c>
      <c r="D57" s="55">
        <f t="shared" si="0"/>
        <v>0.29193406666666666</v>
      </c>
      <c r="E57" s="55">
        <f t="shared" si="1"/>
        <v>3.218677692024991E-4</v>
      </c>
      <c r="F57" s="50"/>
      <c r="G57" s="50"/>
      <c r="H57" s="50"/>
      <c r="I57" s="50"/>
      <c r="J57" s="50"/>
      <c r="K57" s="50"/>
      <c r="L57" s="52"/>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row>
    <row r="58" spans="1:63" ht="13.5" thickBot="1" x14ac:dyDescent="0.25">
      <c r="A58" s="53" t="s">
        <v>20</v>
      </c>
      <c r="B58" s="50"/>
      <c r="C58" s="54">
        <f>S70</f>
        <v>1.7083349771689501E-3</v>
      </c>
      <c r="D58" s="55">
        <f t="shared" si="0"/>
        <v>0.62354226666666679</v>
      </c>
      <c r="E58" s="55">
        <f t="shared" si="1"/>
        <v>6.8747769202499084E-4</v>
      </c>
      <c r="F58" s="50"/>
      <c r="G58" s="50"/>
      <c r="H58" s="50"/>
      <c r="I58" s="50"/>
      <c r="J58" s="50"/>
      <c r="K58" s="50"/>
      <c r="L58" s="52"/>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row>
    <row r="59" spans="1:63" ht="13.5" thickBot="1" x14ac:dyDescent="0.25">
      <c r="A59" s="59" t="s">
        <v>62</v>
      </c>
      <c r="B59" s="50"/>
      <c r="C59" s="60">
        <f>B70</f>
        <v>6.2961423287671223E-2</v>
      </c>
      <c r="D59" s="61">
        <f t="shared" si="0"/>
        <v>22.980919499999995</v>
      </c>
      <c r="E59" s="60">
        <f t="shared" si="1"/>
        <v>2.5337287210584342E-2</v>
      </c>
      <c r="F59" s="50"/>
      <c r="G59" s="50"/>
      <c r="H59" s="50" t="s">
        <v>73</v>
      </c>
      <c r="I59" s="50"/>
      <c r="J59" s="50"/>
      <c r="K59" s="89">
        <f>E70</f>
        <v>22980.919499999996</v>
      </c>
      <c r="L59" s="52"/>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row>
    <row r="60" spans="1:63" ht="13.5" thickBot="1" x14ac:dyDescent="0.25">
      <c r="A60" s="62" t="s">
        <v>75</v>
      </c>
      <c r="B60" s="63"/>
      <c r="C60" s="63"/>
      <c r="D60" s="63"/>
      <c r="E60" s="63"/>
      <c r="F60" s="63"/>
      <c r="G60" s="64" t="s">
        <v>167</v>
      </c>
      <c r="H60" s="64"/>
      <c r="I60" s="63"/>
      <c r="J60" s="63"/>
      <c r="K60" s="63"/>
      <c r="L60" s="65"/>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row>
    <row r="61" spans="1:63"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row>
    <row r="62" spans="1:63"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row>
    <row r="63" spans="1:63"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row>
    <row r="64" spans="1:63"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row>
    <row r="65" spans="1:80"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row>
    <row r="66" spans="1:80"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row>
    <row r="67" spans="1:80" x14ac:dyDescent="0.2">
      <c r="A67"/>
      <c r="B67"/>
      <c r="C67"/>
      <c r="D67"/>
      <c r="E67"/>
      <c r="F67"/>
      <c r="G67"/>
      <c r="H67"/>
      <c r="I67"/>
      <c r="J67"/>
      <c r="K67"/>
      <c r="L67"/>
      <c r="M67"/>
      <c r="N67"/>
      <c r="O67"/>
      <c r="P67"/>
      <c r="Q67"/>
      <c r="R67"/>
      <c r="S67"/>
      <c r="T67"/>
      <c r="U67"/>
      <c r="V67"/>
      <c r="W67"/>
      <c r="X67"/>
      <c r="Y67"/>
      <c r="Z67"/>
      <c r="AA67"/>
      <c r="AB67"/>
      <c r="AC67"/>
      <c r="AD67"/>
      <c r="AE67"/>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c r="BN67"/>
      <c r="BO67"/>
      <c r="BP67"/>
      <c r="BQ67"/>
      <c r="BR67"/>
    </row>
    <row r="68" spans="1:80" customFormat="1" x14ac:dyDescent="0.2">
      <c r="AF68" s="1"/>
      <c r="AG68" s="1"/>
      <c r="AH68" s="1"/>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customFormat="1"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customFormat="1" ht="63.75" x14ac:dyDescent="0.2">
      <c r="A70" s="4" t="str">
        <f>C20</f>
        <v>Your Agency - Carpool Management-SL</v>
      </c>
      <c r="B70" s="16">
        <f>SUM(P70:S70)</f>
        <v>6.2961423287671223E-2</v>
      </c>
      <c r="C70" s="16">
        <f>(K36/45)*(V70/365)</f>
        <v>1.06544901065449</v>
      </c>
      <c r="D70" s="95">
        <f>K70*(V70/365)</f>
        <v>47.945205479452049</v>
      </c>
      <c r="E70" s="5">
        <f>U70*(B70*365)/(MAX(F70,H70)/1000)</f>
        <v>22980.919499999996</v>
      </c>
      <c r="F70" s="96">
        <f>E41</f>
        <v>0.93230000000000002</v>
      </c>
      <c r="G70" s="96">
        <f>E39</f>
        <v>1</v>
      </c>
      <c r="H70" s="96">
        <f>MAX(E39,J47)</f>
        <v>1</v>
      </c>
      <c r="I70" s="104">
        <f>(0.4)*2*K27*(K30-1)/E30</f>
        <v>0.93333333333333324</v>
      </c>
      <c r="J70" s="97">
        <v>0</v>
      </c>
      <c r="K70" s="84">
        <f>K36</f>
        <v>70</v>
      </c>
      <c r="L70" s="98">
        <v>0</v>
      </c>
      <c r="M70" s="99">
        <v>1</v>
      </c>
      <c r="N70" s="100" t="str">
        <f>E33</f>
        <v>LD</v>
      </c>
      <c r="O70" s="7">
        <f t="shared" ref="O70:T70" si="3">($I$70*AV70*$M$70 + $J$70*BH70 + $K$70*BB70 - $L$70*(AP70)) * ($V$70/365)/1000</f>
        <v>10.078772382191779</v>
      </c>
      <c r="P70" s="7">
        <f t="shared" si="3"/>
        <v>5.9541953972602736E-2</v>
      </c>
      <c r="Q70" s="7">
        <f t="shared" si="3"/>
        <v>9.1131497716894969E-4</v>
      </c>
      <c r="R70" s="7">
        <f t="shared" si="3"/>
        <v>7.9981936073059352E-4</v>
      </c>
      <c r="S70" s="7">
        <f t="shared" si="3"/>
        <v>1.7083349771689501E-3</v>
      </c>
      <c r="T70" s="7">
        <f t="shared" si="3"/>
        <v>2.8008118721461182E-4</v>
      </c>
      <c r="U70" s="6">
        <f>E36</f>
        <v>1</v>
      </c>
      <c r="V70" s="6">
        <f>E27</f>
        <v>250</v>
      </c>
      <c r="W70" s="6"/>
      <c r="X70" s="6">
        <f>K33</f>
        <v>25</v>
      </c>
      <c r="Y70" s="6">
        <f>E30</f>
        <v>1.2</v>
      </c>
      <c r="Z70" s="6">
        <f>K27</f>
        <v>1</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Carpool Management</v>
      </c>
      <c r="BR70" s="4" t="s">
        <v>24</v>
      </c>
      <c r="BS70" s="4" t="str">
        <f>C7</f>
        <v>Your Agency</v>
      </c>
      <c r="BT70" s="4">
        <f>D16</f>
        <v>0</v>
      </c>
      <c r="BU70" s="4">
        <f>C17</f>
        <v>0</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0.23226788432267884</v>
      </c>
    </row>
    <row r="71" spans="1:80" customFormat="1" x14ac:dyDescent="0.2"/>
    <row r="72" spans="1:80" customFormat="1" x14ac:dyDescent="0.2">
      <c r="G72" s="494" t="s">
        <v>222</v>
      </c>
      <c r="H72" s="494"/>
      <c r="I72" s="494"/>
      <c r="M72" s="105"/>
      <c r="N72" s="105"/>
      <c r="O72" s="105"/>
      <c r="P72" s="105"/>
      <c r="Q72" s="105"/>
    </row>
    <row r="73" spans="1:80" customFormat="1" x14ac:dyDescent="0.2">
      <c r="G73" s="494"/>
      <c r="H73" s="494"/>
      <c r="I73" s="494"/>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customFormat="1" x14ac:dyDescent="0.2">
      <c r="G74" s="494"/>
      <c r="H74" s="494"/>
      <c r="I74" s="494"/>
      <c r="M74" s="105"/>
      <c r="N74" s="105"/>
      <c r="O74" s="105"/>
      <c r="P74" s="105"/>
      <c r="Q74" s="105"/>
    </row>
    <row r="75" spans="1:80" customFormat="1" x14ac:dyDescent="0.2">
      <c r="G75" s="494"/>
      <c r="H75" s="494"/>
      <c r="I75" s="494"/>
    </row>
    <row r="76" spans="1:80" customFormat="1" x14ac:dyDescent="0.2">
      <c r="G76" s="494"/>
      <c r="H76" s="494"/>
      <c r="I76" s="494"/>
    </row>
    <row r="77" spans="1:80" customFormat="1" x14ac:dyDescent="0.2">
      <c r="G77" s="494"/>
      <c r="H77" s="494"/>
      <c r="I77" s="494"/>
    </row>
    <row r="78" spans="1:80" x14ac:dyDescent="0.2">
      <c r="G78" s="494"/>
      <c r="H78" s="494"/>
      <c r="I78" s="494"/>
      <c r="AE78"/>
      <c r="AF78"/>
      <c r="AG78"/>
      <c r="AH78"/>
      <c r="AI78"/>
      <c r="AJ78"/>
      <c r="AK78"/>
      <c r="AL78"/>
      <c r="AM78"/>
      <c r="AN78"/>
      <c r="AO78"/>
      <c r="AP78"/>
      <c r="AQ78"/>
      <c r="AR78"/>
      <c r="AS78"/>
      <c r="AT78"/>
      <c r="AU78"/>
      <c r="AV78"/>
      <c r="AW78"/>
      <c r="AX78"/>
    </row>
    <row r="79" spans="1:80" x14ac:dyDescent="0.2">
      <c r="G79" s="494"/>
      <c r="H79" s="494"/>
      <c r="I79" s="494"/>
      <c r="AE79"/>
      <c r="AF79"/>
      <c r="AG79"/>
      <c r="AH79"/>
      <c r="AI79"/>
      <c r="AJ79"/>
      <c r="AK79"/>
      <c r="AL79"/>
      <c r="AM79"/>
      <c r="AN79"/>
      <c r="AO79"/>
      <c r="AP79"/>
      <c r="AQ79"/>
      <c r="AR79"/>
      <c r="AS79"/>
      <c r="AT79"/>
      <c r="AU79"/>
      <c r="AV79"/>
      <c r="AW79"/>
      <c r="AX79"/>
    </row>
    <row r="80" spans="1:80" x14ac:dyDescent="0.2">
      <c r="G80" s="494"/>
      <c r="H80" s="494"/>
      <c r="I80" s="494"/>
      <c r="AE80"/>
      <c r="AF80"/>
      <c r="AG80"/>
      <c r="AH80"/>
      <c r="AI80"/>
      <c r="AJ80"/>
      <c r="AK80"/>
      <c r="AL80"/>
      <c r="AM80"/>
      <c r="AN80"/>
      <c r="AO80"/>
      <c r="AP80"/>
      <c r="AQ80"/>
      <c r="AR80"/>
      <c r="AS80"/>
      <c r="AT80"/>
      <c r="AU80"/>
      <c r="AV80"/>
      <c r="AW80"/>
      <c r="AX80"/>
    </row>
    <row r="81" spans="31:50" x14ac:dyDescent="0.2">
      <c r="AE81"/>
      <c r="AF81"/>
      <c r="AG81"/>
      <c r="AH81"/>
      <c r="AI81"/>
      <c r="AJ81"/>
      <c r="AK81"/>
      <c r="AL81"/>
      <c r="AM81"/>
      <c r="AN81"/>
      <c r="AO81"/>
      <c r="AP81"/>
      <c r="AQ81"/>
      <c r="AR81"/>
      <c r="AS81"/>
      <c r="AT81"/>
      <c r="AU81"/>
      <c r="AV81"/>
      <c r="AW81"/>
      <c r="AX81"/>
    </row>
  </sheetData>
  <sheetProtection algorithmName="SHA-512" hashValue="oIx+c016+pOrYhzTTJYXpFij3TJfgL7ntua8cF6uBzBDA3/GunfZAxgSljDx7JY0J1Tfzuq2hzXAknbLeiATcw==" saltValue="B2ZO2x05B4rYUUrc89kZeA==" spinCount="100000" sheet="1" selectLockedCells="1"/>
  <mergeCells count="24">
    <mergeCell ref="C9:E9"/>
    <mergeCell ref="I9:K9"/>
    <mergeCell ref="C14:E14"/>
    <mergeCell ref="D25:K25"/>
    <mergeCell ref="J41:K41"/>
    <mergeCell ref="I14:K14"/>
    <mergeCell ref="C20:E20"/>
    <mergeCell ref="I20:K20"/>
    <mergeCell ref="A1:L1"/>
    <mergeCell ref="A2:L2"/>
    <mergeCell ref="A4:L4"/>
    <mergeCell ref="C7:E7"/>
    <mergeCell ref="I7:K7"/>
    <mergeCell ref="D3:I3"/>
    <mergeCell ref="N16:V23"/>
    <mergeCell ref="G72:I80"/>
    <mergeCell ref="E39:F39"/>
    <mergeCell ref="A44:I45"/>
    <mergeCell ref="A47:F48"/>
    <mergeCell ref="G47:I47"/>
    <mergeCell ref="J47:K47"/>
    <mergeCell ref="A22:B22"/>
    <mergeCell ref="C22:K22"/>
    <mergeCell ref="E41:F41"/>
  </mergeCells>
  <dataValidations count="9">
    <dataValidation type="decimal" operator="lessThanOrEqual" allowBlank="1" showInputMessage="1" showErrorMessage="1" errorTitle="Warning:" error="Bicycle trip length should be less than 10 miles." sqref="K57:K58" xr:uid="{00000000-0002-0000-0E00-000001000000}">
      <formula1>10</formula1>
    </dataValidation>
    <dataValidation type="list" allowBlank="1" showInputMessage="1" showErrorMessage="1" sqref="E33" xr:uid="{00000000-0002-0000-0E00-000002000000}">
      <formula1>"ALL,LD"</formula1>
    </dataValidation>
    <dataValidation type="whole" operator="lessThan" allowBlank="1" showErrorMessage="1" error="The number of days in a year may not exceed 365.  The number of annual working days is typically 250." sqref="E27" xr:uid="{00000000-0002-0000-0E00-000003000000}">
      <formula1>366</formula1>
    </dataValidation>
    <dataValidation type="whole" operator="greaterThan" allowBlank="1" showInputMessage="1" showErrorMessage="1" error="Enter a whole number only - no text." sqref="E36" xr:uid="{00000000-0002-0000-0E00-000004000000}">
      <formula1>0</formula1>
    </dataValidation>
    <dataValidation type="decimal" operator="lessThanOrEqual" allowBlank="1" showInputMessage="1" showErrorMessage="1" errorTitle="Warning:" error="Maximum van occupancy is 16 including the driver." sqref="K30" xr:uid="{00000000-0002-0000-0E00-000005000000}">
      <formula1>16</formula1>
    </dataValidation>
    <dataValidation type="list" showInputMessage="1" showErrorMessage="1" error="Cell may not be left blank." sqref="I16" xr:uid="{00000000-0002-0000-0E00-000006000000}">
      <formula1>"BE,DA,SL,TO,WE"</formula1>
    </dataValidation>
    <dataValidation type="textLength" operator="lessThan" allowBlank="1" showErrorMessage="1" promptTitle="Error" prompt="Please limit description to 500 characters." sqref="C22:K22" xr:uid="{2A14C286-6BBE-4AA2-BCA8-E9E9355270C1}">
      <formula1>2000</formula1>
    </dataValidation>
    <dataValidation type="list" allowBlank="1" showInputMessage="1" showErrorMessage="1" sqref="K44" xr:uid="{A6564876-ED6E-4AE2-B03A-86E868AC8BF0}">
      <formula1>"No, Yes"</formula1>
    </dataValidation>
    <dataValidation type="whole" operator="lessThan" allowBlank="1" showInputMessage="1" showErrorMessage="1" sqref="J53:J54" xr:uid="{00000000-0002-0000-0E00-000000000000}">
      <formula1>366</formula1>
    </dataValidation>
  </dataValidations>
  <hyperlinks>
    <hyperlink ref="I9" r:id="rId1" display="kip@wfrc.org" xr:uid="{00000000-0004-0000-0E00-000000000000}"/>
  </hyperlinks>
  <pageMargins left="0.75" right="0.75" top="1" bottom="1" header="0.5" footer="0.5"/>
  <pageSetup scale="63"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70C0"/>
    <pageSetUpPr fitToPage="1"/>
  </sheetPr>
  <dimension ref="A1:CB80"/>
  <sheetViews>
    <sheetView showGridLines="0" zoomScaleNormal="100" workbookViewId="0">
      <pane ySplit="4" topLeftCell="A23" activePane="bottomLeft" state="frozen"/>
      <selection activeCell="T70" sqref="T70"/>
      <selection pane="bottomLeft" activeCell="J41" sqref="J41:K41"/>
    </sheetView>
  </sheetViews>
  <sheetFormatPr defaultRowHeight="12.75" x14ac:dyDescent="0.2"/>
  <cols>
    <col min="2" max="2" width="12" customWidth="1"/>
    <col min="3" max="3" width="10.42578125" bestFit="1" customWidth="1"/>
    <col min="4" max="4" width="13.5703125" customWidth="1"/>
    <col min="5" max="5" width="13.42578125" customWidth="1"/>
    <col min="6" max="6" width="11.28515625" customWidth="1"/>
    <col min="7" max="7" width="10.7109375" customWidth="1"/>
    <col min="8" max="8" width="10.28515625" customWidth="1"/>
    <col min="9" max="9" width="11.5703125" customWidth="1"/>
    <col min="11" max="11" width="10.28515625" bestFit="1" customWidth="1"/>
    <col min="13" max="13" width="13.5703125" bestFit="1" customWidth="1"/>
    <col min="14" max="15" width="11.42578125" bestFit="1" customWidth="1"/>
    <col min="16" max="16" width="9.2851562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0.2851562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88</v>
      </c>
      <c r="B2" s="437"/>
      <c r="C2" s="437"/>
      <c r="D2" s="437"/>
      <c r="E2" s="437"/>
      <c r="F2" s="437"/>
      <c r="G2" s="437"/>
      <c r="H2" s="437"/>
      <c r="I2" s="437"/>
      <c r="J2" s="437"/>
      <c r="K2" s="437"/>
      <c r="L2" s="438"/>
    </row>
    <row r="3" spans="1:22" ht="13.5" thickTop="1" x14ac:dyDescent="0.2">
      <c r="A3" s="27"/>
      <c r="B3" s="170"/>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155</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27"/>
      <c r="C16" s="344"/>
      <c r="D16" s="344"/>
      <c r="E16" s="344"/>
      <c r="F16" s="27"/>
      <c r="G16" s="27" t="s">
        <v>0</v>
      </c>
      <c r="H16" s="27"/>
      <c r="I16" s="345" t="s">
        <v>102</v>
      </c>
      <c r="J16" s="39"/>
      <c r="K16" s="27"/>
      <c r="L16" s="34"/>
      <c r="N16" s="396" t="s">
        <v>406</v>
      </c>
      <c r="O16" s="397"/>
      <c r="P16" s="397"/>
      <c r="Q16" s="397"/>
      <c r="R16" s="397"/>
      <c r="S16" s="397"/>
      <c r="T16" s="397"/>
      <c r="U16" s="397"/>
      <c r="V16" s="398"/>
    </row>
    <row r="17" spans="1:22" x14ac:dyDescent="0.2">
      <c r="A17" s="33"/>
      <c r="B17" s="27"/>
      <c r="C17" s="344"/>
      <c r="D17" s="344"/>
      <c r="E17" s="344"/>
      <c r="F17" s="27"/>
      <c r="G17" s="27"/>
      <c r="H17" s="27"/>
      <c r="I17" s="27"/>
      <c r="J17" s="27"/>
      <c r="K17" s="27"/>
      <c r="L17" s="34"/>
      <c r="N17" s="399"/>
      <c r="O17" s="400"/>
      <c r="P17" s="400"/>
      <c r="Q17" s="400"/>
      <c r="R17" s="400"/>
      <c r="S17" s="400"/>
      <c r="T17" s="400"/>
      <c r="U17" s="400"/>
      <c r="V17" s="401"/>
    </row>
    <row r="18" spans="1:22" x14ac:dyDescent="0.2">
      <c r="A18" s="33"/>
      <c r="B18" s="27"/>
      <c r="C18" s="344"/>
      <c r="D18" s="344"/>
      <c r="E18" s="344"/>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"&amp;C14&amp;"-"&amp;I16</f>
        <v>Your Agency - Vanpool Management-SL</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D25" s="481" t="s">
        <v>228</v>
      </c>
      <c r="E25" s="482"/>
      <c r="F25" s="482"/>
      <c r="G25" s="482"/>
      <c r="H25" s="482"/>
      <c r="I25" s="482"/>
      <c r="J25" s="482"/>
      <c r="K25" s="483"/>
      <c r="L25" s="27"/>
    </row>
    <row r="26" spans="1:22" x14ac:dyDescent="0.2">
      <c r="A26" s="30"/>
      <c r="B26" s="31"/>
      <c r="C26" s="31"/>
      <c r="D26" s="31"/>
      <c r="E26" s="31"/>
      <c r="F26" s="31"/>
      <c r="G26" s="31"/>
      <c r="H26" s="31"/>
      <c r="I26" s="31"/>
      <c r="J26" s="31"/>
      <c r="K26" s="31"/>
      <c r="L26" s="32"/>
    </row>
    <row r="27" spans="1:22" ht="12.6" customHeight="1" x14ac:dyDescent="0.2">
      <c r="A27" s="33" t="s">
        <v>8</v>
      </c>
      <c r="B27" s="27"/>
      <c r="C27" s="27"/>
      <c r="D27" s="27"/>
      <c r="E27" s="345">
        <v>250</v>
      </c>
      <c r="F27" s="27"/>
      <c r="G27" s="71" t="s">
        <v>157</v>
      </c>
      <c r="H27" s="27"/>
      <c r="I27" s="72"/>
      <c r="J27" s="72"/>
      <c r="K27" s="345">
        <v>1</v>
      </c>
      <c r="L27" s="34"/>
    </row>
    <row r="28" spans="1:22" x14ac:dyDescent="0.2">
      <c r="A28" s="43" t="s">
        <v>44</v>
      </c>
      <c r="B28" s="27"/>
      <c r="C28" s="27"/>
      <c r="D28" s="27"/>
      <c r="E28" s="27"/>
      <c r="F28" s="66"/>
      <c r="G28" s="73" t="s">
        <v>158</v>
      </c>
      <c r="H28" s="74"/>
      <c r="I28" s="74"/>
      <c r="J28" s="74"/>
      <c r="K28" s="75"/>
      <c r="L28" s="34"/>
    </row>
    <row r="29" spans="1:22" x14ac:dyDescent="0.2">
      <c r="A29" s="43"/>
      <c r="B29" s="27"/>
      <c r="C29" s="27"/>
      <c r="D29" s="27"/>
      <c r="E29" s="27"/>
      <c r="F29" s="27"/>
      <c r="G29" s="74"/>
      <c r="H29" s="74"/>
      <c r="I29" s="74"/>
      <c r="J29" s="74"/>
      <c r="K29" s="75"/>
      <c r="L29" s="34"/>
    </row>
    <row r="30" spans="1:22" x14ac:dyDescent="0.2">
      <c r="A30" s="33" t="s">
        <v>34</v>
      </c>
      <c r="B30" s="27"/>
      <c r="C30" s="27"/>
      <c r="D30" s="27"/>
      <c r="E30" s="345">
        <v>1.2</v>
      </c>
      <c r="F30" s="27"/>
      <c r="G30" s="27" t="s">
        <v>159</v>
      </c>
      <c r="H30" s="27"/>
      <c r="I30" s="27"/>
      <c r="J30" s="27"/>
      <c r="K30" s="351">
        <v>8.6</v>
      </c>
      <c r="L30" s="34"/>
    </row>
    <row r="31" spans="1:22" x14ac:dyDescent="0.2">
      <c r="A31" s="43" t="s">
        <v>35</v>
      </c>
      <c r="B31" s="27"/>
      <c r="C31" s="27"/>
      <c r="D31" s="27"/>
      <c r="E31" s="67"/>
      <c r="F31" s="27"/>
      <c r="G31" s="76" t="s">
        <v>160</v>
      </c>
      <c r="H31" s="27"/>
      <c r="I31" s="27"/>
      <c r="J31" s="27"/>
      <c r="K31" s="27"/>
      <c r="L31" s="34"/>
    </row>
    <row r="32" spans="1:22" x14ac:dyDescent="0.2">
      <c r="A32" s="33"/>
      <c r="B32" s="27"/>
      <c r="C32" s="27"/>
      <c r="D32" s="27"/>
      <c r="E32" s="27"/>
      <c r="F32" s="27"/>
      <c r="G32" s="27"/>
      <c r="H32" s="27"/>
      <c r="I32" s="27"/>
      <c r="J32" s="27"/>
      <c r="K32" s="27"/>
      <c r="L32" s="34"/>
    </row>
    <row r="33" spans="1:12" x14ac:dyDescent="0.2">
      <c r="A33" s="33" t="s">
        <v>36</v>
      </c>
      <c r="B33" s="27"/>
      <c r="C33" s="27"/>
      <c r="D33" s="27"/>
      <c r="E33" s="45" t="s">
        <v>29</v>
      </c>
      <c r="F33" s="27"/>
      <c r="G33" s="27" t="s">
        <v>146</v>
      </c>
      <c r="H33" s="75"/>
      <c r="I33" s="75"/>
      <c r="J33" s="75"/>
      <c r="K33" s="345">
        <v>40.299999999999997</v>
      </c>
      <c r="L33" s="34"/>
    </row>
    <row r="34" spans="1:12" x14ac:dyDescent="0.2">
      <c r="A34" s="43" t="s">
        <v>150</v>
      </c>
      <c r="B34" s="27"/>
      <c r="C34" s="27"/>
      <c r="D34" s="27"/>
      <c r="E34" s="27"/>
      <c r="F34" s="27"/>
      <c r="G34" s="39" t="s">
        <v>91</v>
      </c>
      <c r="H34" s="75"/>
      <c r="I34" s="75"/>
      <c r="J34" s="75"/>
      <c r="K34" s="75"/>
      <c r="L34" s="34"/>
    </row>
    <row r="35" spans="1:12" x14ac:dyDescent="0.2">
      <c r="A35" s="43"/>
      <c r="B35" s="27"/>
      <c r="C35" s="27"/>
      <c r="D35" s="27"/>
      <c r="E35" s="27"/>
      <c r="F35" s="27"/>
      <c r="G35" s="39"/>
      <c r="H35" s="27"/>
      <c r="I35" s="27"/>
      <c r="J35" s="27"/>
      <c r="K35" s="27"/>
      <c r="L35" s="34"/>
    </row>
    <row r="36" spans="1:12" x14ac:dyDescent="0.2">
      <c r="A36" s="33" t="s">
        <v>351</v>
      </c>
      <c r="B36" s="27"/>
      <c r="C36" s="27"/>
      <c r="D36" s="27"/>
      <c r="E36" s="345">
        <v>1</v>
      </c>
      <c r="F36" s="27"/>
      <c r="G36" s="71" t="s">
        <v>152</v>
      </c>
      <c r="H36" s="27"/>
      <c r="I36" s="27"/>
      <c r="J36" s="27"/>
      <c r="K36" s="77">
        <f>K27*(K30-1)*K33*2</f>
        <v>612.55999999999995</v>
      </c>
      <c r="L36" s="34"/>
    </row>
    <row r="37" spans="1:12" x14ac:dyDescent="0.2">
      <c r="A37" s="43" t="s">
        <v>363</v>
      </c>
      <c r="B37" s="27"/>
      <c r="C37" s="27"/>
      <c r="D37" s="27"/>
      <c r="E37" s="27"/>
      <c r="F37" s="27"/>
      <c r="G37" s="39" t="s">
        <v>149</v>
      </c>
      <c r="H37" s="27"/>
      <c r="I37" s="27"/>
      <c r="J37" s="27"/>
      <c r="K37" s="27"/>
      <c r="L37" s="34"/>
    </row>
    <row r="38" spans="1:12" x14ac:dyDescent="0.2">
      <c r="A38" s="33"/>
      <c r="B38" s="27"/>
      <c r="C38" s="27"/>
      <c r="D38" s="27"/>
      <c r="E38" s="27"/>
      <c r="F38" s="27"/>
      <c r="L38" s="34"/>
    </row>
    <row r="39" spans="1:12" x14ac:dyDescent="0.2">
      <c r="A39" s="33" t="s">
        <v>396</v>
      </c>
      <c r="B39" s="27"/>
      <c r="C39" s="27"/>
      <c r="D39" s="27"/>
      <c r="E39" s="408">
        <v>1</v>
      </c>
      <c r="F39" s="409"/>
      <c r="G39" s="357"/>
      <c r="H39" s="357"/>
      <c r="I39" s="357"/>
      <c r="J39" s="357"/>
      <c r="K39" s="357"/>
      <c r="L39" s="34"/>
    </row>
    <row r="40" spans="1:12" x14ac:dyDescent="0.2">
      <c r="A40" s="265" t="s">
        <v>81</v>
      </c>
      <c r="B40" s="27"/>
      <c r="C40" s="27"/>
      <c r="D40" s="27"/>
      <c r="E40" s="27"/>
      <c r="F40" s="27"/>
      <c r="G40" s="357"/>
      <c r="H40" s="357"/>
      <c r="I40" s="357"/>
      <c r="J40" s="357"/>
      <c r="K40" s="357"/>
      <c r="L40" s="208"/>
    </row>
    <row r="41" spans="1:12" x14ac:dyDescent="0.2">
      <c r="A41" s="33" t="s">
        <v>37</v>
      </c>
      <c r="B41" s="27"/>
      <c r="C41" s="27"/>
      <c r="D41" s="27"/>
      <c r="E41" s="408">
        <f>0.9323*E39</f>
        <v>0.93230000000000002</v>
      </c>
      <c r="F41" s="409"/>
      <c r="G41" s="27"/>
      <c r="H41" s="27" t="s">
        <v>395</v>
      </c>
      <c r="I41" s="27"/>
      <c r="J41" s="408">
        <f>0.0677*E39</f>
        <v>6.7699999999999996E-2</v>
      </c>
      <c r="K41" s="409"/>
      <c r="L41" s="358"/>
    </row>
    <row r="42" spans="1:12" x14ac:dyDescent="0.2">
      <c r="A42" s="359" t="s">
        <v>1354</v>
      </c>
      <c r="H42" s="359" t="s">
        <v>408</v>
      </c>
      <c r="L42" s="358"/>
    </row>
    <row r="43" spans="1:12" x14ac:dyDescent="0.2">
      <c r="A43" s="265"/>
      <c r="B43" s="27"/>
      <c r="C43" s="27"/>
      <c r="D43" s="27"/>
      <c r="E43" s="27"/>
      <c r="F43" s="27"/>
      <c r="G43" s="357"/>
      <c r="H43" s="357"/>
      <c r="I43" s="357"/>
      <c r="J43" s="357"/>
      <c r="K43" s="357"/>
      <c r="L43" s="358"/>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2.3459780639269404E-3</v>
      </c>
      <c r="D53" s="325">
        <f t="shared" ref="D53:D59" si="0">C53*365</f>
        <v>0.85628199333333321</v>
      </c>
      <c r="E53" s="326">
        <f t="shared" ref="E53:E59" si="1">C53*1000/453.5/2000*365</f>
        <v>9.4408158030135974E-4</v>
      </c>
      <c r="F53" s="50"/>
      <c r="G53" s="56" t="s">
        <v>200</v>
      </c>
      <c r="H53" s="50"/>
      <c r="I53" s="50"/>
      <c r="J53" s="69">
        <f>C70</f>
        <v>9.3235920852359193</v>
      </c>
      <c r="K53" s="70">
        <f>J53*365</f>
        <v>3403.1111111111104</v>
      </c>
      <c r="L53" s="52"/>
    </row>
    <row r="54" spans="1:12" ht="13.5" thickBot="1" x14ac:dyDescent="0.25">
      <c r="A54" s="316" t="s">
        <v>1346</v>
      </c>
      <c r="B54" s="317"/>
      <c r="C54" s="338">
        <f>O70</f>
        <v>87.809810547123277</v>
      </c>
      <c r="D54" s="338">
        <f>C54*365</f>
        <v>32050.580849699996</v>
      </c>
      <c r="E54" s="339">
        <f t="shared" si="1"/>
        <v>35.336913836493927</v>
      </c>
      <c r="F54" s="50"/>
      <c r="G54" s="56" t="s">
        <v>201</v>
      </c>
      <c r="H54" s="50"/>
      <c r="I54" s="50"/>
      <c r="J54" s="69">
        <f>D70</f>
        <v>419.56164383561639</v>
      </c>
      <c r="K54" s="70">
        <f>J54*365</f>
        <v>153139.99999999997</v>
      </c>
      <c r="L54" s="52"/>
    </row>
    <row r="55" spans="1:12" x14ac:dyDescent="0.2">
      <c r="A55" s="53" t="s">
        <v>22</v>
      </c>
      <c r="B55" s="50"/>
      <c r="C55" s="54">
        <f>P70</f>
        <v>0.49612250093150684</v>
      </c>
      <c r="D55" s="55">
        <f t="shared" si="0"/>
        <v>181.08471284000001</v>
      </c>
      <c r="E55" s="55">
        <f t="shared" si="1"/>
        <v>0.1996523846085998</v>
      </c>
      <c r="F55" s="50"/>
      <c r="G55" s="56" t="s">
        <v>320</v>
      </c>
      <c r="H55" s="50"/>
      <c r="I55" s="50"/>
      <c r="J55" s="183">
        <f>J53*0.218</f>
        <v>2.0325430745814304</v>
      </c>
      <c r="K55" s="184">
        <f>K53*0.218</f>
        <v>741.87822222222212</v>
      </c>
      <c r="L55" s="52"/>
    </row>
    <row r="56" spans="1:12" x14ac:dyDescent="0.2">
      <c r="A56" s="53" t="s">
        <v>100</v>
      </c>
      <c r="B56" s="50"/>
      <c r="C56" s="54">
        <f>Q70</f>
        <v>6.8789019360730582E-3</v>
      </c>
      <c r="D56" s="55">
        <f t="shared" si="0"/>
        <v>2.5107992066666664</v>
      </c>
      <c r="E56" s="55">
        <f t="shared" si="1"/>
        <v>2.7682460933480335E-3</v>
      </c>
      <c r="F56" s="50"/>
      <c r="G56" s="182" t="s">
        <v>385</v>
      </c>
      <c r="H56" s="50"/>
      <c r="I56" s="50"/>
      <c r="J56" s="50"/>
      <c r="K56" s="50"/>
      <c r="L56" s="52"/>
    </row>
    <row r="57" spans="1:12" x14ac:dyDescent="0.2">
      <c r="A57" s="53" t="s">
        <v>21</v>
      </c>
      <c r="B57" s="50"/>
      <c r="C57" s="54">
        <f>R70</f>
        <v>4.3152855525114145E-3</v>
      </c>
      <c r="D57" s="55">
        <f t="shared" si="0"/>
        <v>1.5750792266666662</v>
      </c>
      <c r="E57" s="55">
        <f t="shared" si="1"/>
        <v>1.7365812862918041E-3</v>
      </c>
      <c r="F57" s="50"/>
      <c r="G57" s="50"/>
      <c r="H57" s="50"/>
      <c r="I57" s="50"/>
      <c r="J57" s="50"/>
      <c r="K57" s="50"/>
      <c r="L57" s="52"/>
    </row>
    <row r="58" spans="1:12" ht="13.5" thickBot="1" x14ac:dyDescent="0.25">
      <c r="A58" s="53" t="s">
        <v>20</v>
      </c>
      <c r="B58" s="50"/>
      <c r="C58" s="54">
        <f>S70</f>
        <v>1.4830735086757989E-2</v>
      </c>
      <c r="D58" s="55">
        <f t="shared" si="0"/>
        <v>5.4132183066666659</v>
      </c>
      <c r="E58" s="55">
        <f t="shared" si="1"/>
        <v>5.9682671517824323E-3</v>
      </c>
      <c r="F58" s="50"/>
      <c r="G58" s="50"/>
      <c r="H58" s="50"/>
      <c r="I58" s="50"/>
      <c r="J58" s="50"/>
      <c r="K58" s="50"/>
      <c r="L58" s="52"/>
    </row>
    <row r="59" spans="1:12" ht="13.5" thickBot="1" x14ac:dyDescent="0.25">
      <c r="A59" s="59" t="s">
        <v>62</v>
      </c>
      <c r="B59" s="50"/>
      <c r="C59" s="60">
        <f>B70</f>
        <v>0.52214742350684928</v>
      </c>
      <c r="D59" s="61">
        <f t="shared" si="0"/>
        <v>190.58380957999998</v>
      </c>
      <c r="E59" s="60">
        <f t="shared" si="1"/>
        <v>0.21012547914002203</v>
      </c>
      <c r="F59" s="50"/>
      <c r="G59" s="50"/>
      <c r="H59" s="50" t="s">
        <v>73</v>
      </c>
      <c r="I59" s="50"/>
      <c r="J59" s="50"/>
      <c r="K59" s="89">
        <f>E70</f>
        <v>190583.80957999997</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3.75" x14ac:dyDescent="0.2">
      <c r="A70" s="4" t="str">
        <f>C20</f>
        <v>Your Agency - Vanpool Management-SL</v>
      </c>
      <c r="B70" s="16">
        <f>SUM(P70:S70)</f>
        <v>0.52214742350684928</v>
      </c>
      <c r="C70" s="16">
        <f>(K36/45)*(V70/365)</f>
        <v>9.3235920852359193</v>
      </c>
      <c r="D70" s="95">
        <f>K70*(V70/365)</f>
        <v>419.56164383561639</v>
      </c>
      <c r="E70" s="5">
        <f>U70*(B70*365)/(MAX(F70,H70)/1000)</f>
        <v>190583.80957999997</v>
      </c>
      <c r="F70" s="96">
        <f>E41</f>
        <v>0.93230000000000002</v>
      </c>
      <c r="G70" s="96">
        <f>E39</f>
        <v>1</v>
      </c>
      <c r="H70" s="96">
        <f>MAX(E39,J47)</f>
        <v>1</v>
      </c>
      <c r="I70" s="104">
        <f>(0.2)*2*K27*(K30-1)/E30</f>
        <v>2.5333333333333337</v>
      </c>
      <c r="J70" s="97">
        <v>0</v>
      </c>
      <c r="K70" s="84">
        <f>K36</f>
        <v>612.55999999999995</v>
      </c>
      <c r="L70" s="98">
        <v>0</v>
      </c>
      <c r="M70" s="99">
        <v>1</v>
      </c>
      <c r="N70" s="100" t="str">
        <f>E33</f>
        <v>LD</v>
      </c>
      <c r="O70" s="7">
        <f t="shared" ref="O70:T70" si="3">($I$70*AV70*$M$70 + $J$70*BH70 + $K$70*BB70 - $L$70*(AP70)) * ($V$70/365)/1000</f>
        <v>87.809810547123277</v>
      </c>
      <c r="P70" s="7">
        <f t="shared" si="3"/>
        <v>0.49612250093150684</v>
      </c>
      <c r="Q70" s="7">
        <f t="shared" si="3"/>
        <v>6.8789019360730582E-3</v>
      </c>
      <c r="R70" s="7">
        <f t="shared" si="3"/>
        <v>4.3152855525114145E-3</v>
      </c>
      <c r="S70" s="7">
        <f t="shared" si="3"/>
        <v>1.4830735086757989E-2</v>
      </c>
      <c r="T70" s="7">
        <f t="shared" si="3"/>
        <v>2.3459780639269404E-3</v>
      </c>
      <c r="U70" s="6">
        <f>E36</f>
        <v>1</v>
      </c>
      <c r="V70" s="6">
        <f>E27</f>
        <v>250</v>
      </c>
      <c r="W70" s="6"/>
      <c r="X70" s="6">
        <f>K33</f>
        <v>40.299999999999997</v>
      </c>
      <c r="Y70" s="6">
        <f>E30</f>
        <v>1.2</v>
      </c>
      <c r="Z70" s="6">
        <f>K27</f>
        <v>1</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Vanpool Management</v>
      </c>
      <c r="BR70" s="4" t="s">
        <v>24</v>
      </c>
      <c r="BS70" s="4" t="str">
        <f>C7</f>
        <v>Your Agency</v>
      </c>
      <c r="BT70" s="4">
        <f>D16</f>
        <v>0</v>
      </c>
      <c r="BU70" s="4">
        <f>C17</f>
        <v>0</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2.0325430745814304</v>
      </c>
    </row>
    <row r="72" spans="1:80" ht="12.6" customHeight="1" x14ac:dyDescent="0.2">
      <c r="G72" s="494" t="s">
        <v>221</v>
      </c>
      <c r="H72" s="494"/>
      <c r="I72" s="494"/>
      <c r="M72" s="105"/>
      <c r="N72" s="105"/>
      <c r="O72" s="105"/>
      <c r="P72" s="105"/>
      <c r="Q72" s="105"/>
    </row>
    <row r="73" spans="1:80" x14ac:dyDescent="0.2">
      <c r="G73" s="494"/>
      <c r="H73" s="494"/>
      <c r="I73" s="494"/>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G74" s="494"/>
      <c r="H74" s="494"/>
      <c r="I74" s="494"/>
      <c r="M74" s="105"/>
      <c r="N74" s="105"/>
      <c r="O74" s="105"/>
      <c r="P74" s="105"/>
      <c r="Q74" s="105"/>
    </row>
    <row r="75" spans="1:80" x14ac:dyDescent="0.2">
      <c r="G75" s="494"/>
      <c r="H75" s="494"/>
      <c r="I75" s="494"/>
    </row>
    <row r="76" spans="1:80" x14ac:dyDescent="0.2">
      <c r="G76" s="494"/>
      <c r="H76" s="494"/>
      <c r="I76" s="494"/>
    </row>
    <row r="77" spans="1:80" x14ac:dyDescent="0.2">
      <c r="G77" s="494"/>
      <c r="H77" s="494"/>
      <c r="I77" s="494"/>
    </row>
    <row r="78" spans="1:80" x14ac:dyDescent="0.2">
      <c r="G78" s="494"/>
      <c r="H78" s="494"/>
      <c r="I78" s="494"/>
    </row>
    <row r="79" spans="1:80" x14ac:dyDescent="0.2">
      <c r="G79" s="494"/>
      <c r="H79" s="494"/>
      <c r="I79" s="494"/>
    </row>
    <row r="80" spans="1:80" x14ac:dyDescent="0.2">
      <c r="G80" s="494"/>
      <c r="H80" s="494"/>
      <c r="I80" s="494"/>
    </row>
  </sheetData>
  <sheetProtection algorithmName="SHA-512" hashValue="tHCBtQyFKAbJZr+7qJR5LhPQ0PiNS/c+8x4/sA03BLlL4+TVM3iiAWkka57UfRnJI4aYoNwlzjWPxYb/1pM+qQ==" saltValue="eriLsOG2HSyMJiQI2+f3MQ==" spinCount="100000" sheet="1" selectLockedCells="1"/>
  <mergeCells count="24">
    <mergeCell ref="C9:E9"/>
    <mergeCell ref="I9:K9"/>
    <mergeCell ref="C14:E14"/>
    <mergeCell ref="I14:K14"/>
    <mergeCell ref="C20:E20"/>
    <mergeCell ref="I20:K20"/>
    <mergeCell ref="A1:L1"/>
    <mergeCell ref="A2:L2"/>
    <mergeCell ref="A4:L4"/>
    <mergeCell ref="D3:I3"/>
    <mergeCell ref="C7:E7"/>
    <mergeCell ref="I7:K7"/>
    <mergeCell ref="N16:V23"/>
    <mergeCell ref="G72:I80"/>
    <mergeCell ref="A22:B22"/>
    <mergeCell ref="C22:K22"/>
    <mergeCell ref="E41:F41"/>
    <mergeCell ref="D25:K25"/>
    <mergeCell ref="J41:K41"/>
    <mergeCell ref="E39:F39"/>
    <mergeCell ref="A44:I45"/>
    <mergeCell ref="A47:F48"/>
    <mergeCell ref="G47:I47"/>
    <mergeCell ref="J47:K47"/>
  </mergeCells>
  <phoneticPr fontId="13" type="noConversion"/>
  <dataValidations count="9">
    <dataValidation type="decimal" operator="lessThanOrEqual" allowBlank="1" showInputMessage="1" showErrorMessage="1" errorTitle="Warning:" error="Maximum van occupancy is 16 including the driver." sqref="K30" xr:uid="{00000000-0002-0000-0F00-000000000000}">
      <formula1>16</formula1>
    </dataValidation>
    <dataValidation type="list" allowBlank="1" showInputMessage="1" showErrorMessage="1" sqref="E33" xr:uid="{00000000-0002-0000-0F00-000002000000}">
      <formula1>"ALL,LD"</formula1>
    </dataValidation>
    <dataValidation type="decimal" operator="lessThanOrEqual" allowBlank="1" showInputMessage="1" showErrorMessage="1" errorTitle="Warning:" error="Bicycle trip length should be less than 10 miles." sqref="K57:K58" xr:uid="{00000000-0002-0000-0F00-000003000000}">
      <formula1>10</formula1>
    </dataValidation>
    <dataValidation type="whole" operator="lessThan" allowBlank="1" showErrorMessage="1" error="The number of days in a year may not exceed 365.  The number of annual working days is typically 250." sqref="E27" xr:uid="{00000000-0002-0000-0F00-000004000000}">
      <formula1>366</formula1>
    </dataValidation>
    <dataValidation type="list" showInputMessage="1" showErrorMessage="1" error="Cell may not be left blank." sqref="I16" xr:uid="{00000000-0002-0000-0F00-000005000000}">
      <formula1>"BE,DA,SL,TO,WE"</formula1>
    </dataValidation>
    <dataValidation type="whole" operator="greaterThan" allowBlank="1" showInputMessage="1" showErrorMessage="1" error="Enter a whole number only - no text." sqref="E36" xr:uid="{00000000-0002-0000-0F00-000006000000}">
      <formula1>0</formula1>
    </dataValidation>
    <dataValidation type="textLength" operator="lessThan" allowBlank="1" showErrorMessage="1" promptTitle="Error" prompt="Please limit description to 500 characters." sqref="C22:K22" xr:uid="{4E39DCE2-2070-406D-8223-565D3670E669}">
      <formula1>2000</formula1>
    </dataValidation>
    <dataValidation type="list" allowBlank="1" showInputMessage="1" showErrorMessage="1" sqref="K44" xr:uid="{A0FC2F0E-641F-46E1-A418-A697FCDD7B34}">
      <formula1>"No, Yes"</formula1>
    </dataValidation>
    <dataValidation type="whole" operator="lessThan" allowBlank="1" showInputMessage="1" showErrorMessage="1" sqref="J53:J54" xr:uid="{00000000-0002-0000-0F00-000001000000}">
      <formula1>366</formula1>
    </dataValidation>
  </dataValidations>
  <hyperlinks>
    <hyperlink ref="I9" r:id="rId1" display="kip@wfrc.org" xr:uid="{00000000-0004-0000-0F00-000000000000}"/>
  </hyperlinks>
  <pageMargins left="0.75" right="0.75" top="1" bottom="1" header="0.5" footer="0.5"/>
  <pageSetup scale="63"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CB80"/>
  <sheetViews>
    <sheetView showGridLines="0" zoomScaleNormal="100" workbookViewId="0">
      <pane ySplit="4" topLeftCell="A23" activePane="bottomLeft" state="frozen"/>
      <selection activeCell="T70" sqref="T70"/>
      <selection pane="bottomLeft" activeCell="E30" sqref="E30"/>
    </sheetView>
  </sheetViews>
  <sheetFormatPr defaultColWidth="8.7109375" defaultRowHeight="12.75" x14ac:dyDescent="0.2"/>
  <cols>
    <col min="1" max="1" width="8.7109375" style="1"/>
    <col min="2" max="2" width="12" style="1" customWidth="1"/>
    <col min="3" max="3" width="8.7109375" style="1"/>
    <col min="4" max="4" width="11" style="1" customWidth="1"/>
    <col min="5" max="5" width="13.42578125" style="1" customWidth="1"/>
    <col min="6" max="6" width="10.7109375" style="1" customWidth="1"/>
    <col min="7" max="8" width="9.7109375" style="1" customWidth="1"/>
    <col min="9" max="9" width="11.5703125" style="1" customWidth="1"/>
    <col min="10" max="10" width="8.7109375" style="1"/>
    <col min="11" max="11" width="11" style="1" bestFit="1" customWidth="1"/>
    <col min="12" max="12" width="8.7109375" style="1"/>
    <col min="13" max="13" width="12.7109375" style="1" bestFit="1" customWidth="1"/>
    <col min="14" max="14" width="9.42578125" style="1" bestFit="1" customWidth="1"/>
    <col min="15" max="15" width="10.42578125" style="1" bestFit="1" customWidth="1"/>
    <col min="16" max="16" width="8.5703125" style="1" customWidth="1"/>
    <col min="17" max="17" width="16" style="1" bestFit="1" customWidth="1"/>
    <col min="18" max="18" width="7.28515625" style="1" bestFit="1" customWidth="1"/>
    <col min="19" max="19" width="7.5703125" style="1" bestFit="1" customWidth="1"/>
    <col min="20" max="20" width="5.28515625" style="1" bestFit="1" customWidth="1"/>
    <col min="21" max="21" width="12.28515625" style="1" bestFit="1" customWidth="1"/>
    <col min="22" max="22" width="19.28515625" style="1" bestFit="1" customWidth="1"/>
    <col min="23" max="23" width="13.7109375" style="1" bestFit="1" customWidth="1"/>
    <col min="24" max="24" width="11.7109375" style="1" bestFit="1" customWidth="1"/>
    <col min="25" max="25" width="6.28515625" style="1" bestFit="1" customWidth="1"/>
    <col min="26" max="26" width="9.7109375" style="1" bestFit="1" customWidth="1"/>
    <col min="27" max="27" width="6.7109375" style="1" bestFit="1" customWidth="1"/>
    <col min="28" max="28" width="11.28515625" style="1" bestFit="1" customWidth="1"/>
    <col min="29" max="29" width="20.5703125" style="1" bestFit="1" customWidth="1"/>
    <col min="30" max="30" width="11.7109375" style="1" bestFit="1" customWidth="1"/>
    <col min="31" max="32" width="11.7109375" style="1" customWidth="1"/>
    <col min="33" max="57" width="14.28515625" style="1" customWidth="1"/>
    <col min="58" max="58" width="7.7109375" style="1" bestFit="1" customWidth="1"/>
    <col min="59" max="59" width="8.7109375" style="1"/>
    <col min="60" max="63" width="10.5703125" style="1" customWidth="1"/>
    <col min="64" max="64" width="12.28515625" style="1" customWidth="1"/>
    <col min="65" max="65" width="11.7109375" style="1" customWidth="1"/>
    <col min="66" max="71" width="8.7109375" style="1"/>
    <col min="72" max="72" width="11" style="1" customWidth="1"/>
    <col min="73" max="79" width="8.7109375" style="1"/>
    <col min="80" max="80" width="9.7109375" style="1" customWidth="1"/>
    <col min="81" max="16384" width="8.7109375" style="1"/>
  </cols>
  <sheetData>
    <row r="1" spans="1:22" ht="18" thickTop="1" x14ac:dyDescent="0.25">
      <c r="A1" s="495" t="str">
        <f>CONCATENATE("Emissions Analysis Form (",I18-5,"-",I18," TIP)")</f>
        <v>Emissions Analysis Form (2026-2031 TIP)</v>
      </c>
      <c r="B1" s="496"/>
      <c r="C1" s="496"/>
      <c r="D1" s="496"/>
      <c r="E1" s="496"/>
      <c r="F1" s="496"/>
      <c r="G1" s="496"/>
      <c r="H1" s="496"/>
      <c r="I1" s="496"/>
      <c r="J1" s="496"/>
      <c r="K1" s="496"/>
      <c r="L1" s="497"/>
    </row>
    <row r="2" spans="1:22" ht="16.5" thickBot="1" x14ac:dyDescent="0.3">
      <c r="A2" s="498" t="s">
        <v>58</v>
      </c>
      <c r="B2" s="499"/>
      <c r="C2" s="499"/>
      <c r="D2" s="499"/>
      <c r="E2" s="499"/>
      <c r="F2" s="499"/>
      <c r="G2" s="499"/>
      <c r="H2" s="499"/>
      <c r="I2" s="499"/>
      <c r="J2" s="499"/>
      <c r="K2" s="499"/>
      <c r="L2" s="500"/>
    </row>
    <row r="3" spans="1:22" ht="13.5" thickTop="1" x14ac:dyDescent="0.2">
      <c r="A3" s="109"/>
      <c r="B3" s="171"/>
      <c r="C3" s="110"/>
      <c r="D3" s="510"/>
      <c r="E3" s="510"/>
      <c r="F3" s="510"/>
      <c r="G3" s="510"/>
      <c r="H3" s="510"/>
      <c r="I3" s="510"/>
      <c r="J3" s="110"/>
      <c r="K3" s="110"/>
      <c r="L3" s="110"/>
    </row>
    <row r="4" spans="1:22" ht="19.5" x14ac:dyDescent="0.35">
      <c r="A4" s="501" t="s">
        <v>236</v>
      </c>
      <c r="B4" s="502"/>
      <c r="C4" s="502"/>
      <c r="D4" s="502"/>
      <c r="E4" s="502"/>
      <c r="F4" s="502"/>
      <c r="G4" s="502"/>
      <c r="H4" s="502"/>
      <c r="I4" s="502"/>
      <c r="J4" s="502"/>
      <c r="K4" s="502"/>
      <c r="L4" s="503"/>
    </row>
    <row r="5" spans="1:22" ht="13.5" thickBot="1" x14ac:dyDescent="0.25">
      <c r="A5" s="111" t="s">
        <v>30</v>
      </c>
      <c r="B5" s="109"/>
      <c r="C5" s="109"/>
      <c r="D5" s="109"/>
      <c r="E5" s="109"/>
      <c r="F5" s="109"/>
      <c r="G5" s="109"/>
      <c r="H5" s="109"/>
      <c r="I5" s="109"/>
      <c r="J5" s="109"/>
      <c r="K5" s="109"/>
      <c r="L5" s="109"/>
    </row>
    <row r="6" spans="1:22" x14ac:dyDescent="0.2">
      <c r="A6" s="112"/>
      <c r="B6" s="113"/>
      <c r="C6" s="113"/>
      <c r="D6" s="113"/>
      <c r="E6" s="113"/>
      <c r="F6" s="113"/>
      <c r="G6" s="113"/>
      <c r="H6" s="113"/>
      <c r="I6" s="113"/>
      <c r="J6" s="113"/>
      <c r="K6" s="113"/>
      <c r="L6" s="114"/>
    </row>
    <row r="7" spans="1:22" x14ac:dyDescent="0.2">
      <c r="A7" s="115" t="s">
        <v>103</v>
      </c>
      <c r="B7" s="109"/>
      <c r="C7" s="504" t="s">
        <v>204</v>
      </c>
      <c r="D7" s="505"/>
      <c r="E7" s="506"/>
      <c r="F7" s="109"/>
      <c r="G7" s="109" t="s">
        <v>6</v>
      </c>
      <c r="H7" s="109"/>
      <c r="I7" s="511" t="s">
        <v>206</v>
      </c>
      <c r="J7" s="512"/>
      <c r="K7" s="513"/>
      <c r="L7" s="116"/>
    </row>
    <row r="8" spans="1:22" x14ac:dyDescent="0.2">
      <c r="A8" s="115"/>
      <c r="B8" s="109"/>
      <c r="C8" s="109"/>
      <c r="D8" s="109"/>
      <c r="E8" s="109"/>
      <c r="F8" s="109"/>
      <c r="G8" s="109"/>
      <c r="H8" s="109"/>
      <c r="I8" s="109"/>
      <c r="J8" s="109"/>
      <c r="K8" s="109"/>
      <c r="L8" s="116"/>
    </row>
    <row r="9" spans="1:22" x14ac:dyDescent="0.2">
      <c r="A9" s="33" t="s">
        <v>402</v>
      </c>
      <c r="B9" s="109"/>
      <c r="C9" s="504" t="s">
        <v>205</v>
      </c>
      <c r="D9" s="505"/>
      <c r="E9" s="506"/>
      <c r="F9" s="109"/>
      <c r="G9" s="109" t="s">
        <v>7</v>
      </c>
      <c r="H9" s="109"/>
      <c r="I9" s="448" t="s">
        <v>207</v>
      </c>
      <c r="J9" s="478"/>
      <c r="K9" s="479"/>
      <c r="L9" s="116"/>
    </row>
    <row r="10" spans="1:22" ht="13.5" thickBot="1" x14ac:dyDescent="0.25">
      <c r="A10" s="264" t="s">
        <v>394</v>
      </c>
      <c r="B10" s="118"/>
      <c r="C10" s="118"/>
      <c r="D10" s="118"/>
      <c r="E10" s="118"/>
      <c r="F10" s="118"/>
      <c r="G10" s="118"/>
      <c r="H10" s="118"/>
      <c r="I10" s="118"/>
      <c r="J10" s="118"/>
      <c r="K10" s="118"/>
      <c r="L10" s="119"/>
    </row>
    <row r="11" spans="1:22" x14ac:dyDescent="0.2">
      <c r="A11" s="109"/>
      <c r="B11" s="109"/>
      <c r="C11" s="109"/>
      <c r="D11" s="109"/>
      <c r="E11" s="109"/>
      <c r="F11" s="109"/>
      <c r="G11" s="109"/>
      <c r="H11" s="109"/>
      <c r="I11" s="109"/>
      <c r="J11" s="109"/>
      <c r="K11" s="109"/>
      <c r="L11" s="109"/>
    </row>
    <row r="12" spans="1:22" ht="13.5" thickBot="1" x14ac:dyDescent="0.25">
      <c r="A12" s="111" t="s">
        <v>31</v>
      </c>
      <c r="B12" s="109"/>
      <c r="C12" s="109"/>
      <c r="D12" s="109"/>
      <c r="E12" s="109"/>
      <c r="F12" s="109"/>
      <c r="G12" s="109"/>
      <c r="H12" s="109"/>
      <c r="I12" s="109"/>
      <c r="J12" s="109"/>
      <c r="K12" s="109"/>
      <c r="L12" s="109"/>
    </row>
    <row r="13" spans="1:22" x14ac:dyDescent="0.2">
      <c r="A13" s="112"/>
      <c r="B13" s="113"/>
      <c r="C13" s="113"/>
      <c r="D13" s="113"/>
      <c r="E13" s="113"/>
      <c r="F13" s="113"/>
      <c r="G13" s="113"/>
      <c r="H13" s="113"/>
      <c r="I13" s="113"/>
      <c r="J13" s="113"/>
      <c r="K13" s="113"/>
      <c r="L13" s="114"/>
    </row>
    <row r="14" spans="1:22" x14ac:dyDescent="0.2">
      <c r="A14" s="115" t="s">
        <v>32</v>
      </c>
      <c r="B14" s="109"/>
      <c r="C14" s="507" t="s">
        <v>59</v>
      </c>
      <c r="D14" s="508"/>
      <c r="E14" s="509"/>
      <c r="F14" s="109"/>
      <c r="G14" s="109" t="s">
        <v>39</v>
      </c>
      <c r="H14" s="109"/>
      <c r="I14" s="504" t="s">
        <v>208</v>
      </c>
      <c r="J14" s="505"/>
      <c r="K14" s="506"/>
      <c r="L14" s="116"/>
    </row>
    <row r="15" spans="1:22" x14ac:dyDescent="0.2">
      <c r="A15" s="115"/>
      <c r="B15" s="109"/>
      <c r="C15" s="109"/>
      <c r="D15" s="109"/>
      <c r="E15" s="109"/>
      <c r="F15" s="109"/>
      <c r="G15" s="109"/>
      <c r="H15" s="109"/>
      <c r="I15" s="109"/>
      <c r="J15" s="109"/>
      <c r="K15" s="109"/>
      <c r="L15" s="116"/>
    </row>
    <row r="16" spans="1:22" ht="12.75" customHeight="1" x14ac:dyDescent="0.2">
      <c r="A16" s="115" t="s">
        <v>38</v>
      </c>
      <c r="B16" s="109" t="s">
        <v>69</v>
      </c>
      <c r="C16" s="504"/>
      <c r="D16" s="505"/>
      <c r="E16" s="506"/>
      <c r="F16" s="109"/>
      <c r="G16" s="109" t="s">
        <v>0</v>
      </c>
      <c r="H16" s="109"/>
      <c r="I16" s="345" t="s">
        <v>102</v>
      </c>
      <c r="J16" s="120"/>
      <c r="K16" s="109"/>
      <c r="L16" s="116"/>
      <c r="N16" s="396" t="s">
        <v>406</v>
      </c>
      <c r="O16" s="397"/>
      <c r="P16" s="397"/>
      <c r="Q16" s="397"/>
      <c r="R16" s="397"/>
      <c r="S16" s="397"/>
      <c r="T16" s="397"/>
      <c r="U16" s="397"/>
      <c r="V16" s="398"/>
    </row>
    <row r="17" spans="1:22" x14ac:dyDescent="0.2">
      <c r="A17" s="115"/>
      <c r="B17" s="121" t="s">
        <v>41</v>
      </c>
      <c r="C17" s="504"/>
      <c r="D17" s="505"/>
      <c r="E17" s="506"/>
      <c r="F17" s="109"/>
      <c r="G17" s="109"/>
      <c r="H17" s="109"/>
      <c r="I17" s="27"/>
      <c r="J17" s="109"/>
      <c r="K17" s="109"/>
      <c r="L17" s="116"/>
      <c r="N17" s="399"/>
      <c r="O17" s="400"/>
      <c r="P17" s="400"/>
      <c r="Q17" s="400"/>
      <c r="R17" s="400"/>
      <c r="S17" s="400"/>
      <c r="T17" s="400"/>
      <c r="U17" s="400"/>
      <c r="V17" s="401"/>
    </row>
    <row r="18" spans="1:22" x14ac:dyDescent="0.2">
      <c r="A18" s="115"/>
      <c r="B18" s="121" t="s">
        <v>42</v>
      </c>
      <c r="C18" s="504"/>
      <c r="D18" s="505"/>
      <c r="E18" s="506"/>
      <c r="F18" s="109"/>
      <c r="G18" s="109" t="s">
        <v>33</v>
      </c>
      <c r="H18" s="109"/>
      <c r="I18" s="40">
        <f>Funding_Year</f>
        <v>2031</v>
      </c>
      <c r="J18" s="109"/>
      <c r="K18" s="109"/>
      <c r="L18" s="116"/>
      <c r="N18" s="399"/>
      <c r="O18" s="400"/>
      <c r="P18" s="400"/>
      <c r="Q18" s="400"/>
      <c r="R18" s="400"/>
      <c r="S18" s="400"/>
      <c r="T18" s="400"/>
      <c r="U18" s="400"/>
      <c r="V18" s="401"/>
    </row>
    <row r="19" spans="1:22" x14ac:dyDescent="0.2">
      <c r="A19" s="115"/>
      <c r="B19" s="121"/>
      <c r="C19" s="109"/>
      <c r="D19" s="109"/>
      <c r="E19" s="109"/>
      <c r="F19" s="109"/>
      <c r="G19" s="109"/>
      <c r="H19" s="109"/>
      <c r="I19" s="109"/>
      <c r="J19" s="109"/>
      <c r="K19" s="109"/>
      <c r="L19" s="116"/>
      <c r="N19" s="399"/>
      <c r="O19" s="400"/>
      <c r="P19" s="400"/>
      <c r="Q19" s="400"/>
      <c r="R19" s="400"/>
      <c r="S19" s="400"/>
      <c r="T19" s="400"/>
      <c r="U19" s="400"/>
      <c r="V19" s="401"/>
    </row>
    <row r="20" spans="1:22" x14ac:dyDescent="0.2">
      <c r="A20" s="115" t="s">
        <v>77</v>
      </c>
      <c r="B20" s="121"/>
      <c r="C20" s="507" t="str">
        <f>C7&amp;" - "&amp;C14</f>
        <v>Your Agency - Other</v>
      </c>
      <c r="D20" s="508"/>
      <c r="E20" s="509"/>
      <c r="F20" s="109"/>
      <c r="G20" s="109" t="s">
        <v>76</v>
      </c>
      <c r="H20" s="109"/>
      <c r="I20" s="507" t="str">
        <f>IF(I16="SL","Salt Lake",IF(I16="DA","Ogden-Layton",IF(I16="WE","Ogden-Layton","")))</f>
        <v>Salt Lake</v>
      </c>
      <c r="J20" s="508"/>
      <c r="K20" s="509"/>
      <c r="L20" s="116"/>
      <c r="N20" s="399"/>
      <c r="O20" s="400"/>
      <c r="P20" s="400"/>
      <c r="Q20" s="400"/>
      <c r="R20" s="400"/>
      <c r="S20" s="400"/>
      <c r="T20" s="400"/>
      <c r="U20" s="400"/>
      <c r="V20" s="401"/>
    </row>
    <row r="21" spans="1:22" x14ac:dyDescent="0.2">
      <c r="A21" s="115"/>
      <c r="B21" s="109"/>
      <c r="C21" s="109"/>
      <c r="D21" s="109"/>
      <c r="E21" s="109"/>
      <c r="F21" s="109"/>
      <c r="G21" s="109"/>
      <c r="H21" s="109"/>
      <c r="I21" s="109"/>
      <c r="J21" s="109"/>
      <c r="K21" s="109"/>
      <c r="L21" s="116"/>
      <c r="N21" s="399"/>
      <c r="O21" s="400"/>
      <c r="P21" s="400"/>
      <c r="Q21" s="400"/>
      <c r="R21" s="400"/>
      <c r="S21" s="400"/>
      <c r="T21" s="400"/>
      <c r="U21" s="400"/>
      <c r="V21" s="401"/>
    </row>
    <row r="22" spans="1:22" ht="111.6" customHeight="1" x14ac:dyDescent="0.2">
      <c r="A22" s="514" t="s">
        <v>214</v>
      </c>
      <c r="B22" s="515"/>
      <c r="C22" s="417" t="s">
        <v>1353</v>
      </c>
      <c r="D22" s="418"/>
      <c r="E22" s="418"/>
      <c r="F22" s="418"/>
      <c r="G22" s="418"/>
      <c r="H22" s="418"/>
      <c r="I22" s="418"/>
      <c r="J22" s="418"/>
      <c r="K22" s="419"/>
      <c r="L22" s="122"/>
      <c r="N22" s="399"/>
      <c r="O22" s="400"/>
      <c r="P22" s="400"/>
      <c r="Q22" s="400"/>
      <c r="R22" s="400"/>
      <c r="S22" s="400"/>
      <c r="T22" s="400"/>
      <c r="U22" s="400"/>
      <c r="V22" s="401"/>
    </row>
    <row r="23" spans="1:22" ht="13.5" thickBot="1" x14ac:dyDescent="0.25">
      <c r="A23" s="117"/>
      <c r="B23" s="118"/>
      <c r="C23" s="118"/>
      <c r="D23" s="118"/>
      <c r="E23" s="118"/>
      <c r="F23" s="118"/>
      <c r="G23" s="118"/>
      <c r="H23" s="118"/>
      <c r="I23" s="118"/>
      <c r="J23" s="118"/>
      <c r="K23" s="118"/>
      <c r="L23" s="119"/>
      <c r="N23" s="402"/>
      <c r="O23" s="403"/>
      <c r="P23" s="403"/>
      <c r="Q23" s="403"/>
      <c r="R23" s="403"/>
      <c r="S23" s="403"/>
      <c r="T23" s="403"/>
      <c r="U23" s="403"/>
      <c r="V23" s="404"/>
    </row>
    <row r="24" spans="1:22" ht="13.5" thickBot="1" x14ac:dyDescent="0.25">
      <c r="A24" s="109"/>
      <c r="B24" s="109"/>
      <c r="C24" s="109"/>
      <c r="D24" s="109"/>
      <c r="E24" s="109"/>
      <c r="F24" s="109"/>
      <c r="G24" s="109"/>
      <c r="H24" s="109"/>
      <c r="I24" s="109"/>
      <c r="J24" s="109"/>
      <c r="K24" s="109"/>
      <c r="L24" s="109"/>
    </row>
    <row r="25" spans="1:22" ht="27.6" customHeight="1" thickTop="1" thickBot="1" x14ac:dyDescent="0.3">
      <c r="A25" s="29" t="s">
        <v>398</v>
      </c>
      <c r="B25" s="109"/>
      <c r="D25" s="481" t="s">
        <v>230</v>
      </c>
      <c r="E25" s="482"/>
      <c r="F25" s="482"/>
      <c r="G25" s="482"/>
      <c r="H25" s="482"/>
      <c r="I25" s="482"/>
      <c r="J25" s="482"/>
      <c r="K25" s="483"/>
    </row>
    <row r="26" spans="1:22" x14ac:dyDescent="0.2">
      <c r="A26" s="112"/>
      <c r="B26" s="113"/>
      <c r="C26" s="113"/>
      <c r="D26" s="113"/>
      <c r="E26" s="113"/>
      <c r="F26" s="113"/>
      <c r="G26" s="113"/>
      <c r="H26" s="113"/>
      <c r="I26" s="113"/>
      <c r="J26" s="113"/>
      <c r="K26" s="113"/>
      <c r="L26" s="114"/>
    </row>
    <row r="27" spans="1:22" ht="12.75" customHeight="1" x14ac:dyDescent="0.2">
      <c r="A27" s="115" t="s">
        <v>8</v>
      </c>
      <c r="B27" s="109"/>
      <c r="C27" s="109"/>
      <c r="D27" s="109"/>
      <c r="E27" s="346">
        <v>250</v>
      </c>
      <c r="F27" s="109"/>
      <c r="G27" s="109" t="str">
        <f>"Alternative Fuel Emission Rates - "&amp;I18&amp;" (grams/mile)"</f>
        <v>Alternative Fuel Emission Rates - 2031 (grams/mile)</v>
      </c>
      <c r="H27" s="109"/>
      <c r="I27" s="109"/>
      <c r="J27" s="109"/>
      <c r="K27" s="109"/>
      <c r="L27" s="116"/>
    </row>
    <row r="28" spans="1:22" x14ac:dyDescent="0.2">
      <c r="A28" s="78" t="s">
        <v>44</v>
      </c>
      <c r="B28" s="109"/>
      <c r="C28" s="109"/>
      <c r="D28" s="109"/>
      <c r="E28" s="109"/>
      <c r="F28" s="120" t="s">
        <v>237</v>
      </c>
      <c r="L28" s="116"/>
    </row>
    <row r="29" spans="1:22" x14ac:dyDescent="0.2">
      <c r="A29" s="78"/>
      <c r="B29" s="109"/>
      <c r="C29" s="109"/>
      <c r="D29" s="109"/>
      <c r="E29" s="109"/>
      <c r="F29" s="109"/>
      <c r="G29" s="123" t="s">
        <v>22</v>
      </c>
      <c r="H29" s="123" t="s">
        <v>100</v>
      </c>
      <c r="I29" s="123" t="s">
        <v>21</v>
      </c>
      <c r="J29" s="123" t="s">
        <v>20</v>
      </c>
      <c r="K29" s="123" t="s">
        <v>172</v>
      </c>
      <c r="L29" s="116"/>
    </row>
    <row r="30" spans="1:22" x14ac:dyDescent="0.2">
      <c r="A30" s="115" t="s">
        <v>34</v>
      </c>
      <c r="B30" s="109"/>
      <c r="C30" s="109"/>
      <c r="D30" s="109"/>
      <c r="E30" s="346">
        <v>1.2</v>
      </c>
      <c r="F30" s="109"/>
      <c r="G30" s="352">
        <v>0</v>
      </c>
      <c r="H30" s="352">
        <v>0</v>
      </c>
      <c r="I30" s="352">
        <v>0</v>
      </c>
      <c r="J30" s="352">
        <v>0</v>
      </c>
      <c r="K30" s="352">
        <v>0</v>
      </c>
      <c r="L30" s="116"/>
    </row>
    <row r="31" spans="1:22" x14ac:dyDescent="0.2">
      <c r="A31" s="78" t="s">
        <v>35</v>
      </c>
      <c r="B31" s="109"/>
      <c r="C31" s="109"/>
      <c r="D31" s="109"/>
      <c r="E31" s="124"/>
      <c r="F31" s="109"/>
      <c r="G31" s="109"/>
      <c r="H31" s="109"/>
      <c r="I31" s="109"/>
      <c r="J31" s="109"/>
      <c r="K31" s="109"/>
      <c r="L31" s="116"/>
    </row>
    <row r="32" spans="1:22" x14ac:dyDescent="0.2">
      <c r="A32" s="115"/>
      <c r="B32" s="109"/>
      <c r="C32" s="109"/>
      <c r="D32" s="109"/>
      <c r="E32" s="109"/>
      <c r="F32" s="109"/>
      <c r="G32" s="109" t="str">
        <f>"Conventional Vehicle Emission Rates - "&amp;I19&amp;" (grams/mile)"</f>
        <v>Conventional Vehicle Emission Rates -  (grams/mile)</v>
      </c>
      <c r="H32" s="109"/>
      <c r="I32" s="109"/>
      <c r="J32" s="109"/>
      <c r="K32" s="109"/>
      <c r="L32" s="116"/>
    </row>
    <row r="33" spans="1:12" x14ac:dyDescent="0.2">
      <c r="A33" s="115" t="s">
        <v>36</v>
      </c>
      <c r="B33" s="109"/>
      <c r="C33" s="109"/>
      <c r="D33" s="109"/>
      <c r="E33" s="346" t="s">
        <v>218</v>
      </c>
      <c r="F33" s="125" t="str">
        <f>IF($E$33="LD","_21",IF($E$33="HD","_61",IF($E$33="BUS","_42","_ALL")))</f>
        <v>_42</v>
      </c>
      <c r="G33" s="126">
        <f>VLOOKUP($I$16&amp;"_"&amp;$I$18&amp;"_2"&amp;$F$33,_veh_start_run_rate!$A$5:$Q$654,11,FALSE)</f>
        <v>12.003691</v>
      </c>
      <c r="H33" s="126">
        <f>VLOOKUP($I$16&amp;"_"&amp;$I$18&amp;"_3"&amp;$F$33,_veh_start_run_rate!$A$5:$Q$654,11,FALSE)</f>
        <v>2.0061469999999999</v>
      </c>
      <c r="I33" s="126">
        <f>VLOOKUP($I$16&amp;"_"&amp;$I$18&amp;"_87"&amp;$F$33,_veh_start_run_rate!$A$5:$Q$654,11,FALSE)</f>
        <v>0.389293</v>
      </c>
      <c r="J33" s="126">
        <f>VLOOKUP($I$16&amp;"_"&amp;$I$18&amp;"_100"&amp;$F$33,_veh_start_run_rate!$A$5:$Q$654,11,FALSE)</f>
        <v>1.5848000000000001E-2</v>
      </c>
      <c r="K33" s="126">
        <f>VLOOKUP($I$16&amp;"_"&amp;$I$18&amp;"_110"&amp;$F$33,_veh_start_run_rate!$A$5:$Q$654,11,FALSE)</f>
        <v>1.4333E-2</v>
      </c>
      <c r="L33" s="116"/>
    </row>
    <row r="34" spans="1:12" x14ac:dyDescent="0.2">
      <c r="A34" s="516" t="s">
        <v>219</v>
      </c>
      <c r="B34" s="517"/>
      <c r="C34" s="517"/>
      <c r="D34" s="517"/>
      <c r="E34" s="517"/>
      <c r="F34" s="109"/>
      <c r="G34" s="519" t="s">
        <v>237</v>
      </c>
      <c r="H34" s="519"/>
      <c r="I34" s="519"/>
      <c r="J34" s="519"/>
      <c r="K34" s="519"/>
      <c r="L34" s="116"/>
    </row>
    <row r="35" spans="1:12" x14ac:dyDescent="0.2">
      <c r="A35" s="516"/>
      <c r="B35" s="517"/>
      <c r="C35" s="517"/>
      <c r="D35" s="517"/>
      <c r="E35" s="517"/>
      <c r="F35" s="109"/>
      <c r="G35" s="520"/>
      <c r="H35" s="520"/>
      <c r="I35" s="520"/>
      <c r="J35" s="520"/>
      <c r="K35" s="520"/>
      <c r="L35" s="116"/>
    </row>
    <row r="36" spans="1:12" x14ac:dyDescent="0.2">
      <c r="A36" s="33" t="s">
        <v>351</v>
      </c>
      <c r="B36" s="109"/>
      <c r="C36" s="109"/>
      <c r="D36" s="109"/>
      <c r="E36" s="346">
        <v>1</v>
      </c>
      <c r="F36" s="109"/>
      <c r="G36" s="518" t="s">
        <v>217</v>
      </c>
      <c r="H36" s="518"/>
      <c r="I36" s="518"/>
      <c r="J36" s="518"/>
      <c r="K36" s="349">
        <v>1</v>
      </c>
      <c r="L36" s="116"/>
    </row>
    <row r="37" spans="1:12" x14ac:dyDescent="0.2">
      <c r="A37" s="43" t="s">
        <v>364</v>
      </c>
      <c r="B37" s="109"/>
      <c r="C37" s="109"/>
      <c r="D37" s="109"/>
      <c r="E37" s="109"/>
      <c r="F37" s="109"/>
      <c r="G37" s="518"/>
      <c r="H37" s="518"/>
      <c r="I37" s="518"/>
      <c r="J37" s="518"/>
      <c r="K37" s="109"/>
      <c r="L37" s="116"/>
    </row>
    <row r="38" spans="1:12" x14ac:dyDescent="0.2">
      <c r="A38" s="115"/>
      <c r="B38" s="109"/>
      <c r="C38" s="109"/>
      <c r="D38" s="109"/>
      <c r="E38" s="109"/>
      <c r="F38" s="109"/>
      <c r="L38" s="116"/>
    </row>
    <row r="39" spans="1:12" x14ac:dyDescent="0.2">
      <c r="A39" s="33" t="s">
        <v>396</v>
      </c>
      <c r="B39" s="27"/>
      <c r="C39" s="27"/>
      <c r="D39" s="27"/>
      <c r="E39" s="408">
        <v>1</v>
      </c>
      <c r="F39" s="409"/>
      <c r="G39" s="357"/>
      <c r="H39" s="357"/>
      <c r="I39" s="357"/>
      <c r="J39" s="357"/>
      <c r="K39" s="357"/>
      <c r="L39" s="34"/>
    </row>
    <row r="40" spans="1:12" x14ac:dyDescent="0.2">
      <c r="A40" s="265" t="s">
        <v>81</v>
      </c>
      <c r="B40" s="27"/>
      <c r="C40" s="27"/>
      <c r="D40" s="27"/>
      <c r="E40" s="27"/>
      <c r="F40" s="27"/>
      <c r="G40" s="357"/>
      <c r="H40" s="357"/>
      <c r="I40" s="357"/>
      <c r="J40" s="357"/>
      <c r="K40" s="357"/>
      <c r="L40" s="208"/>
    </row>
    <row r="41" spans="1:12" x14ac:dyDescent="0.2">
      <c r="A41" s="33" t="s">
        <v>37</v>
      </c>
      <c r="B41" s="27"/>
      <c r="C41" s="27"/>
      <c r="D41" s="27"/>
      <c r="E41" s="408">
        <f>0.9323*E39</f>
        <v>0.93230000000000002</v>
      </c>
      <c r="F41" s="409"/>
      <c r="G41" s="27"/>
      <c r="H41" s="27" t="s">
        <v>395</v>
      </c>
      <c r="I41" s="27"/>
      <c r="J41" s="408">
        <f>0.0677*E39</f>
        <v>6.7699999999999996E-2</v>
      </c>
      <c r="K41" s="409"/>
      <c r="L41" s="358"/>
    </row>
    <row r="42" spans="1:12" x14ac:dyDescent="0.2">
      <c r="A42" s="359" t="s">
        <v>1354</v>
      </c>
      <c r="B42"/>
      <c r="C42"/>
      <c r="D42"/>
      <c r="E42"/>
      <c r="F42"/>
      <c r="G42"/>
      <c r="H42" s="359" t="s">
        <v>408</v>
      </c>
      <c r="I42"/>
      <c r="J42"/>
      <c r="K42"/>
      <c r="L42" s="358"/>
    </row>
    <row r="43" spans="1:12" x14ac:dyDescent="0.2">
      <c r="A43" s="265"/>
      <c r="B43" s="27"/>
      <c r="C43" s="27"/>
      <c r="D43" s="27"/>
      <c r="E43" s="27"/>
      <c r="F43" s="27"/>
      <c r="G43" s="357"/>
      <c r="H43" s="357"/>
      <c r="I43" s="357"/>
      <c r="J43" s="357"/>
      <c r="K43" s="357"/>
      <c r="L43" s="358"/>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50" spans="1:12" ht="13.5" thickBot="1" x14ac:dyDescent="0.25">
      <c r="A50" s="111" t="s">
        <v>63</v>
      </c>
      <c r="B50" s="109"/>
      <c r="C50" s="109"/>
      <c r="D50" s="109"/>
      <c r="E50" s="109"/>
      <c r="F50" s="109"/>
      <c r="G50" s="109"/>
      <c r="H50" s="109"/>
      <c r="I50" s="109"/>
      <c r="J50" s="109"/>
      <c r="K50" s="109"/>
      <c r="L50" s="109"/>
    </row>
    <row r="51" spans="1:12" x14ac:dyDescent="0.2">
      <c r="A51" s="127"/>
      <c r="B51" s="128"/>
      <c r="C51" s="128"/>
      <c r="D51" s="128"/>
      <c r="E51" s="128"/>
      <c r="F51" s="128"/>
      <c r="G51" s="128"/>
      <c r="H51" s="128"/>
      <c r="I51" s="128"/>
      <c r="J51" s="128"/>
      <c r="K51" s="128"/>
      <c r="L51" s="129"/>
    </row>
    <row r="52" spans="1:12" ht="13.5" thickBot="1" x14ac:dyDescent="0.25">
      <c r="A52" s="130" t="s">
        <v>66</v>
      </c>
      <c r="B52" s="131"/>
      <c r="C52" s="132" t="s">
        <v>74</v>
      </c>
      <c r="D52" s="132" t="s">
        <v>116</v>
      </c>
      <c r="E52" s="132" t="s">
        <v>67</v>
      </c>
      <c r="F52" s="131"/>
      <c r="G52" s="131" t="s">
        <v>65</v>
      </c>
      <c r="H52" s="131"/>
      <c r="I52" s="131"/>
      <c r="J52" s="132" t="s">
        <v>68</v>
      </c>
      <c r="K52" s="132" t="s">
        <v>114</v>
      </c>
      <c r="L52" s="133"/>
    </row>
    <row r="53" spans="1:12" x14ac:dyDescent="0.2">
      <c r="A53" s="327" t="s">
        <v>172</v>
      </c>
      <c r="B53" s="328"/>
      <c r="C53" s="329">
        <f>T70</f>
        <v>3.1272831050228311E-6</v>
      </c>
      <c r="D53" s="330">
        <f t="shared" ref="D53:D59" si="0">C53*365</f>
        <v>1.1414583333333333E-3</v>
      </c>
      <c r="E53" s="331">
        <f t="shared" ref="E53:E59" si="1">C53*1000/453.5/2000*365</f>
        <v>1.2584987137081953E-6</v>
      </c>
      <c r="F53" s="131"/>
      <c r="G53" s="134" t="s">
        <v>202</v>
      </c>
      <c r="H53" s="131"/>
      <c r="I53" s="131"/>
      <c r="J53" s="135">
        <f>C70</f>
        <v>1.9569471624266144E-2</v>
      </c>
      <c r="K53" s="70">
        <f>J53*365</f>
        <v>7.1428571428571423</v>
      </c>
      <c r="L53" s="133"/>
    </row>
    <row r="54" spans="1:12" ht="13.5" thickBot="1" x14ac:dyDescent="0.25">
      <c r="A54" s="332" t="s">
        <v>1346</v>
      </c>
      <c r="B54" s="333"/>
      <c r="C54" s="334">
        <f>O70</f>
        <v>0.1192200371004566</v>
      </c>
      <c r="D54" s="334">
        <f>C54*365</f>
        <v>43.515313541666657</v>
      </c>
      <c r="E54" s="335">
        <f t="shared" si="1"/>
        <v>4.7977192438441743E-2</v>
      </c>
      <c r="F54" s="131"/>
      <c r="G54" s="134" t="s">
        <v>201</v>
      </c>
      <c r="H54" s="131"/>
      <c r="I54" s="131"/>
      <c r="J54" s="135">
        <f>D70</f>
        <v>0.57077625570776258</v>
      </c>
      <c r="K54" s="70">
        <f>J54*365</f>
        <v>208.33333333333334</v>
      </c>
      <c r="L54" s="133"/>
    </row>
    <row r="55" spans="1:12" x14ac:dyDescent="0.2">
      <c r="A55" s="136" t="s">
        <v>22</v>
      </c>
      <c r="B55" s="131"/>
      <c r="C55" s="137">
        <f>P70</f>
        <v>6.5968664383561648E-4</v>
      </c>
      <c r="D55" s="138">
        <f t="shared" si="0"/>
        <v>0.240785625</v>
      </c>
      <c r="E55" s="138">
        <f t="shared" si="1"/>
        <v>2.6547477949283353E-4</v>
      </c>
      <c r="F55" s="131"/>
      <c r="G55" s="56" t="s">
        <v>320</v>
      </c>
      <c r="H55" s="50"/>
      <c r="I55" s="50"/>
      <c r="J55" s="183">
        <f>J53*0.218</f>
        <v>4.2661448140900197E-3</v>
      </c>
      <c r="K55" s="184">
        <f>K53*0.218</f>
        <v>1.5571428571428569</v>
      </c>
      <c r="L55" s="133"/>
    </row>
    <row r="56" spans="1:12" x14ac:dyDescent="0.2">
      <c r="A56" s="136" t="s">
        <v>100</v>
      </c>
      <c r="B56" s="131"/>
      <c r="C56" s="137">
        <f>Q70</f>
        <v>8.6877853881278528E-6</v>
      </c>
      <c r="D56" s="138">
        <f t="shared" si="0"/>
        <v>3.1710416666666662E-3</v>
      </c>
      <c r="E56" s="138">
        <f t="shared" si="1"/>
        <v>3.4961870635795656E-6</v>
      </c>
      <c r="F56" s="131"/>
      <c r="G56" s="182" t="s">
        <v>385</v>
      </c>
      <c r="H56" s="50"/>
      <c r="I56" s="50"/>
      <c r="J56" s="50"/>
      <c r="K56" s="50"/>
      <c r="L56" s="133"/>
    </row>
    <row r="57" spans="1:12" x14ac:dyDescent="0.2">
      <c r="A57" s="136" t="s">
        <v>21</v>
      </c>
      <c r="B57" s="131"/>
      <c r="C57" s="137">
        <f>R70</f>
        <v>4.2288812785388124E-6</v>
      </c>
      <c r="D57" s="138">
        <f t="shared" si="0"/>
        <v>1.5435416666666666E-3</v>
      </c>
      <c r="E57" s="138">
        <f t="shared" si="1"/>
        <v>1.7018099963248803E-6</v>
      </c>
      <c r="F57" s="131"/>
      <c r="G57" s="131"/>
      <c r="H57" s="131"/>
      <c r="I57" s="131"/>
      <c r="J57" s="131"/>
      <c r="K57" s="131"/>
      <c r="L57" s="133"/>
    </row>
    <row r="58" spans="1:12" ht="13.5" thickBot="1" x14ac:dyDescent="0.25">
      <c r="A58" s="136" t="s">
        <v>20</v>
      </c>
      <c r="B58" s="131"/>
      <c r="C58" s="137">
        <f>S70</f>
        <v>2.0103310502283106E-5</v>
      </c>
      <c r="D58" s="138">
        <f t="shared" si="0"/>
        <v>7.3377083333333341E-3</v>
      </c>
      <c r="E58" s="138">
        <f t="shared" si="1"/>
        <v>8.0900863653068727E-6</v>
      </c>
      <c r="F58" s="131"/>
      <c r="G58" s="131"/>
      <c r="H58" s="131"/>
      <c r="I58" s="131"/>
      <c r="J58" s="131"/>
      <c r="K58" s="131"/>
      <c r="L58" s="133"/>
    </row>
    <row r="59" spans="1:12" ht="13.5" thickBot="1" x14ac:dyDescent="0.25">
      <c r="A59" s="139" t="s">
        <v>62</v>
      </c>
      <c r="B59" s="131"/>
      <c r="C59" s="140">
        <f>B70</f>
        <v>6.9270662100456631E-4</v>
      </c>
      <c r="D59" s="141">
        <f t="shared" si="0"/>
        <v>0.25283791666666672</v>
      </c>
      <c r="E59" s="140">
        <f t="shared" si="1"/>
        <v>2.7876286291804491E-4</v>
      </c>
      <c r="F59" s="131"/>
      <c r="G59" s="131"/>
      <c r="H59" s="131" t="s">
        <v>73</v>
      </c>
      <c r="I59" s="131"/>
      <c r="J59" s="131"/>
      <c r="K59" s="181">
        <f>E70</f>
        <v>252.8379166666667</v>
      </c>
      <c r="L59" s="133"/>
    </row>
    <row r="60" spans="1:12" ht="13.5" thickBot="1" x14ac:dyDescent="0.25">
      <c r="A60" s="142" t="s">
        <v>75</v>
      </c>
      <c r="B60" s="143"/>
      <c r="C60" s="143"/>
      <c r="D60" s="143"/>
      <c r="E60" s="143"/>
      <c r="F60" s="143"/>
      <c r="G60" s="144" t="s">
        <v>167</v>
      </c>
      <c r="H60" s="144"/>
      <c r="I60" s="143"/>
      <c r="J60" s="143"/>
      <c r="K60" s="143"/>
      <c r="L60" s="145"/>
    </row>
    <row r="67" spans="1:80" x14ac:dyDescent="0.2">
      <c r="AJ67" s="160" t="str">
        <f t="shared" ref="AJ67:BM67" si="2">"Rates "&amp;Funding_Year</f>
        <v>Rates 2031</v>
      </c>
      <c r="AK67" s="160" t="str">
        <f t="shared" si="2"/>
        <v>Rates 2031</v>
      </c>
      <c r="AL67" s="160" t="str">
        <f t="shared" si="2"/>
        <v>Rates 2031</v>
      </c>
      <c r="AM67" s="160" t="str">
        <f t="shared" si="2"/>
        <v>Rates 2031</v>
      </c>
      <c r="AN67" s="160" t="str">
        <f t="shared" si="2"/>
        <v>Rates 2031</v>
      </c>
      <c r="AO67" s="160" t="str">
        <f t="shared" si="2"/>
        <v>Rates 2031</v>
      </c>
      <c r="AP67" s="168" t="str">
        <f t="shared" si="2"/>
        <v>Rates 2031</v>
      </c>
      <c r="AQ67" s="168" t="str">
        <f t="shared" si="2"/>
        <v>Rates 2031</v>
      </c>
      <c r="AR67" s="168" t="str">
        <f t="shared" si="2"/>
        <v>Rates 2031</v>
      </c>
      <c r="AS67" s="168" t="str">
        <f t="shared" si="2"/>
        <v>Rates 2031</v>
      </c>
      <c r="AT67" s="168" t="str">
        <f t="shared" si="2"/>
        <v>Rates 2031</v>
      </c>
      <c r="AU67" s="168" t="str">
        <f t="shared" si="2"/>
        <v>Rates 2031</v>
      </c>
      <c r="AV67" s="162" t="str">
        <f t="shared" si="2"/>
        <v>Rates 2031</v>
      </c>
      <c r="AW67" s="162" t="str">
        <f t="shared" si="2"/>
        <v>Rates 2031</v>
      </c>
      <c r="AX67" s="162" t="str">
        <f t="shared" si="2"/>
        <v>Rates 2031</v>
      </c>
      <c r="AY67" s="162" t="str">
        <f t="shared" si="2"/>
        <v>Rates 2031</v>
      </c>
      <c r="AZ67" s="162" t="str">
        <f t="shared" si="2"/>
        <v>Rates 2031</v>
      </c>
      <c r="BA67" s="162" t="str">
        <f t="shared" si="2"/>
        <v>Rates 2031</v>
      </c>
      <c r="BB67" s="164" t="str">
        <f t="shared" si="2"/>
        <v>Rates 2031</v>
      </c>
      <c r="BC67" s="164" t="str">
        <f t="shared" si="2"/>
        <v>Rates 2031</v>
      </c>
      <c r="BD67" s="164" t="str">
        <f t="shared" si="2"/>
        <v>Rates 2031</v>
      </c>
      <c r="BE67" s="164" t="str">
        <f t="shared" si="2"/>
        <v>Rates 2031</v>
      </c>
      <c r="BF67" s="164" t="str">
        <f t="shared" si="2"/>
        <v>Rates 2031</v>
      </c>
      <c r="BG67" s="164" t="str">
        <f t="shared" si="2"/>
        <v>Rates 2031</v>
      </c>
      <c r="BH67" s="166" t="str">
        <f t="shared" si="2"/>
        <v>Rates 2031</v>
      </c>
      <c r="BI67" s="166" t="str">
        <f t="shared" si="2"/>
        <v>Rates 2031</v>
      </c>
      <c r="BJ67" s="166" t="str">
        <f t="shared" si="2"/>
        <v>Rates 2031</v>
      </c>
      <c r="BK67" s="166" t="str">
        <f t="shared" si="2"/>
        <v>Rates 2031</v>
      </c>
      <c r="BL67" s="166" t="str">
        <f t="shared" si="2"/>
        <v>Rates 2031</v>
      </c>
      <c r="BM67" s="166"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51" x14ac:dyDescent="0.2">
      <c r="A69" s="146" t="s">
        <v>78</v>
      </c>
      <c r="B69" s="147" t="s">
        <v>104</v>
      </c>
      <c r="C69" s="147" t="s">
        <v>105</v>
      </c>
      <c r="D69" s="148" t="s">
        <v>79</v>
      </c>
      <c r="E69" s="147" t="s">
        <v>72</v>
      </c>
      <c r="F69" s="149" t="s">
        <v>425</v>
      </c>
      <c r="G69" s="149" t="s">
        <v>426</v>
      </c>
      <c r="H69" s="149" t="s">
        <v>427</v>
      </c>
      <c r="I69" s="149" t="s">
        <v>220</v>
      </c>
      <c r="J69" s="149" t="s">
        <v>118</v>
      </c>
      <c r="K69" s="149" t="s">
        <v>122</v>
      </c>
      <c r="L69" s="149" t="s">
        <v>119</v>
      </c>
      <c r="M69" s="149" t="s">
        <v>123</v>
      </c>
      <c r="N69" s="149" t="s">
        <v>121</v>
      </c>
      <c r="O69" s="147" t="s">
        <v>1346</v>
      </c>
      <c r="P69" s="147" t="s">
        <v>22</v>
      </c>
      <c r="Q69" s="147" t="s">
        <v>203</v>
      </c>
      <c r="R69" s="147" t="s">
        <v>21</v>
      </c>
      <c r="S69" s="147" t="s">
        <v>20</v>
      </c>
      <c r="T69" s="147" t="s">
        <v>172</v>
      </c>
      <c r="U69" s="150" t="s">
        <v>23</v>
      </c>
      <c r="V69" s="151" t="s">
        <v>8</v>
      </c>
      <c r="W69" s="151" t="s">
        <v>9</v>
      </c>
      <c r="X69" s="151" t="s">
        <v>10</v>
      </c>
      <c r="Y69" s="151" t="s">
        <v>11</v>
      </c>
      <c r="Z69" s="151" t="s">
        <v>12</v>
      </c>
      <c r="AA69" s="151" t="s">
        <v>13</v>
      </c>
      <c r="AB69" s="151" t="s">
        <v>14</v>
      </c>
      <c r="AC69" s="151" t="s">
        <v>15</v>
      </c>
      <c r="AD69" s="151" t="s">
        <v>16</v>
      </c>
      <c r="AE69" s="151" t="s">
        <v>85</v>
      </c>
      <c r="AF69" s="151" t="s">
        <v>17</v>
      </c>
      <c r="AG69" s="151" t="s">
        <v>18</v>
      </c>
      <c r="AH69" s="151"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152" t="s">
        <v>0</v>
      </c>
      <c r="BO69" s="146" t="s">
        <v>76</v>
      </c>
      <c r="BP69" s="151" t="s">
        <v>1</v>
      </c>
      <c r="BQ69" s="151" t="s">
        <v>2</v>
      </c>
      <c r="BR69" s="146" t="s">
        <v>64</v>
      </c>
      <c r="BS69" s="151" t="s">
        <v>3</v>
      </c>
      <c r="BT69" s="146" t="s">
        <v>40</v>
      </c>
      <c r="BU69" s="146" t="s">
        <v>41</v>
      </c>
      <c r="BV69" s="146" t="s">
        <v>42</v>
      </c>
      <c r="BW69" s="153" t="s">
        <v>4</v>
      </c>
      <c r="BX69" s="9" t="s">
        <v>5</v>
      </c>
      <c r="BY69" s="9" t="s">
        <v>6</v>
      </c>
      <c r="BZ69" s="9" t="s">
        <v>7</v>
      </c>
      <c r="CA69" s="9" t="s">
        <v>39</v>
      </c>
      <c r="CB69" s="185" t="s">
        <v>319</v>
      </c>
    </row>
    <row r="70" spans="1:80" ht="38.25" x14ac:dyDescent="0.2">
      <c r="A70" s="154" t="str">
        <f>C20</f>
        <v>Your Agency - Other</v>
      </c>
      <c r="B70" s="95">
        <f>SUM(P70:S70)</f>
        <v>6.9270662100456631E-4</v>
      </c>
      <c r="C70" s="95">
        <f>(K36/35)*(V70/365)</f>
        <v>1.9569471624266144E-2</v>
      </c>
      <c r="D70" s="95">
        <f>K70*(V70/365)</f>
        <v>0.57077625570776258</v>
      </c>
      <c r="E70" s="5">
        <f>U70*(B70*365)/(MAX(F70,H70)/1000)</f>
        <v>252.8379166666667</v>
      </c>
      <c r="F70" s="96">
        <f>E41</f>
        <v>0.93230000000000002</v>
      </c>
      <c r="G70" s="96">
        <f>E39</f>
        <v>1</v>
      </c>
      <c r="H70" s="96">
        <f>MAX(E39,J47)</f>
        <v>1</v>
      </c>
      <c r="I70" s="103">
        <f>(0.7)*K27/E30</f>
        <v>0</v>
      </c>
      <c r="J70" s="97">
        <v>0</v>
      </c>
      <c r="K70" s="26">
        <f>K36/E30</f>
        <v>0.83333333333333337</v>
      </c>
      <c r="L70" s="98">
        <v>0</v>
      </c>
      <c r="M70" s="99">
        <v>0</v>
      </c>
      <c r="N70" s="100" t="str">
        <f>E33</f>
        <v>BUS</v>
      </c>
      <c r="O70" s="7">
        <f t="shared" ref="O70:T70" si="3">($I$70*AV70*$M$70 + $J$70*BH70 + $K$70*BB70 - $L$70*(AP70)) * ($V$70/365)/1000</f>
        <v>0.1192200371004566</v>
      </c>
      <c r="P70" s="7">
        <f t="shared" si="3"/>
        <v>6.5968664383561648E-4</v>
      </c>
      <c r="Q70" s="7">
        <f t="shared" si="3"/>
        <v>8.6877853881278528E-6</v>
      </c>
      <c r="R70" s="7">
        <f t="shared" si="3"/>
        <v>4.2288812785388124E-6</v>
      </c>
      <c r="S70" s="7">
        <f t="shared" si="3"/>
        <v>2.0103310502283106E-5</v>
      </c>
      <c r="T70" s="7">
        <f t="shared" si="3"/>
        <v>3.1272831050228311E-6</v>
      </c>
      <c r="U70" s="155">
        <f>E36</f>
        <v>1</v>
      </c>
      <c r="V70" s="155">
        <f>E27</f>
        <v>250</v>
      </c>
      <c r="W70" s="155"/>
      <c r="X70" s="155">
        <f>K36</f>
        <v>1</v>
      </c>
      <c r="Y70" s="155">
        <f>E30</f>
        <v>1.2</v>
      </c>
      <c r="Z70" s="155" t="e">
        <f>#REF!</f>
        <v>#REF!</v>
      </c>
      <c r="AA70" s="155"/>
      <c r="AB70" s="155"/>
      <c r="AC70" s="155"/>
      <c r="AD70" s="155"/>
      <c r="AE70" s="155"/>
      <c r="AF70" s="155"/>
      <c r="AG70" s="155"/>
      <c r="AH70" s="155"/>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156" t="str">
        <f>T(I16)</f>
        <v>SL</v>
      </c>
      <c r="BO70" s="154" t="str">
        <f>I20</f>
        <v>Salt Lake</v>
      </c>
      <c r="BP70" s="154">
        <f>I18</f>
        <v>2031</v>
      </c>
      <c r="BQ70" s="154" t="str">
        <f>C14</f>
        <v>Other</v>
      </c>
      <c r="BR70" s="154" t="s">
        <v>24</v>
      </c>
      <c r="BS70" s="154" t="str">
        <f>C7</f>
        <v>Your Agency</v>
      </c>
      <c r="BT70" s="154">
        <f>D16</f>
        <v>0</v>
      </c>
      <c r="BU70" s="154">
        <f>C17</f>
        <v>0</v>
      </c>
      <c r="BV70" s="154">
        <f>C18</f>
        <v>0</v>
      </c>
      <c r="BW70" s="99"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4.2661448140900197E-3</v>
      </c>
    </row>
    <row r="71" spans="1:80" x14ac:dyDescent="0.2">
      <c r="AF71"/>
      <c r="AG71"/>
      <c r="AH71"/>
      <c r="AI71"/>
      <c r="AJ71"/>
      <c r="AK71"/>
      <c r="AL71"/>
      <c r="AM71"/>
      <c r="AN71"/>
      <c r="AO71"/>
      <c r="AP71"/>
      <c r="AQ71"/>
      <c r="AR71"/>
      <c r="AS71"/>
      <c r="AT71"/>
      <c r="AU71"/>
      <c r="AV71"/>
      <c r="AW71"/>
      <c r="AX71"/>
      <c r="AY71"/>
      <c r="AZ71"/>
      <c r="BA71"/>
      <c r="BB71"/>
      <c r="BC71"/>
      <c r="BD71"/>
      <c r="BE71"/>
    </row>
    <row r="72" spans="1:80" x14ac:dyDescent="0.2">
      <c r="G72" s="157"/>
      <c r="H72" s="157"/>
      <c r="I72" s="157"/>
      <c r="M72" s="158"/>
      <c r="N72" s="158"/>
      <c r="O72" s="158"/>
      <c r="P72" s="158"/>
      <c r="Q72" s="158"/>
      <c r="AF72"/>
      <c r="AG72"/>
      <c r="AH72"/>
      <c r="AI72"/>
      <c r="AJ72"/>
      <c r="AK72"/>
      <c r="AL72"/>
      <c r="AM72"/>
      <c r="AN72"/>
      <c r="AO72"/>
      <c r="AP72"/>
      <c r="AQ72"/>
      <c r="AR72"/>
      <c r="AS72"/>
      <c r="AT72"/>
      <c r="AU72"/>
      <c r="AV72"/>
      <c r="AW72"/>
      <c r="AX72"/>
      <c r="AY72"/>
      <c r="AZ72"/>
      <c r="BA72"/>
      <c r="BB72"/>
      <c r="BC72"/>
      <c r="BD72"/>
      <c r="BE72"/>
    </row>
    <row r="73" spans="1:80" x14ac:dyDescent="0.2">
      <c r="G73" s="157"/>
      <c r="H73" s="157"/>
      <c r="I73" s="157"/>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G74" s="157"/>
      <c r="H74" s="157"/>
      <c r="I74" s="157"/>
      <c r="M74" s="158"/>
      <c r="N74" s="158"/>
      <c r="O74" s="158"/>
      <c r="P74" s="158"/>
      <c r="Q74" s="158"/>
    </row>
    <row r="75" spans="1:80" x14ac:dyDescent="0.2">
      <c r="G75" s="157"/>
      <c r="H75" s="157"/>
      <c r="I75" s="157"/>
    </row>
    <row r="76" spans="1:80" x14ac:dyDescent="0.2">
      <c r="G76" s="157"/>
      <c r="H76" s="157"/>
      <c r="I76" s="157"/>
    </row>
    <row r="77" spans="1:80" x14ac:dyDescent="0.2">
      <c r="G77" s="157"/>
      <c r="H77" s="157"/>
      <c r="I77" s="157"/>
    </row>
    <row r="78" spans="1:80" x14ac:dyDescent="0.2">
      <c r="G78" s="157"/>
      <c r="H78" s="157"/>
      <c r="I78" s="157"/>
    </row>
    <row r="79" spans="1:80" x14ac:dyDescent="0.2">
      <c r="G79" s="157"/>
      <c r="H79" s="157"/>
      <c r="I79" s="157"/>
    </row>
    <row r="80" spans="1:80" x14ac:dyDescent="0.2">
      <c r="G80" s="157"/>
      <c r="H80" s="157"/>
      <c r="I80" s="157"/>
    </row>
  </sheetData>
  <sheetProtection algorithmName="SHA-512" hashValue="fO0IqfRU0VyWtbVLJ0ToFC4azGGHcEyGRZ70h/OpOTQWTMgJ8mhl27uxY6XX1nIp1RDI4WpFWQ9Oa5K4dTMgWA==" saltValue="Cfk0XTCNljm7b+Jc/qPTRw==" spinCount="100000" sheet="1" selectLockedCells="1"/>
  <mergeCells count="29">
    <mergeCell ref="A22:B22"/>
    <mergeCell ref="C22:K22"/>
    <mergeCell ref="A44:I45"/>
    <mergeCell ref="A47:F48"/>
    <mergeCell ref="G47:I47"/>
    <mergeCell ref="J47:K47"/>
    <mergeCell ref="A34:E35"/>
    <mergeCell ref="G36:J37"/>
    <mergeCell ref="E41:F41"/>
    <mergeCell ref="G34:K35"/>
    <mergeCell ref="D25:K25"/>
    <mergeCell ref="J41:K41"/>
    <mergeCell ref="E39:F39"/>
    <mergeCell ref="N16:V23"/>
    <mergeCell ref="C17:E17"/>
    <mergeCell ref="C18:E18"/>
    <mergeCell ref="C20:E20"/>
    <mergeCell ref="I20:K20"/>
    <mergeCell ref="A1:L1"/>
    <mergeCell ref="A2:L2"/>
    <mergeCell ref="D3:I3"/>
    <mergeCell ref="A4:L4"/>
    <mergeCell ref="C7:E7"/>
    <mergeCell ref="I7:K7"/>
    <mergeCell ref="C9:E9"/>
    <mergeCell ref="I9:K9"/>
    <mergeCell ref="C14:E14"/>
    <mergeCell ref="I14:K14"/>
    <mergeCell ref="C16:E16"/>
  </mergeCells>
  <dataValidations count="8">
    <dataValidation type="list" allowBlank="1" showInputMessage="1" showErrorMessage="1" sqref="E33" xr:uid="{00000000-0002-0000-1000-000000000000}">
      <formula1>"LD,HD,BUS"</formula1>
    </dataValidation>
    <dataValidation type="decimal" operator="lessThanOrEqual" allowBlank="1" showInputMessage="1" showErrorMessage="1" errorTitle="Warning:" error="Bicycle trip length should be less than 10 miles." sqref="K57:K58" xr:uid="{00000000-0002-0000-1000-000002000000}">
      <formula1>10</formula1>
    </dataValidation>
    <dataValidation type="whole" operator="lessThan" allowBlank="1" showErrorMessage="1" error="The number of days in a year may not exceed 365.  The number of annual working days is typically 250." sqref="E27" xr:uid="{00000000-0002-0000-1000-000003000000}">
      <formula1>366</formula1>
    </dataValidation>
    <dataValidation type="whole" operator="greaterThan" allowBlank="1" showInputMessage="1" showErrorMessage="1" error="Enter a whole number only - no text." sqref="E36" xr:uid="{00000000-0002-0000-1000-000004000000}">
      <formula1>0</formula1>
    </dataValidation>
    <dataValidation type="list" showInputMessage="1" showErrorMessage="1" error="Cell may not be left blank." sqref="I16" xr:uid="{00000000-0002-0000-1000-000005000000}">
      <formula1>"BE,DA,SL,TO,WE"</formula1>
    </dataValidation>
    <dataValidation type="textLength" operator="lessThan" allowBlank="1" showErrorMessage="1" promptTitle="Error" prompt="Please limit description to 500 characters." sqref="C22:K22" xr:uid="{6DE847D3-FE74-4A01-8B82-1248079D63D0}">
      <formula1>2000</formula1>
    </dataValidation>
    <dataValidation type="list" allowBlank="1" showInputMessage="1" showErrorMessage="1" sqref="K44" xr:uid="{698ADD75-6E92-4521-A6BC-8CFE962C756F}">
      <formula1>"No, Yes"</formula1>
    </dataValidation>
    <dataValidation type="whole" operator="lessThan" allowBlank="1" showInputMessage="1" showErrorMessage="1" sqref="J53:J54" xr:uid="{00000000-0002-0000-1000-000001000000}">
      <formula1>366</formula1>
    </dataValidation>
  </dataValidations>
  <hyperlinks>
    <hyperlink ref="I9" r:id="rId1" display="kip@wfrc.org" xr:uid="{00000000-0004-0000-1000-000000000000}"/>
  </hyperlinks>
  <pageMargins left="0.75" right="0.75" top="1" bottom="1" header="0.5" footer="0.5"/>
  <pageSetup scale="63" orientation="portrait" r:id="rId2"/>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sheetPr>
  <dimension ref="A1:CB74"/>
  <sheetViews>
    <sheetView showGridLines="0" zoomScale="85" zoomScaleNormal="85" zoomScaleSheetLayoutView="100" workbookViewId="0">
      <selection activeCell="E40" sqref="E40"/>
    </sheetView>
  </sheetViews>
  <sheetFormatPr defaultRowHeight="12.75" x14ac:dyDescent="0.2"/>
  <cols>
    <col min="2" max="2" width="10.42578125" customWidth="1"/>
    <col min="3" max="3" width="8.7109375" customWidth="1"/>
    <col min="4" max="4" width="9.85546875" customWidth="1"/>
    <col min="5" max="5" width="10.42578125" customWidth="1"/>
    <col min="6" max="6" width="10.5703125" customWidth="1"/>
    <col min="7" max="7" width="9.85546875" customWidth="1"/>
    <col min="8" max="8" width="9.7109375" customWidth="1"/>
    <col min="9" max="9" width="11.42578125" customWidth="1"/>
    <col min="10" max="10" width="10.28515625" customWidth="1"/>
    <col min="11" max="11" width="10.42578125" customWidth="1"/>
    <col min="12" max="12" width="12.28515625" customWidth="1"/>
    <col min="13" max="13" width="12.7109375" bestFit="1" customWidth="1"/>
    <col min="14" max="15" width="10.42578125" bestFit="1" customWidth="1"/>
    <col min="16" max="16" width="8.7109375" customWidth="1"/>
    <col min="17" max="18" width="9.7109375" customWidth="1"/>
    <col min="19" max="19" width="7.5703125" bestFit="1" customWidth="1"/>
    <col min="20" max="20" width="26.57031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1.710937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5" ht="18.75" thickTop="1" thickBot="1" x14ac:dyDescent="0.3">
      <c r="A1" s="525" t="str">
        <f>CONCATENATE("Emissions Analysis Form (",I18-5,"-",I18," TIP)")</f>
        <v>Emissions Analysis Form (2026-2031 TIP)</v>
      </c>
      <c r="B1" s="526"/>
      <c r="C1" s="526"/>
      <c r="D1" s="526"/>
      <c r="E1" s="526"/>
      <c r="F1" s="526"/>
      <c r="G1" s="526"/>
      <c r="H1" s="526"/>
      <c r="I1" s="526"/>
      <c r="J1" s="526"/>
      <c r="K1" s="526"/>
      <c r="L1" s="527"/>
      <c r="Q1" s="227" t="s">
        <v>335</v>
      </c>
      <c r="R1" s="228">
        <v>1</v>
      </c>
      <c r="T1" s="229"/>
      <c r="U1" s="230"/>
    </row>
    <row r="2" spans="1:25" ht="16.5" thickBot="1" x14ac:dyDescent="0.3">
      <c r="A2" s="528" t="s">
        <v>2324</v>
      </c>
      <c r="B2" s="529"/>
      <c r="C2" s="529"/>
      <c r="D2" s="529"/>
      <c r="E2" s="529"/>
      <c r="F2" s="529"/>
      <c r="G2" s="529"/>
      <c r="H2" s="529"/>
      <c r="I2" s="529"/>
      <c r="J2" s="529"/>
      <c r="K2" s="529"/>
      <c r="L2" s="530"/>
      <c r="Q2" s="229" t="s">
        <v>333</v>
      </c>
      <c r="R2" s="230">
        <v>2</v>
      </c>
      <c r="T2" s="227" t="s">
        <v>249</v>
      </c>
      <c r="U2" s="228">
        <v>21</v>
      </c>
    </row>
    <row r="3" spans="1:25" ht="13.5" thickTop="1" x14ac:dyDescent="0.2">
      <c r="A3" s="27"/>
      <c r="B3" s="218"/>
      <c r="C3" s="29"/>
      <c r="D3" s="531"/>
      <c r="E3" s="531"/>
      <c r="F3" s="531"/>
      <c r="G3" s="531"/>
      <c r="H3" s="531"/>
      <c r="I3" s="531"/>
      <c r="J3" s="29"/>
      <c r="K3" s="29"/>
      <c r="L3" s="29"/>
      <c r="Q3" s="229" t="s">
        <v>336</v>
      </c>
      <c r="R3" s="230">
        <v>3</v>
      </c>
      <c r="T3" s="229" t="s">
        <v>250</v>
      </c>
      <c r="U3" s="230">
        <v>31</v>
      </c>
    </row>
    <row r="4" spans="1:25" ht="19.5" x14ac:dyDescent="0.35">
      <c r="A4" s="442" t="s">
        <v>236</v>
      </c>
      <c r="B4" s="443"/>
      <c r="C4" s="443"/>
      <c r="D4" s="443"/>
      <c r="E4" s="443"/>
      <c r="F4" s="443"/>
      <c r="G4" s="443"/>
      <c r="H4" s="443"/>
      <c r="I4" s="443"/>
      <c r="J4" s="443"/>
      <c r="K4" s="443"/>
      <c r="L4" s="444"/>
      <c r="Q4" s="229" t="s">
        <v>337</v>
      </c>
      <c r="R4" s="230">
        <v>9</v>
      </c>
      <c r="T4" s="229" t="s">
        <v>251</v>
      </c>
      <c r="U4" s="230">
        <v>32</v>
      </c>
    </row>
    <row r="5" spans="1:25" ht="13.5" thickBot="1" x14ac:dyDescent="0.25">
      <c r="A5" s="29" t="s">
        <v>30</v>
      </c>
      <c r="B5" s="27"/>
      <c r="C5" s="27"/>
      <c r="D5" s="27"/>
      <c r="E5" s="27"/>
      <c r="F5" s="27"/>
      <c r="G5" s="27"/>
      <c r="H5" s="27"/>
      <c r="I5" s="27"/>
      <c r="J5" s="27"/>
      <c r="K5" s="27"/>
      <c r="L5" s="27"/>
      <c r="T5" s="229" t="s">
        <v>253</v>
      </c>
      <c r="U5" s="230">
        <v>42</v>
      </c>
    </row>
    <row r="6" spans="1:25" x14ac:dyDescent="0.2">
      <c r="A6" s="30"/>
      <c r="B6" s="31"/>
      <c r="C6" s="31"/>
      <c r="D6" s="31"/>
      <c r="E6" s="31"/>
      <c r="F6" s="31"/>
      <c r="G6" s="31"/>
      <c r="H6" s="31"/>
      <c r="I6" s="31"/>
      <c r="J6" s="31"/>
      <c r="K6" s="31"/>
      <c r="L6" s="32"/>
      <c r="T6" s="229" t="s">
        <v>254</v>
      </c>
      <c r="U6" s="230">
        <v>43</v>
      </c>
    </row>
    <row r="7" spans="1:25" x14ac:dyDescent="0.2">
      <c r="A7" s="33" t="s">
        <v>103</v>
      </c>
      <c r="B7" s="27"/>
      <c r="C7" s="439" t="s">
        <v>204</v>
      </c>
      <c r="D7" s="440"/>
      <c r="E7" s="441"/>
      <c r="F7" s="27"/>
      <c r="G7" s="27" t="s">
        <v>6</v>
      </c>
      <c r="H7" s="27"/>
      <c r="I7" s="445" t="s">
        <v>206</v>
      </c>
      <c r="J7" s="446"/>
      <c r="K7" s="447"/>
      <c r="L7" s="34"/>
      <c r="T7" s="229" t="s">
        <v>255</v>
      </c>
      <c r="U7" s="230">
        <v>51</v>
      </c>
    </row>
    <row r="8" spans="1:25" x14ac:dyDescent="0.2">
      <c r="A8" s="33"/>
      <c r="B8" s="27"/>
      <c r="C8" s="27"/>
      <c r="D8" s="27"/>
      <c r="E8" s="27"/>
      <c r="F8" s="27"/>
      <c r="G8" s="27"/>
      <c r="H8" s="27"/>
      <c r="I8" s="27"/>
      <c r="J8" s="27"/>
      <c r="K8" s="27"/>
      <c r="L8" s="34"/>
      <c r="T8" s="229" t="s">
        <v>256</v>
      </c>
      <c r="U8" s="230">
        <v>52</v>
      </c>
    </row>
    <row r="9" spans="1:25" ht="13.5" thickBot="1" x14ac:dyDescent="0.25">
      <c r="A9" s="33" t="s">
        <v>402</v>
      </c>
      <c r="B9" s="27"/>
      <c r="C9" s="439" t="s">
        <v>205</v>
      </c>
      <c r="D9" s="440"/>
      <c r="E9" s="441"/>
      <c r="F9" s="27"/>
      <c r="G9" s="27" t="s">
        <v>7</v>
      </c>
      <c r="H9" s="27"/>
      <c r="I9" s="448" t="s">
        <v>207</v>
      </c>
      <c r="J9" s="478"/>
      <c r="K9" s="479"/>
      <c r="L9" s="34"/>
      <c r="T9" s="231" t="s">
        <v>259</v>
      </c>
      <c r="U9" s="232">
        <v>61</v>
      </c>
    </row>
    <row r="10" spans="1:25" ht="13.5" thickBot="1" x14ac:dyDescent="0.25">
      <c r="A10" s="264" t="s">
        <v>394</v>
      </c>
      <c r="B10" s="36"/>
      <c r="C10" s="36"/>
      <c r="D10" s="36"/>
      <c r="E10" s="36"/>
      <c r="F10" s="36"/>
      <c r="G10" s="36"/>
      <c r="H10" s="36"/>
      <c r="I10" s="36"/>
      <c r="J10" s="36"/>
      <c r="K10" s="36"/>
      <c r="L10" s="37"/>
    </row>
    <row r="11" spans="1:25" x14ac:dyDescent="0.2">
      <c r="A11" s="27"/>
      <c r="B11" s="27"/>
      <c r="C11" s="27"/>
      <c r="D11" s="27"/>
      <c r="E11" s="27"/>
      <c r="F11" s="27"/>
      <c r="G11" s="27"/>
      <c r="H11" s="27"/>
      <c r="I11" s="27"/>
      <c r="J11" s="27"/>
      <c r="K11" s="27"/>
      <c r="L11" s="27"/>
    </row>
    <row r="12" spans="1:25" ht="13.5" thickBot="1" x14ac:dyDescent="0.25">
      <c r="A12" s="29" t="s">
        <v>31</v>
      </c>
      <c r="B12" s="27"/>
      <c r="C12" s="27"/>
      <c r="D12" s="27"/>
      <c r="E12" s="27"/>
      <c r="F12" s="27"/>
      <c r="G12" s="27"/>
      <c r="H12" s="27"/>
      <c r="I12" s="27"/>
      <c r="J12" s="27"/>
      <c r="K12" s="27"/>
      <c r="L12" s="27"/>
    </row>
    <row r="13" spans="1:25" x14ac:dyDescent="0.2">
      <c r="A13" s="112"/>
      <c r="B13" s="113"/>
      <c r="C13" s="113"/>
      <c r="D13" s="113"/>
      <c r="E13" s="113"/>
      <c r="F13" s="113"/>
      <c r="G13" s="113"/>
      <c r="H13" s="113"/>
      <c r="I13" s="113"/>
      <c r="J13" s="113"/>
      <c r="K13" s="113"/>
      <c r="L13" s="114"/>
    </row>
    <row r="14" spans="1:25" x14ac:dyDescent="0.2">
      <c r="A14" s="115" t="s">
        <v>32</v>
      </c>
      <c r="B14" s="109"/>
      <c r="C14" s="507" t="s">
        <v>387</v>
      </c>
      <c r="D14" s="508"/>
      <c r="E14" s="509"/>
      <c r="F14" s="109"/>
      <c r="G14" s="109" t="s">
        <v>39</v>
      </c>
      <c r="H14" s="109"/>
      <c r="I14" s="504" t="s">
        <v>208</v>
      </c>
      <c r="J14" s="505"/>
      <c r="K14" s="506"/>
      <c r="L14" s="116"/>
    </row>
    <row r="15" spans="1:25" x14ac:dyDescent="0.2">
      <c r="A15" s="115"/>
      <c r="B15" s="109"/>
      <c r="C15" s="109"/>
      <c r="D15" s="109"/>
      <c r="E15" s="109"/>
      <c r="F15" s="109"/>
      <c r="G15" s="109"/>
      <c r="H15" s="109"/>
      <c r="I15" s="109"/>
      <c r="J15" s="109"/>
      <c r="K15" s="109"/>
      <c r="L15" s="116"/>
    </row>
    <row r="16" spans="1:25" x14ac:dyDescent="0.2">
      <c r="A16" s="115"/>
      <c r="B16" s="109"/>
      <c r="F16" s="109"/>
      <c r="G16" s="109" t="s">
        <v>0</v>
      </c>
      <c r="H16" s="109"/>
      <c r="I16" s="345" t="s">
        <v>102</v>
      </c>
      <c r="J16" s="120"/>
      <c r="K16" s="109"/>
      <c r="L16" s="116"/>
      <c r="Q16" s="396" t="s">
        <v>406</v>
      </c>
      <c r="R16" s="397"/>
      <c r="S16" s="397"/>
      <c r="T16" s="397"/>
      <c r="U16" s="397"/>
      <c r="V16" s="397"/>
      <c r="W16" s="397"/>
      <c r="X16" s="397"/>
      <c r="Y16" s="398"/>
    </row>
    <row r="17" spans="1:25" x14ac:dyDescent="0.2">
      <c r="A17" s="115"/>
      <c r="B17" s="121"/>
      <c r="F17" s="109"/>
      <c r="G17" s="109"/>
      <c r="H17" s="109"/>
      <c r="I17" s="27"/>
      <c r="J17" s="109"/>
      <c r="K17" s="109"/>
      <c r="L17" s="116"/>
      <c r="Q17" s="399"/>
      <c r="R17" s="400"/>
      <c r="S17" s="400"/>
      <c r="T17" s="400"/>
      <c r="U17" s="400"/>
      <c r="V17" s="400"/>
      <c r="W17" s="400"/>
      <c r="X17" s="400"/>
      <c r="Y17" s="401"/>
    </row>
    <row r="18" spans="1:25" x14ac:dyDescent="0.2">
      <c r="A18" s="115"/>
      <c r="B18" s="121"/>
      <c r="F18" s="109"/>
      <c r="G18" s="109" t="s">
        <v>33</v>
      </c>
      <c r="H18" s="109"/>
      <c r="I18" s="40">
        <f>Funding_Year</f>
        <v>2031</v>
      </c>
      <c r="J18" s="109"/>
      <c r="K18" s="109"/>
      <c r="L18" s="116"/>
      <c r="Q18" s="399"/>
      <c r="R18" s="400"/>
      <c r="S18" s="400"/>
      <c r="T18" s="400"/>
      <c r="U18" s="400"/>
      <c r="V18" s="400"/>
      <c r="W18" s="400"/>
      <c r="X18" s="400"/>
      <c r="Y18" s="401"/>
    </row>
    <row r="19" spans="1:25" x14ac:dyDescent="0.2">
      <c r="A19" s="115"/>
      <c r="B19" s="121"/>
      <c r="C19" s="109"/>
      <c r="D19" s="109"/>
      <c r="E19" s="109"/>
      <c r="F19" s="109"/>
      <c r="G19" s="109"/>
      <c r="H19" s="109"/>
      <c r="I19" s="109"/>
      <c r="J19" s="109"/>
      <c r="K19" s="109"/>
      <c r="L19" s="116"/>
      <c r="Q19" s="399"/>
      <c r="R19" s="400"/>
      <c r="S19" s="400"/>
      <c r="T19" s="400"/>
      <c r="U19" s="400"/>
      <c r="V19" s="400"/>
      <c r="W19" s="400"/>
      <c r="X19" s="400"/>
      <c r="Y19" s="401"/>
    </row>
    <row r="20" spans="1:25" ht="20.25" customHeight="1" x14ac:dyDescent="0.2">
      <c r="A20" s="115" t="s">
        <v>77</v>
      </c>
      <c r="B20" s="121"/>
      <c r="C20" s="507" t="str">
        <f>C7&amp;" - "&amp;C14&amp;"-"&amp;I16</f>
        <v>Your Agency - Diesel Replacement-SL</v>
      </c>
      <c r="D20" s="508"/>
      <c r="E20" s="509"/>
      <c r="F20" s="109"/>
      <c r="G20" s="109" t="s">
        <v>76</v>
      </c>
      <c r="H20" s="109"/>
      <c r="I20" s="507" t="str">
        <f>IF(I16="SL","Salt Lake",IF(I16="DA","Ogden-Layton",IF(I16="WE","Ogden-Layton","")))</f>
        <v>Salt Lake</v>
      </c>
      <c r="J20" s="508"/>
      <c r="K20" s="509"/>
      <c r="L20" s="116"/>
      <c r="Q20" s="399"/>
      <c r="R20" s="400"/>
      <c r="S20" s="400"/>
      <c r="T20" s="400"/>
      <c r="U20" s="400"/>
      <c r="V20" s="400"/>
      <c r="W20" s="400"/>
      <c r="X20" s="400"/>
      <c r="Y20" s="401"/>
    </row>
    <row r="21" spans="1:25" x14ac:dyDescent="0.2">
      <c r="A21" s="115"/>
      <c r="B21" s="109"/>
      <c r="C21" s="109"/>
      <c r="D21" s="109"/>
      <c r="E21" s="109"/>
      <c r="F21" s="109"/>
      <c r="G21" s="109"/>
      <c r="H21" s="109"/>
      <c r="I21" s="109"/>
      <c r="J21" s="109"/>
      <c r="K21" s="109"/>
      <c r="L21" s="116"/>
      <c r="Q21" s="399"/>
      <c r="R21" s="400"/>
      <c r="S21" s="400"/>
      <c r="T21" s="400"/>
      <c r="U21" s="400"/>
      <c r="V21" s="400"/>
      <c r="W21" s="400"/>
      <c r="X21" s="400"/>
      <c r="Y21" s="401"/>
    </row>
    <row r="22" spans="1:25" ht="104.25" customHeight="1" x14ac:dyDescent="0.2">
      <c r="A22" s="514" t="s">
        <v>214</v>
      </c>
      <c r="B22" s="515"/>
      <c r="C22" s="417" t="s">
        <v>1353</v>
      </c>
      <c r="D22" s="418"/>
      <c r="E22" s="418"/>
      <c r="F22" s="418"/>
      <c r="G22" s="418"/>
      <c r="H22" s="418"/>
      <c r="I22" s="418"/>
      <c r="J22" s="418"/>
      <c r="K22" s="419"/>
      <c r="L22" s="122"/>
      <c r="Q22" s="399"/>
      <c r="R22" s="400"/>
      <c r="S22" s="400"/>
      <c r="T22" s="400"/>
      <c r="U22" s="400"/>
      <c r="V22" s="400"/>
      <c r="W22" s="400"/>
      <c r="X22" s="400"/>
      <c r="Y22" s="401"/>
    </row>
    <row r="23" spans="1:25" ht="13.5" thickBot="1" x14ac:dyDescent="0.25">
      <c r="A23" s="117"/>
      <c r="B23" s="118"/>
      <c r="C23" s="118"/>
      <c r="D23" s="118"/>
      <c r="E23" s="118"/>
      <c r="F23" s="118"/>
      <c r="G23" s="118"/>
      <c r="H23" s="118"/>
      <c r="I23" s="118"/>
      <c r="J23" s="118"/>
      <c r="K23" s="118"/>
      <c r="L23" s="119"/>
      <c r="Q23" s="402"/>
      <c r="R23" s="403"/>
      <c r="S23" s="403"/>
      <c r="T23" s="403"/>
      <c r="U23" s="403"/>
      <c r="V23" s="403"/>
      <c r="W23" s="403"/>
      <c r="X23" s="403"/>
      <c r="Y23" s="404"/>
    </row>
    <row r="24" spans="1:25" ht="13.5" thickBot="1" x14ac:dyDescent="0.25"/>
    <row r="25" spans="1:25" ht="12.75" customHeight="1" thickTop="1" thickBot="1" x14ac:dyDescent="0.3">
      <c r="A25" s="29" t="s">
        <v>398</v>
      </c>
      <c r="B25" s="27"/>
      <c r="D25" s="522" t="s">
        <v>386</v>
      </c>
      <c r="E25" s="523"/>
      <c r="F25" s="523"/>
      <c r="G25" s="523"/>
      <c r="H25" s="523"/>
      <c r="I25" s="523"/>
      <c r="J25" s="523"/>
      <c r="K25" s="524"/>
      <c r="L25" s="27"/>
    </row>
    <row r="26" spans="1:25" ht="36.75" customHeight="1" x14ac:dyDescent="0.2">
      <c r="A26" s="202"/>
      <c r="B26" s="203"/>
      <c r="C26" s="205" t="s">
        <v>330</v>
      </c>
      <c r="D26" s="521" t="s">
        <v>329</v>
      </c>
      <c r="E26" s="521"/>
      <c r="F26" s="204" t="s">
        <v>383</v>
      </c>
      <c r="G26" s="204" t="s">
        <v>369</v>
      </c>
      <c r="H26" s="205" t="str">
        <f>"Vehicle Age in "&amp;I18</f>
        <v>Vehicle Age in 2031</v>
      </c>
      <c r="I26" s="205" t="s">
        <v>382</v>
      </c>
      <c r="J26" s="205" t="s">
        <v>384</v>
      </c>
      <c r="K26" s="205" t="s">
        <v>373</v>
      </c>
      <c r="L26" s="32"/>
      <c r="M26" s="233"/>
      <c r="N26" s="233">
        <f>$C$27-B38</f>
        <v>2008</v>
      </c>
      <c r="O26" s="233">
        <f>$C$27-C38</f>
        <v>2007</v>
      </c>
      <c r="P26" s="233">
        <f>$C$27-D38</f>
        <v>2006</v>
      </c>
      <c r="Q26" s="233">
        <f>$C$27-E38</f>
        <v>2005</v>
      </c>
      <c r="R26" s="233">
        <f>$C$27-F38</f>
        <v>2004</v>
      </c>
      <c r="S26" s="234"/>
    </row>
    <row r="27" spans="1:25" ht="12.75" customHeight="1" x14ac:dyDescent="0.2">
      <c r="A27" s="362" t="s">
        <v>331</v>
      </c>
      <c r="B27" s="374"/>
      <c r="C27" s="353">
        <v>2008</v>
      </c>
      <c r="D27" s="363" t="s">
        <v>253</v>
      </c>
      <c r="E27" s="364"/>
      <c r="F27" s="219" t="s">
        <v>333</v>
      </c>
      <c r="G27" s="354">
        <v>300000</v>
      </c>
      <c r="H27" s="219">
        <f>I18-C27</f>
        <v>23</v>
      </c>
      <c r="I27" s="353">
        <v>15</v>
      </c>
      <c r="J27">
        <f>MAX(0,I27-H27)</f>
        <v>0</v>
      </c>
      <c r="K27" s="207">
        <f>G27/(H27-6)</f>
        <v>17647.058823529413</v>
      </c>
      <c r="L27" s="208"/>
      <c r="M27" s="235" t="s">
        <v>376</v>
      </c>
      <c r="N27" s="236" t="str">
        <f>VLOOKUP($F$27,$Q$1:$R$4,2,FALSE)&amp;"."&amp;VLOOKUP($D$27,$T$2:$U$9,2,FALSE)&amp;"."&amp;$N26</f>
        <v>2.42.2008</v>
      </c>
      <c r="O27" s="236" t="str">
        <f>VLOOKUP($F$27,$Q$1:$R$4,2,FALSE)&amp;"."&amp;VLOOKUP($D$27,$T$2:$U$9,2,FALSE)&amp;"."&amp;$O26</f>
        <v>2.42.2007</v>
      </c>
      <c r="P27" s="236" t="str">
        <f>VLOOKUP($F$27,$Q$1:$R$4,2,FALSE)&amp;"."&amp;VLOOKUP($D$27,$T$2:$U$9,2,FALSE)&amp;"."&amp;$P26</f>
        <v>2.42.2006</v>
      </c>
      <c r="Q27" s="236" t="str">
        <f>VLOOKUP($F$27,$Q$1:$R$4,2,FALSE)&amp;"."&amp;VLOOKUP($D$27,$T$2:$U$9,2,FALSE)&amp;"."&amp;$Q26</f>
        <v>2.42.2005</v>
      </c>
      <c r="R27" s="236" t="str">
        <f>VLOOKUP($F$27,$Q$1:$R$4,2,FALSE)&amp;"."&amp;VLOOKUP($D$27,$T$2:$U$9,2,FALSE)&amp;"."&amp;$R26</f>
        <v>2.42.2004</v>
      </c>
      <c r="S27" s="234"/>
    </row>
    <row r="28" spans="1:25" ht="12.75" customHeight="1" x14ac:dyDescent="0.2">
      <c r="A28" s="362" t="s">
        <v>332</v>
      </c>
      <c r="B28" s="365"/>
      <c r="C28" s="206">
        <f>I18</f>
        <v>2031</v>
      </c>
      <c r="D28" s="375" t="str">
        <f>D27</f>
        <v>Transit Bus</v>
      </c>
      <c r="E28" s="378"/>
      <c r="F28" s="353" t="s">
        <v>333</v>
      </c>
      <c r="G28" s="206" t="s">
        <v>334</v>
      </c>
      <c r="H28" s="206" t="s">
        <v>334</v>
      </c>
      <c r="I28" s="206" t="s">
        <v>334</v>
      </c>
      <c r="K28" s="207">
        <f>K27</f>
        <v>17647.058823529413</v>
      </c>
      <c r="L28" s="208"/>
      <c r="M28" s="235" t="s">
        <v>377</v>
      </c>
      <c r="N28" s="236" t="str">
        <f>VLOOKUP($F$28,$Q$1:$R$4,2,FALSE)&amp;"."&amp;VLOOKUP($D$28,$T$2:$U$9,2,FALSE)&amp;"."&amp;$C$28-B38</f>
        <v>2.42.2031</v>
      </c>
      <c r="O28" s="236" t="str">
        <f>VLOOKUP($F$28,$Q$1:$R$4,2,FALSE)&amp;"."&amp;VLOOKUP($D$28,$T$2:$U$9,2,FALSE)&amp;"."&amp;$C$28-C38</f>
        <v>2.42.2030</v>
      </c>
      <c r="P28" s="236" t="str">
        <f>VLOOKUP($F$28,$Q$1:$R$4,2,FALSE)&amp;"."&amp;VLOOKUP($D$28,$T$2:$U$9,2,FALSE)&amp;"."&amp;$C$28-D38</f>
        <v>2.42.2029</v>
      </c>
      <c r="Q28" s="236" t="str">
        <f>VLOOKUP($F$28,$Q$1:$R$4,2,FALSE)&amp;"."&amp;VLOOKUP($D$28,$T$2:$U$9,2,FALSE)&amp;"."&amp;$C$28-E38</f>
        <v>2.42.2028</v>
      </c>
      <c r="R28" s="236" t="str">
        <f>VLOOKUP($F$28,$Q$1:$R$4,2,FALSE)&amp;"."&amp;VLOOKUP($D$28,$T$2:$U$9,2,FALSE)&amp;"."&amp;$C$28-F38</f>
        <v>2.42.2027</v>
      </c>
      <c r="S28" s="234"/>
    </row>
    <row r="29" spans="1:25" ht="12.75" customHeight="1" thickBot="1" x14ac:dyDescent="0.25">
      <c r="A29" s="191"/>
      <c r="E29" s="344"/>
      <c r="L29" s="208"/>
    </row>
    <row r="30" spans="1:25" ht="12.75" customHeight="1" x14ac:dyDescent="0.2">
      <c r="A30" s="209" t="s">
        <v>328</v>
      </c>
      <c r="B30" s="29"/>
      <c r="C30" s="210"/>
      <c r="D30" s="210"/>
      <c r="E30" s="210"/>
      <c r="F30" s="210"/>
      <c r="L30" s="532" t="s">
        <v>378</v>
      </c>
      <c r="M30" s="233" t="s">
        <v>330</v>
      </c>
      <c r="N30" s="233">
        <f>$I$18-14</f>
        <v>2017</v>
      </c>
      <c r="O30" s="233">
        <f>N30-1</f>
        <v>2016</v>
      </c>
      <c r="P30" s="233">
        <f>O30-1</f>
        <v>2015</v>
      </c>
      <c r="Q30" s="233">
        <f>P30-1</f>
        <v>2014</v>
      </c>
      <c r="R30" s="233">
        <f>Q30-1</f>
        <v>2013</v>
      </c>
    </row>
    <row r="31" spans="1:25" ht="12.75" customHeight="1" thickBot="1" x14ac:dyDescent="0.25">
      <c r="A31" s="220"/>
      <c r="B31" s="380" t="s">
        <v>331</v>
      </c>
      <c r="C31" s="380"/>
      <c r="D31" s="380"/>
      <c r="E31" s="380"/>
      <c r="F31" s="380"/>
      <c r="G31" s="377" t="s">
        <v>332</v>
      </c>
      <c r="H31" s="377"/>
      <c r="I31" s="377"/>
      <c r="J31" s="377"/>
      <c r="K31" s="376"/>
      <c r="L31" s="533"/>
      <c r="M31" s="233" t="s">
        <v>381</v>
      </c>
      <c r="N31" s="233">
        <v>15</v>
      </c>
      <c r="O31" s="233">
        <f>N31+1</f>
        <v>16</v>
      </c>
      <c r="P31" s="233">
        <f>O31+1</f>
        <v>17</v>
      </c>
      <c r="Q31" s="233">
        <f>P31+1</f>
        <v>18</v>
      </c>
      <c r="R31" s="233">
        <f>Q31+1</f>
        <v>19</v>
      </c>
    </row>
    <row r="32" spans="1:25" x14ac:dyDescent="0.2">
      <c r="A32" s="191"/>
      <c r="B32" s="221" t="s">
        <v>370</v>
      </c>
      <c r="C32" s="222" t="s">
        <v>371</v>
      </c>
      <c r="D32" s="222" t="s">
        <v>372</v>
      </c>
      <c r="E32" s="222" t="s">
        <v>374</v>
      </c>
      <c r="F32" s="223" t="s">
        <v>375</v>
      </c>
      <c r="G32" s="221" t="s">
        <v>370</v>
      </c>
      <c r="H32" s="222" t="s">
        <v>371</v>
      </c>
      <c r="I32" s="222" t="s">
        <v>372</v>
      </c>
      <c r="J32" s="222" t="s">
        <v>374</v>
      </c>
      <c r="K32" s="223" t="s">
        <v>375</v>
      </c>
      <c r="L32" s="211" t="s">
        <v>379</v>
      </c>
      <c r="M32" s="237" t="s">
        <v>380</v>
      </c>
      <c r="N32" s="188"/>
      <c r="O32" s="188"/>
    </row>
    <row r="33" spans="1:15" x14ac:dyDescent="0.2">
      <c r="A33" s="275" t="s">
        <v>172</v>
      </c>
      <c r="B33" s="392">
        <f>IF($H$27-$I$27-B$38&gt;0,VLOOKUP(N$27,'Rate x Veh &amp; MY'!$A$11:$P$1193,$M33,FALSE),0)</f>
        <v>3.2600452573584481E-2</v>
      </c>
      <c r="C33" s="381">
        <f>IF($H$27-$I$27-C$38&gt;0,VLOOKUP(O$27,'Rate x Veh &amp; MY'!$A$11:$P$1193,$M33,FALSE),0)</f>
        <v>3.2201642343478484E-2</v>
      </c>
      <c r="D33" s="381">
        <f>IF($H$27-$I$27-D$38&gt;0,VLOOKUP(P$27,'Rate x Veh &amp; MY'!$A$11:$P$1193,$M33,FALSE),0)</f>
        <v>0.51713840975483283</v>
      </c>
      <c r="E33" s="381">
        <f>IF($H$27-$I$27-E$38&gt;0,VLOOKUP(Q$27,'Rate x Veh &amp; MY'!$A$11:$P$1193,$M33,FALSE),0)</f>
        <v>0.49386375821219902</v>
      </c>
      <c r="F33" s="224">
        <f>IF($H$27-$I$27-F$38&gt;0,VLOOKUP(R$27,'Rate x Veh &amp; MY'!$A$11:$P$1193,$M33,FALSE),0)</f>
        <v>0.48084708569287227</v>
      </c>
      <c r="G33" s="392">
        <f>IF($H$27-$I$27-G$38&gt;0,VLOOKUP(N$28,'Rate x Veh &amp; MY'!$A$11:$P$1193,$M33,FALSE),0)</f>
        <v>2.7484836251732698E-3</v>
      </c>
      <c r="H33" s="381">
        <f>IF($H$27-$I$27-H$38&gt;0,VLOOKUP(O$28,'Rate x Veh &amp; MY'!$A$11:$P$1193,$M33,FALSE),0)</f>
        <v>2.745245645450662E-3</v>
      </c>
      <c r="I33" s="381">
        <f>IF($H$27-$I$27-I$38&gt;0,VLOOKUP(P$28,'Rate x Veh &amp; MY'!$A$11:$P$1193,$M33,FALSE),0)</f>
        <v>2.7418864640695153E-3</v>
      </c>
      <c r="J33" s="381">
        <f>IF($H$27-$I$27-J$38&gt;0,VLOOKUP(Q$28,'Rate x Veh &amp; MY'!$A$11:$P$1193,$M33,FALSE),0)</f>
        <v>2.7383730554663278E-3</v>
      </c>
      <c r="K33" s="224">
        <f>IF($H$27-$I$27-K$38&gt;0,VLOOKUP(R$28,'Rate x Veh &amp; MY'!$A$11:$P$1193,$M33,FALSE),0)</f>
        <v>2.7346803637352244E-3</v>
      </c>
      <c r="L33" s="212">
        <f>(B33+C33+D33+E33+F33-G33-H33-I33-J33-K33)*$K$28/(($I$27-$H$27)*365)</f>
        <v>-9.3247945976414499</v>
      </c>
      <c r="M33" s="237">
        <v>11</v>
      </c>
      <c r="N33" s="188"/>
      <c r="O33" s="188"/>
    </row>
    <row r="34" spans="1:15" x14ac:dyDescent="0.2">
      <c r="A34" s="276" t="s">
        <v>22</v>
      </c>
      <c r="B34" s="393">
        <f>IF($H$27-$I$27-B$38&gt;0,VLOOKUP(N$27,'Rate x Veh &amp; MY'!$A$11:$P$1193,$M34,FALSE),0)</f>
        <v>1.2393281292339544</v>
      </c>
      <c r="C34" s="379">
        <f>IF($H$27-$I$27-C$38&gt;0,VLOOKUP(O$27,'Rate x Veh &amp; MY'!$A$11:$P$1193,$M34,FALSE),0)</f>
        <v>1.2244606086082936</v>
      </c>
      <c r="D34" s="379">
        <f>IF($H$27-$I$27-D$38&gt;0,VLOOKUP(P$27,'Rate x Veh &amp; MY'!$A$11:$P$1193,$M34,FALSE),0)</f>
        <v>3.8958549088550249</v>
      </c>
      <c r="E34" s="379">
        <f>IF($H$27-$I$27-E$38&gt;0,VLOOKUP(Q$27,'Rate x Veh &amp; MY'!$A$11:$P$1193,$M34,FALSE),0)</f>
        <v>3.9529727793588707</v>
      </c>
      <c r="F34" s="225">
        <f>IF($H$27-$I$27-F$38&gt;0,VLOOKUP(R$27,'Rate x Veh &amp; MY'!$A$11:$P$1193,$M34,FALSE),0)</f>
        <v>4.0322356328879225</v>
      </c>
      <c r="G34" s="393">
        <f>IF($H$27-$I$27-G$38&gt;0,VLOOKUP(N$28,'Rate x Veh &amp; MY'!$A$11:$P$1193,$M34,FALSE),0)</f>
        <v>1.6837082010473907</v>
      </c>
      <c r="H34" s="379">
        <f>IF($H$27-$I$27-H$38&gt;0,VLOOKUP(O$28,'Rate x Veh &amp; MY'!$A$11:$P$1193,$M34,FALSE),0)</f>
        <v>1.684173855903397</v>
      </c>
      <c r="I34" s="379">
        <f>IF($H$27-$I$27-I$38&gt;0,VLOOKUP(P$28,'Rate x Veh &amp; MY'!$A$11:$P$1193,$M34,FALSE),0)</f>
        <v>1.6846540090305873</v>
      </c>
      <c r="J34" s="379">
        <f>IF($H$27-$I$27-J$38&gt;0,VLOOKUP(Q$28,'Rate x Veh &amp; MY'!$A$11:$P$1193,$M34,FALSE),0)</f>
        <v>1.6851598959082574</v>
      </c>
      <c r="K34" s="225">
        <f>IF($H$27-$I$27-K$38&gt;0,VLOOKUP(R$28,'Rate x Veh &amp; MY'!$A$11:$P$1193,$M34,FALSE),0)</f>
        <v>1.6856870989429584</v>
      </c>
      <c r="L34" s="213">
        <f>(B34+C34+D34+E34+F34-G34-H34-I34-J34-K34)*$K$28/(($I$27-$H$27)*365)</f>
        <v>-35.786476620335264</v>
      </c>
      <c r="M34" s="237">
        <v>8</v>
      </c>
      <c r="N34" s="188"/>
      <c r="O34" s="188"/>
    </row>
    <row r="35" spans="1:15" x14ac:dyDescent="0.2">
      <c r="A35" s="276" t="s">
        <v>100</v>
      </c>
      <c r="B35" s="393">
        <f>IF($H$27-$I$27-B$38&gt;0,VLOOKUP(N$27,'Rate x Veh &amp; MY'!$A$11:$P$1193,$M35,FALSE),0)</f>
        <v>5.6989961922505437</v>
      </c>
      <c r="C35" s="379">
        <f>IF($H$27-$I$27-C$38&gt;0,VLOOKUP(O$27,'Rate x Veh &amp; MY'!$A$11:$P$1193,$M35,FALSE),0)</f>
        <v>5.6476022198826721</v>
      </c>
      <c r="D35" s="379">
        <f>IF($H$27-$I$27-D$38&gt;0,VLOOKUP(P$27,'Rate x Veh &amp; MY'!$A$11:$P$1193,$M35,FALSE),0)</f>
        <v>10.037551328940108</v>
      </c>
      <c r="E35" s="379">
        <f>IF($H$27-$I$27-E$38&gt;0,VLOOKUP(Q$27,'Rate x Veh &amp; MY'!$A$11:$P$1193,$M35,FALSE),0)</f>
        <v>10.479069305402691</v>
      </c>
      <c r="F35" s="225">
        <f>IF($H$27-$I$27-F$38&gt;0,VLOOKUP(R$27,'Rate x Veh &amp; MY'!$A$11:$P$1193,$M35,FALSE),0)</f>
        <v>10.982610148426172</v>
      </c>
      <c r="G35" s="393">
        <f>IF($H$27-$I$27-G$38&gt;0,VLOOKUP(N$28,'Rate x Veh &amp; MY'!$A$11:$P$1193,$M35,FALSE),0)</f>
        <v>0.55391095140890978</v>
      </c>
      <c r="H35" s="379">
        <f>IF($H$27-$I$27-H$38&gt;0,VLOOKUP(O$28,'Rate x Veh &amp; MY'!$A$11:$P$1193,$M35,FALSE),0)</f>
        <v>0.55398840964431129</v>
      </c>
      <c r="I35" s="379">
        <f>IF($H$27-$I$27-I$38&gt;0,VLOOKUP(P$28,'Rate x Veh &amp; MY'!$A$11:$P$1193,$M35,FALSE),0)</f>
        <v>0.55406855345835704</v>
      </c>
      <c r="J35" s="379">
        <f>IF($H$27-$I$27-J$38&gt;0,VLOOKUP(Q$28,'Rate x Veh &amp; MY'!$A$11:$P$1193,$M35,FALSE),0)</f>
        <v>0.56446431837808586</v>
      </c>
      <c r="K35" s="225">
        <f>IF($H$27-$I$27-K$38&gt;0,VLOOKUP(R$28,'Rate x Veh &amp; MY'!$A$11:$P$1193,$M35,FALSE),0)</f>
        <v>0.5645567296958407</v>
      </c>
      <c r="L35" s="213">
        <f>(B35+C35+D35+E35+F35-G35-H35-I35-J35-K35)*$K$28/(($I$27-$H$27)*365)</f>
        <v>-242.07195950231679</v>
      </c>
      <c r="M35" s="237">
        <v>9</v>
      </c>
      <c r="N35" s="188"/>
      <c r="O35" s="188"/>
    </row>
    <row r="36" spans="1:15" ht="12.75" customHeight="1" x14ac:dyDescent="0.2">
      <c r="A36" s="276" t="s">
        <v>21</v>
      </c>
      <c r="B36" s="393">
        <f>IF($H$27-$I$27-B$38&gt;0,VLOOKUP(N$27,'Rate x Veh &amp; MY'!$A$11:$P$1193,$M36,FALSE),0)</f>
        <v>0.23148077941706807</v>
      </c>
      <c r="C36" s="379">
        <f>IF($H$27-$I$27-C$38&gt;0,VLOOKUP(O$27,'Rate x Veh &amp; MY'!$A$11:$P$1193,$M36,FALSE),0)</f>
        <v>0.22921701703617789</v>
      </c>
      <c r="D36" s="379">
        <f>IF($H$27-$I$27-D$38&gt;0,VLOOKUP(P$27,'Rate x Veh &amp; MY'!$A$11:$P$1193,$M36,FALSE),0)</f>
        <v>1.1103209711030528</v>
      </c>
      <c r="E36" s="379">
        <f>IF($H$27-$I$27-E$38&gt;0,VLOOKUP(Q$27,'Rate x Veh &amp; MY'!$A$11:$P$1193,$M36,FALSE),0)</f>
        <v>1.1277273656965656</v>
      </c>
      <c r="F36" s="225">
        <f>IF($H$27-$I$27-F$38&gt;0,VLOOKUP(R$27,'Rate x Veh &amp; MY'!$A$11:$P$1193,$M36,FALSE),0)</f>
        <v>1.1566595263838337</v>
      </c>
      <c r="G36" s="393">
        <f>IF($H$27-$I$27-G$38&gt;0,VLOOKUP(N$28,'Rate x Veh &amp; MY'!$A$11:$P$1193,$M36,FALSE),0)</f>
        <v>8.5601730278648008E-2</v>
      </c>
      <c r="H36" s="379">
        <f>IF($H$27-$I$27-H$38&gt;0,VLOOKUP(O$28,'Rate x Veh &amp; MY'!$A$11:$P$1193,$M36,FALSE),0)</f>
        <v>8.5606334074139437E-2</v>
      </c>
      <c r="I36" s="379">
        <f>IF($H$27-$I$27-I$38&gt;0,VLOOKUP(P$28,'Rate x Veh &amp; MY'!$A$11:$P$1193,$M36,FALSE),0)</f>
        <v>8.5611044504189132E-2</v>
      </c>
      <c r="J36" s="379">
        <f>IF($H$27-$I$27-J$38&gt;0,VLOOKUP(Q$28,'Rate x Veh &amp; MY'!$A$11:$P$1193,$M36,FALSE),0)</f>
        <v>8.5615964112711246E-2</v>
      </c>
      <c r="K36" s="225">
        <f>IF($H$27-$I$27-K$38&gt;0,VLOOKUP(R$28,'Rate x Veh &amp; MY'!$A$11:$P$1193,$M36,FALSE),0)</f>
        <v>8.5621031700163747E-2</v>
      </c>
      <c r="L36" s="213">
        <f>(B36+C36+D36+E36+F36-G36-H36-I36-J36-K36)*$K$28/(($I$27-$H$27)*365)</f>
        <v>-20.71323260455387</v>
      </c>
      <c r="M36" s="237">
        <v>10</v>
      </c>
      <c r="N36" s="188"/>
      <c r="O36" s="188"/>
    </row>
    <row r="37" spans="1:15" ht="13.5" thickBot="1" x14ac:dyDescent="0.25">
      <c r="A37" s="276" t="s">
        <v>20</v>
      </c>
      <c r="B37" s="394">
        <f>IF($H$27-$I$27-B$38&gt;0,VLOOKUP(N$27,'Rate x Veh &amp; MY'!$A$11:$P$1193,$M37,FALSE),0)</f>
        <v>2.9992319513317885E-2</v>
      </c>
      <c r="C37" s="395">
        <f>IF($H$27-$I$27-C$38&gt;0,VLOOKUP(O$27,'Rate x Veh &amp; MY'!$A$11:$P$1193,$M37,FALSE),0)</f>
        <v>2.9625418471060264E-2</v>
      </c>
      <c r="D37" s="395">
        <f>IF($H$27-$I$27-D$38&gt;0,VLOOKUP(P$27,'Rate x Veh &amp; MY'!$A$11:$P$1193,$M37,FALSE),0)</f>
        <v>0.47576584022778518</v>
      </c>
      <c r="E37" s="395">
        <f>IF($H$27-$I$27-E$38&gt;0,VLOOKUP(Q$27,'Rate x Veh &amp; MY'!$A$11:$P$1193,$M37,FALSE),0)</f>
        <v>0.45435341590655942</v>
      </c>
      <c r="F37" s="226">
        <f>IF($H$27-$I$27-F$38&gt;0,VLOOKUP(R$27,'Rate x Veh &amp; MY'!$A$11:$P$1193,$M37,FALSE),0)</f>
        <v>0.44237801074750094</v>
      </c>
      <c r="G37" s="394">
        <f>IF($H$27-$I$27-G$38&gt;0,VLOOKUP(N$28,'Rate x Veh &amp; MY'!$A$11:$P$1193,$M37,FALSE),0)</f>
        <v>2.5285974648832778E-3</v>
      </c>
      <c r="H37" s="395">
        <f>IF($H$27-$I$27-H$38&gt;0,VLOOKUP(O$28,'Rate x Veh &amp; MY'!$A$11:$P$1193,$M37,FALSE),0)</f>
        <v>2.5256163249438913E-3</v>
      </c>
      <c r="I37" s="395">
        <f>IF($H$27-$I$27-I$38&gt;0,VLOOKUP(P$28,'Rate x Veh &amp; MY'!$A$11:$P$1193,$M37,FALSE),0)</f>
        <v>2.5225268811539061E-3</v>
      </c>
      <c r="J37" s="395">
        <f>IF($H$27-$I$27-J$38&gt;0,VLOOKUP(Q$28,'Rate x Veh &amp; MY'!$A$11:$P$1193,$M37,FALSE),0)</f>
        <v>2.5192964456555713E-3</v>
      </c>
      <c r="K37" s="226">
        <f>IF($H$27-$I$27-K$38&gt;0,VLOOKUP(R$28,'Rate x Veh &amp; MY'!$A$11:$P$1193,$M37,FALSE),0)</f>
        <v>2.5158993020243832E-3</v>
      </c>
      <c r="L37" s="214">
        <f>(B37+C37+D37+E37+F37-G37-H37-I37-J37-K37)*$K$28/(($I$27-$H$27)*365)</f>
        <v>-8.5787856674913137</v>
      </c>
      <c r="M37" s="237">
        <v>14</v>
      </c>
      <c r="N37" s="188"/>
      <c r="O37" s="188"/>
    </row>
    <row r="38" spans="1:15" ht="12.75" customHeight="1" x14ac:dyDescent="0.2">
      <c r="A38" s="33"/>
      <c r="B38" s="215">
        <v>0</v>
      </c>
      <c r="C38" s="215">
        <v>1</v>
      </c>
      <c r="D38" s="215">
        <v>2</v>
      </c>
      <c r="E38" s="215">
        <v>3</v>
      </c>
      <c r="F38" s="215">
        <v>4</v>
      </c>
      <c r="G38" s="215">
        <v>0</v>
      </c>
      <c r="H38" s="215">
        <v>1</v>
      </c>
      <c r="I38" s="215">
        <v>2</v>
      </c>
      <c r="J38" s="215">
        <v>3</v>
      </c>
      <c r="K38" s="215">
        <v>4</v>
      </c>
      <c r="L38" s="34"/>
    </row>
    <row r="39" spans="1:15" x14ac:dyDescent="0.2">
      <c r="A39" s="217"/>
      <c r="B39" s="27"/>
      <c r="C39" s="27"/>
      <c r="D39" s="27"/>
      <c r="E39" s="27"/>
      <c r="F39" s="27"/>
      <c r="L39" s="34"/>
    </row>
    <row r="40" spans="1:15" x14ac:dyDescent="0.2">
      <c r="A40" s="33" t="s">
        <v>37</v>
      </c>
      <c r="B40" s="27"/>
      <c r="C40" s="27"/>
      <c r="D40" s="27"/>
      <c r="E40" s="360">
        <v>1</v>
      </c>
      <c r="F40" s="361"/>
      <c r="H40" s="27" t="s">
        <v>395</v>
      </c>
      <c r="I40" s="27"/>
      <c r="J40" s="360">
        <f>0.0677*E40/0.936</f>
        <v>7.2329059829059822E-2</v>
      </c>
      <c r="K40" s="361"/>
      <c r="L40" s="34"/>
    </row>
    <row r="41" spans="1:15" x14ac:dyDescent="0.2">
      <c r="A41" s="33" t="s">
        <v>396</v>
      </c>
      <c r="B41" s="27"/>
      <c r="C41" s="27"/>
      <c r="D41" s="27"/>
      <c r="E41" s="360">
        <v>444444</v>
      </c>
      <c r="F41" s="361"/>
      <c r="G41" s="27"/>
      <c r="H41" s="27"/>
      <c r="I41" s="27"/>
      <c r="J41" s="27"/>
      <c r="K41" s="27"/>
      <c r="L41" s="34"/>
    </row>
    <row r="42" spans="1:15" x14ac:dyDescent="0.2">
      <c r="A42" s="265" t="s">
        <v>81</v>
      </c>
      <c r="B42" s="27"/>
      <c r="C42" s="27"/>
      <c r="D42" s="27"/>
      <c r="E42" s="27"/>
      <c r="F42" s="27"/>
      <c r="G42" s="27"/>
      <c r="H42" s="27"/>
      <c r="I42" s="27"/>
      <c r="J42" s="27"/>
      <c r="K42" s="27"/>
      <c r="L42" s="34"/>
    </row>
    <row r="43" spans="1:15" x14ac:dyDescent="0.2">
      <c r="A43" s="279"/>
      <c r="B43" s="280"/>
      <c r="C43" s="280"/>
      <c r="D43" s="280"/>
      <c r="E43" s="280">
        <f>0.9323*E41</f>
        <v>414355.14120000001</v>
      </c>
      <c r="F43" s="280"/>
      <c r="G43" s="27"/>
      <c r="J43" s="188">
        <f>0.0677*E41</f>
        <v>30088.858799999998</v>
      </c>
      <c r="K43" s="188"/>
      <c r="L43" s="34"/>
    </row>
    <row r="44" spans="1:15" ht="12.75" customHeight="1" x14ac:dyDescent="0.2">
      <c r="A44" s="108" t="s">
        <v>1354</v>
      </c>
      <c r="B44" s="280"/>
      <c r="C44" s="280"/>
      <c r="D44" s="280"/>
      <c r="E44" s="280"/>
      <c r="F44" s="280"/>
      <c r="G44" s="280"/>
      <c r="H44" s="281" t="s">
        <v>399</v>
      </c>
      <c r="I44" s="280"/>
      <c r="L44" s="34"/>
    </row>
    <row r="45" spans="1:15" x14ac:dyDescent="0.2">
      <c r="A45" s="33"/>
      <c r="B45" s="27"/>
      <c r="C45" s="27"/>
      <c r="D45" s="27"/>
      <c r="E45" s="27"/>
      <c r="F45" s="27"/>
      <c r="G45" s="27"/>
      <c r="H45" s="27"/>
      <c r="I45" s="27"/>
      <c r="J45" s="27"/>
      <c r="K45" s="27"/>
      <c r="L45" s="34"/>
    </row>
    <row r="46" spans="1:15" ht="12.75" customHeight="1" x14ac:dyDescent="0.2">
      <c r="A46" s="406" t="s">
        <v>400</v>
      </c>
      <c r="B46" s="449"/>
      <c r="C46" s="449"/>
      <c r="D46" s="449"/>
      <c r="E46" s="449"/>
      <c r="F46" s="449"/>
      <c r="G46" s="449"/>
      <c r="H46" s="449"/>
      <c r="I46" s="449"/>
      <c r="J46" s="449"/>
      <c r="K46" s="345" t="s">
        <v>397</v>
      </c>
      <c r="L46" s="34"/>
    </row>
    <row r="47" spans="1:15" x14ac:dyDescent="0.2">
      <c r="A47" s="406"/>
      <c r="B47" s="449"/>
      <c r="C47" s="449"/>
      <c r="D47" s="449"/>
      <c r="E47" s="449"/>
      <c r="F47" s="449"/>
      <c r="G47" s="449"/>
      <c r="H47" s="449"/>
      <c r="I47" s="449"/>
      <c r="J47" s="449"/>
      <c r="K47" s="27"/>
      <c r="L47" s="34"/>
    </row>
    <row r="48" spans="1:15" x14ac:dyDescent="0.2">
      <c r="A48" s="191"/>
      <c r="B48" s="280"/>
      <c r="C48" s="280"/>
      <c r="D48" s="280"/>
      <c r="E48" s="280"/>
      <c r="F48" s="280"/>
      <c r="G48" s="280"/>
      <c r="H48" s="280"/>
      <c r="I48" s="280"/>
      <c r="L48" s="34"/>
    </row>
    <row r="49" spans="1:12" x14ac:dyDescent="0.2">
      <c r="A49" s="217" t="s">
        <v>407</v>
      </c>
      <c r="B49" s="27"/>
      <c r="C49" s="27"/>
      <c r="D49" s="27"/>
      <c r="E49" s="27"/>
      <c r="F49" s="27"/>
      <c r="K49" s="216"/>
      <c r="L49" s="34"/>
    </row>
    <row r="50" spans="1:12" ht="13.5" thickBot="1" x14ac:dyDescent="0.25">
      <c r="A50" s="35"/>
      <c r="B50" s="36"/>
      <c r="C50" s="36"/>
      <c r="D50" s="36"/>
      <c r="E50" s="36"/>
      <c r="F50" s="36"/>
      <c r="G50" s="36"/>
      <c r="H50" s="36"/>
      <c r="I50" s="36"/>
      <c r="J50" s="36"/>
      <c r="K50" s="36"/>
      <c r="L50" s="37"/>
    </row>
    <row r="52" spans="1:12" ht="13.5" thickBot="1" x14ac:dyDescent="0.25">
      <c r="A52" s="29" t="s">
        <v>63</v>
      </c>
      <c r="B52" s="27"/>
      <c r="C52" s="27"/>
      <c r="D52" s="27"/>
      <c r="E52" s="27"/>
      <c r="F52" s="27"/>
      <c r="G52" s="27"/>
      <c r="H52" s="27"/>
      <c r="I52" s="27"/>
      <c r="J52" s="27"/>
      <c r="K52" s="27"/>
      <c r="L52" s="27"/>
    </row>
    <row r="53" spans="1:12" x14ac:dyDescent="0.2">
      <c r="A53" s="46"/>
      <c r="B53" s="47"/>
      <c r="C53" s="47"/>
      <c r="D53" s="47"/>
      <c r="E53" s="47"/>
      <c r="F53" s="47"/>
      <c r="G53" s="47"/>
      <c r="H53" s="47"/>
      <c r="I53" s="47"/>
      <c r="J53" s="47"/>
      <c r="K53" s="47"/>
      <c r="L53" s="48"/>
    </row>
    <row r="54" spans="1:12" ht="13.5" thickBot="1" x14ac:dyDescent="0.25">
      <c r="A54" s="49" t="s">
        <v>66</v>
      </c>
      <c r="B54" s="50"/>
      <c r="C54" s="51" t="s">
        <v>74</v>
      </c>
      <c r="D54" s="51" t="s">
        <v>116</v>
      </c>
      <c r="E54" s="51" t="s">
        <v>67</v>
      </c>
      <c r="F54" s="50"/>
      <c r="G54" s="50" t="s">
        <v>65</v>
      </c>
      <c r="H54" s="50"/>
      <c r="I54" s="50"/>
      <c r="J54" s="51" t="s">
        <v>68</v>
      </c>
      <c r="K54" s="51" t="s">
        <v>114</v>
      </c>
      <c r="L54" s="52"/>
    </row>
    <row r="55" spans="1:12" x14ac:dyDescent="0.2">
      <c r="A55" s="311" t="s">
        <v>172</v>
      </c>
      <c r="B55" s="312"/>
      <c r="C55" s="321">
        <f>T70</f>
        <v>2.6489927477840448E-4</v>
      </c>
      <c r="D55" s="322">
        <f t="shared" ref="D55:D60" si="0">C55*365</f>
        <v>9.668823529411763E-2</v>
      </c>
      <c r="E55" s="323">
        <f t="shared" ref="E55:E61" si="1">C55*1000/453.5/2000*365</f>
        <v>1.066022439846942E-4</v>
      </c>
      <c r="F55" s="50"/>
      <c r="G55" s="56" t="s">
        <v>80</v>
      </c>
      <c r="H55" s="50"/>
      <c r="I55" s="50"/>
      <c r="J55" s="57">
        <f>C70</f>
        <v>0</v>
      </c>
      <c r="K55" s="238">
        <f>J55*365</f>
        <v>0</v>
      </c>
      <c r="L55" s="52"/>
    </row>
    <row r="56" spans="1:12" ht="13.5" thickBot="1" x14ac:dyDescent="0.25">
      <c r="A56" s="316" t="s">
        <v>1346</v>
      </c>
      <c r="B56" s="317"/>
      <c r="C56" s="336">
        <f>O70</f>
        <v>10.098638436744562</v>
      </c>
      <c r="D56" s="336">
        <f t="shared" si="0"/>
        <v>3686.0030294117651</v>
      </c>
      <c r="E56" s="337">
        <f t="shared" si="1"/>
        <v>4.0639504183150663</v>
      </c>
      <c r="F56" s="50"/>
      <c r="G56" s="56" t="s">
        <v>115</v>
      </c>
      <c r="H56" s="50"/>
      <c r="I56" s="50"/>
      <c r="J56" s="57">
        <f>D70</f>
        <v>0</v>
      </c>
      <c r="K56" s="238">
        <f>J56*365</f>
        <v>0</v>
      </c>
      <c r="L56" s="52"/>
    </row>
    <row r="57" spans="1:12" x14ac:dyDescent="0.2">
      <c r="A57" s="53" t="s">
        <v>22</v>
      </c>
      <c r="B57" s="50"/>
      <c r="C57" s="239">
        <f>P70</f>
        <v>5.5879339242546344E-2</v>
      </c>
      <c r="D57" s="240">
        <f t="shared" si="0"/>
        <v>20.395958823529416</v>
      </c>
      <c r="E57" s="240">
        <f t="shared" si="1"/>
        <v>2.2487275439392961E-2</v>
      </c>
      <c r="F57" s="50"/>
      <c r="G57" s="56" t="s">
        <v>320</v>
      </c>
      <c r="H57" s="50"/>
      <c r="I57" s="50"/>
      <c r="J57" s="241">
        <f>J55*0.218</f>
        <v>0</v>
      </c>
      <c r="K57" s="242">
        <f>K55*0.218</f>
        <v>0</v>
      </c>
      <c r="L57" s="52"/>
    </row>
    <row r="58" spans="1:12" x14ac:dyDescent="0.2">
      <c r="A58" s="53" t="s">
        <v>100</v>
      </c>
      <c r="B58" s="50"/>
      <c r="C58" s="239">
        <f>Q70</f>
        <v>7.3590652699435943E-4</v>
      </c>
      <c r="D58" s="240">
        <f t="shared" si="0"/>
        <v>0.26860588235294119</v>
      </c>
      <c r="E58" s="240">
        <f t="shared" si="1"/>
        <v>2.9614761009144565E-4</v>
      </c>
      <c r="F58" s="50"/>
      <c r="G58" s="182" t="s">
        <v>385</v>
      </c>
      <c r="H58" s="50"/>
      <c r="I58" s="50"/>
      <c r="J58" s="50"/>
      <c r="K58" s="50"/>
      <c r="L58" s="52"/>
    </row>
    <row r="59" spans="1:12" x14ac:dyDescent="0.2">
      <c r="A59" s="53" t="s">
        <v>21</v>
      </c>
      <c r="B59" s="50"/>
      <c r="C59" s="239">
        <f>R70</f>
        <v>3.5821112006446417E-4</v>
      </c>
      <c r="D59" s="240">
        <f t="shared" si="0"/>
        <v>0.13074705882352941</v>
      </c>
      <c r="E59" s="240">
        <f t="shared" si="1"/>
        <v>1.4415331733575457E-4</v>
      </c>
      <c r="F59" s="50"/>
      <c r="G59" s="50"/>
      <c r="H59" s="50"/>
      <c r="I59" s="50"/>
      <c r="J59" s="50"/>
      <c r="K59" s="50"/>
      <c r="L59" s="52"/>
    </row>
    <row r="60" spans="1:12" ht="13.5" thickBot="1" x14ac:dyDescent="0.25">
      <c r="A60" s="53" t="s">
        <v>20</v>
      </c>
      <c r="B60" s="50"/>
      <c r="C60" s="239">
        <f>S70</f>
        <v>1.7028686543110396E-3</v>
      </c>
      <c r="D60" s="240">
        <f t="shared" si="0"/>
        <v>0.62154705882352945</v>
      </c>
      <c r="E60" s="240">
        <f t="shared" si="1"/>
        <v>6.8527790388481756E-4</v>
      </c>
      <c r="F60" s="50"/>
      <c r="G60" s="50"/>
      <c r="H60" s="50"/>
      <c r="I60" s="50"/>
      <c r="J60" s="50"/>
      <c r="K60" s="50"/>
      <c r="L60" s="52"/>
    </row>
    <row r="61" spans="1:12" ht="13.5" thickBot="1" x14ac:dyDescent="0.25">
      <c r="A61" s="59" t="s">
        <v>62</v>
      </c>
      <c r="B61" s="50"/>
      <c r="C61" s="243">
        <f>SUM(C57:C60)</f>
        <v>5.8676325543916205E-2</v>
      </c>
      <c r="D61" s="243">
        <f>SUM(D57:D60)</f>
        <v>21.416858823529417</v>
      </c>
      <c r="E61" s="243">
        <f t="shared" si="1"/>
        <v>2.3612854270704978E-2</v>
      </c>
      <c r="F61" s="50"/>
      <c r="G61" s="50"/>
      <c r="H61" s="50" t="s">
        <v>73</v>
      </c>
      <c r="I61" s="50"/>
      <c r="J61" s="50"/>
      <c r="K61" s="89">
        <f>I27*C61*365/(E40/1000)</f>
        <v>321252.88235294126</v>
      </c>
      <c r="L61" s="52"/>
    </row>
    <row r="62" spans="1:12" ht="13.5" thickBot="1" x14ac:dyDescent="0.25">
      <c r="A62" s="62" t="s">
        <v>75</v>
      </c>
      <c r="B62" s="63"/>
      <c r="C62" s="63"/>
      <c r="D62" s="63"/>
      <c r="E62" s="63"/>
      <c r="F62" s="63"/>
      <c r="G62" s="64" t="s">
        <v>167</v>
      </c>
      <c r="H62" s="64"/>
      <c r="I62" s="63"/>
      <c r="J62" s="63"/>
      <c r="K62" s="63"/>
      <c r="L62"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3.75" x14ac:dyDescent="0.2">
      <c r="A70" s="4" t="str">
        <f>C20</f>
        <v>Your Agency - Diesel Replacement-SL</v>
      </c>
      <c r="B70" s="16">
        <f>SUM(P70:S70)</f>
        <v>5.8676325543916205E-2</v>
      </c>
      <c r="C70" s="16">
        <v>0</v>
      </c>
      <c r="D70" s="16">
        <v>0</v>
      </c>
      <c r="E70" s="244">
        <f>U70*(B70*365)/(MAX(F70,H70)/1000)</f>
        <v>0.7228197081138259</v>
      </c>
      <c r="F70" s="18">
        <f>E40</f>
        <v>1</v>
      </c>
      <c r="G70" s="18">
        <f>E41</f>
        <v>444444</v>
      </c>
      <c r="H70" s="18">
        <f>MAX(E41,J49)</f>
        <v>444444</v>
      </c>
      <c r="I70" s="245">
        <v>0</v>
      </c>
      <c r="J70" s="20">
        <v>0</v>
      </c>
      <c r="K70" s="246">
        <f>K27/365</f>
        <v>48.348106365834006</v>
      </c>
      <c r="L70" s="21">
        <v>0</v>
      </c>
      <c r="M70" s="12">
        <v>1</v>
      </c>
      <c r="N70" s="247" t="str">
        <f>D27</f>
        <v>Transit Bus</v>
      </c>
      <c r="O70" s="7">
        <f t="shared" ref="O70:T70" si="3">($I$70*AV70*$M$70 + $J$70*BH70 + $K$70*BB70 - $L$70*(AP70)) * ($V$70/365)/1000</f>
        <v>10.098638436744562</v>
      </c>
      <c r="P70" s="7">
        <f t="shared" si="3"/>
        <v>5.5879339242546344E-2</v>
      </c>
      <c r="Q70" s="7">
        <f t="shared" si="3"/>
        <v>7.3590652699435943E-4</v>
      </c>
      <c r="R70" s="7">
        <f t="shared" si="3"/>
        <v>3.5821112006446417E-4</v>
      </c>
      <c r="S70" s="7">
        <f t="shared" si="3"/>
        <v>1.7028686543110396E-3</v>
      </c>
      <c r="T70" s="7">
        <f t="shared" si="3"/>
        <v>2.6489927477840448E-4</v>
      </c>
      <c r="U70" s="6">
        <f>I27</f>
        <v>15</v>
      </c>
      <c r="V70" s="6">
        <v>365</v>
      </c>
      <c r="W70" s="6"/>
      <c r="X70" s="6">
        <v>0</v>
      </c>
      <c r="Y70" s="6" t="str">
        <f>F27</f>
        <v>Diesel</v>
      </c>
      <c r="Z70" s="6">
        <v>0</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Diesel Replacement</v>
      </c>
      <c r="BR70" s="4" t="s">
        <v>24</v>
      </c>
      <c r="BS70" s="4" t="str">
        <f>C7</f>
        <v>Your Agency</v>
      </c>
      <c r="BT70" s="4">
        <f>D16</f>
        <v>0</v>
      </c>
      <c r="BU70" s="4">
        <f>C17</f>
        <v>0</v>
      </c>
      <c r="BV70" s="4">
        <f>C46</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J57</f>
        <v>0</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bQXtUkn0qxJja3MKOWBqd+WkHMZMNJjfNj1mBCGQ+tnty39T3tqlrP3GO2dGdjh0otTEqZ/DKcd1lYdvX7/k/w==" saltValue="/eBqdmq5FkuowLDYP4dzDw==" spinCount="100000" sheet="1" selectLockedCells="1"/>
  <mergeCells count="19">
    <mergeCell ref="A46:J47"/>
    <mergeCell ref="C20:E20"/>
    <mergeCell ref="I20:K20"/>
    <mergeCell ref="A22:B22"/>
    <mergeCell ref="C22:K22"/>
    <mergeCell ref="L30:L31"/>
    <mergeCell ref="C9:E9"/>
    <mergeCell ref="I9:K9"/>
    <mergeCell ref="C14:E14"/>
    <mergeCell ref="I14:K14"/>
    <mergeCell ref="Q16:Y23"/>
    <mergeCell ref="D26:E26"/>
    <mergeCell ref="D25:K25"/>
    <mergeCell ref="A1:L1"/>
    <mergeCell ref="A2:L2"/>
    <mergeCell ref="D3:I3"/>
    <mergeCell ref="A4:L4"/>
    <mergeCell ref="C7:E7"/>
    <mergeCell ref="I7:K7"/>
  </mergeCells>
  <dataValidations count="9">
    <dataValidation type="list" allowBlank="1" showInputMessage="1" showErrorMessage="1" sqref="C27" xr:uid="{00000000-0002-0000-1200-000001000000}">
      <formula1>$N$30:$R$30</formula1>
    </dataValidation>
    <dataValidation type="list" allowBlank="1" showInputMessage="1" showErrorMessage="1" sqref="I27" xr:uid="{00000000-0002-0000-1200-000002000000}">
      <formula1>$N$31:$R$31</formula1>
    </dataValidation>
    <dataValidation type="textLength" operator="lessThan" allowBlank="1" showErrorMessage="1" promptTitle="Error" prompt="Please limit description to 500 characters." sqref="C22:K22" xr:uid="{D8DBA8E2-5E46-406B-8AA9-7B52EBF6B2F9}">
      <formula1>2000</formula1>
    </dataValidation>
    <dataValidation type="list" showInputMessage="1" showErrorMessage="1" error="Cell may not be left blank." sqref="I16" xr:uid="{AE3B6830-D82E-4815-AB1A-B817202F003B}">
      <formula1>"BE,DA,SL,TO,WE"</formula1>
    </dataValidation>
    <dataValidation type="decimal" operator="lessThanOrEqual" allowBlank="1" showInputMessage="1" showErrorMessage="1" errorTitle="Warning:" error="Bicycle trip length should be less than 10 miles." sqref="K59:K60" xr:uid="{00000000-0002-0000-1200-000005000000}">
      <formula1>10</formula1>
    </dataValidation>
    <dataValidation type="list" allowBlank="1" showInputMessage="1" showErrorMessage="1" sqref="F28" xr:uid="{00000000-0002-0000-1200-000007000000}">
      <formula1>$Q$2:$Q$4</formula1>
    </dataValidation>
    <dataValidation type="list" allowBlank="1" showInputMessage="1" showErrorMessage="1" sqref="D27:E27" xr:uid="{00000000-0002-0000-1200-000000000000}">
      <formula1>$T$5:$T$9</formula1>
    </dataValidation>
    <dataValidation type="list" allowBlank="1" showInputMessage="1" showErrorMessage="1" sqref="K46" xr:uid="{2B9E287E-51B7-4228-8404-9A7543A8F576}">
      <formula1>"No, Yes"</formula1>
    </dataValidation>
    <dataValidation type="whole" operator="lessThan" allowBlank="1" showInputMessage="1" showErrorMessage="1" sqref="J55:J56" xr:uid="{00000000-0002-0000-1200-000006000000}">
      <formula1>366</formula1>
    </dataValidation>
  </dataValidations>
  <hyperlinks>
    <hyperlink ref="I9" r:id="rId1" display="kip@wfrc.org" xr:uid="{00000000-0004-0000-1200-000000000000}"/>
  </hyperlinks>
  <pageMargins left="0.7" right="0.7" top="0.75" bottom="0.75" header="0.3" footer="0.3"/>
  <pageSetup scale="71"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CB74"/>
  <sheetViews>
    <sheetView showGridLines="0" tabSelected="1" zoomScaleNormal="100" workbookViewId="0">
      <pane ySplit="4" topLeftCell="A19" activePane="bottomLeft" state="frozen"/>
      <selection activeCell="O70" sqref="O70"/>
      <selection pane="bottomLeft" activeCell="J41" sqref="J41:K41"/>
    </sheetView>
  </sheetViews>
  <sheetFormatPr defaultRowHeight="12.75" x14ac:dyDescent="0.2"/>
  <cols>
    <col min="2" max="2" width="10.5703125" bestFit="1" customWidth="1"/>
    <col min="4" max="4" width="11" customWidth="1"/>
    <col min="5" max="5" width="13.42578125" customWidth="1"/>
    <col min="6" max="6" width="11.7109375" customWidth="1"/>
    <col min="8" max="8" width="10.28515625" customWidth="1"/>
    <col min="9" max="9" width="11.5703125" customWidth="1"/>
    <col min="10" max="10" width="10.28515625" customWidth="1"/>
    <col min="11" max="11" width="10.7109375" customWidth="1"/>
    <col min="12" max="12" width="9.7109375" customWidth="1"/>
    <col min="13" max="13" width="12.7109375" bestFit="1" customWidth="1"/>
    <col min="14" max="14" width="9.42578125" bestFit="1" customWidth="1"/>
    <col min="15" max="15" width="11.5703125" bestFit="1" customWidth="1"/>
    <col min="16" max="17" width="10.5703125" bestFit="1" customWidth="1"/>
    <col min="18" max="18" width="10.42578125" bestFit="1" customWidth="1"/>
    <col min="19" max="22" width="9.5703125" customWidth="1"/>
    <col min="23" max="26" width="9.7109375" customWidth="1"/>
    <col min="27" max="29" width="8.5703125" customWidth="1"/>
    <col min="30" max="30" width="11.28515625" customWidth="1"/>
    <col min="31" max="32" width="11.7109375" customWidth="1"/>
    <col min="33" max="57" width="14.28515625" customWidth="1"/>
    <col min="60" max="60" width="22.5703125" customWidth="1"/>
    <col min="61" max="63" width="10.5703125" customWidth="1"/>
    <col min="64" max="64" width="12.28515625" customWidth="1"/>
    <col min="65" max="65" width="11.7109375" customWidth="1"/>
    <col min="72" max="72" width="10"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168</v>
      </c>
      <c r="B2" s="437"/>
      <c r="C2" s="437"/>
      <c r="D2" s="437"/>
      <c r="E2" s="437"/>
      <c r="F2" s="437"/>
      <c r="G2" s="437"/>
      <c r="H2" s="437"/>
      <c r="I2" s="437"/>
      <c r="J2" s="437"/>
      <c r="K2" s="437"/>
      <c r="L2" s="438"/>
    </row>
    <row r="3" spans="1:22" ht="13.5" thickTop="1" x14ac:dyDescent="0.2">
      <c r="A3" s="27"/>
      <c r="B3" s="28"/>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40"/>
      <c r="K9" s="441"/>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24</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6" customHeight="1" x14ac:dyDescent="0.2">
      <c r="A16" s="33" t="s">
        <v>38</v>
      </c>
      <c r="B16" s="38" t="s">
        <v>69</v>
      </c>
      <c r="C16" s="439" t="s">
        <v>209</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41</v>
      </c>
      <c r="C17" s="439" t="s">
        <v>210</v>
      </c>
      <c r="D17" s="440"/>
      <c r="E17" s="441"/>
      <c r="F17" s="27"/>
      <c r="G17" s="27"/>
      <c r="H17" s="27"/>
      <c r="I17" s="27"/>
      <c r="J17" s="27"/>
      <c r="K17" s="27"/>
      <c r="L17" s="34"/>
      <c r="N17" s="399"/>
      <c r="O17" s="400"/>
      <c r="P17" s="400"/>
      <c r="Q17" s="400"/>
      <c r="R17" s="400"/>
      <c r="S17" s="400"/>
      <c r="T17" s="400"/>
      <c r="U17" s="400"/>
      <c r="V17" s="401"/>
    </row>
    <row r="18" spans="1:22" x14ac:dyDescent="0.2">
      <c r="A18" s="33"/>
      <c r="B18" s="38" t="s">
        <v>42</v>
      </c>
      <c r="C18" s="439" t="s">
        <v>211</v>
      </c>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1" t="str">
        <f>C7&amp;" - "&amp;C14&amp;" - "&amp;C16</f>
        <v>Your Agency - ATMS - Project Street</v>
      </c>
      <c r="D20" s="412"/>
      <c r="E20" s="413"/>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C25" s="27"/>
      <c r="D25" s="420" t="s">
        <v>163</v>
      </c>
      <c r="E25" s="421"/>
      <c r="F25" s="421"/>
      <c r="G25" s="421"/>
      <c r="H25" s="421"/>
      <c r="I25" s="421"/>
      <c r="J25" s="422"/>
      <c r="K25" s="27"/>
      <c r="L25" s="27"/>
    </row>
    <row r="26" spans="1:22" x14ac:dyDescent="0.2">
      <c r="A26" s="30"/>
      <c r="B26" s="31"/>
      <c r="C26" s="31"/>
      <c r="D26" s="31"/>
      <c r="E26" s="31"/>
      <c r="F26" s="31"/>
      <c r="G26" s="31"/>
      <c r="H26" s="31"/>
      <c r="I26" s="31"/>
      <c r="J26" s="31"/>
      <c r="K26" s="31"/>
      <c r="L26" s="32"/>
      <c r="O26" s="456"/>
      <c r="P26" s="456"/>
      <c r="Q26" s="456"/>
      <c r="R26" s="456"/>
      <c r="S26" s="456"/>
    </row>
    <row r="27" spans="1:22" ht="12.75" customHeight="1" x14ac:dyDescent="0.2">
      <c r="A27" s="33" t="s">
        <v>8</v>
      </c>
      <c r="B27" s="27"/>
      <c r="C27" s="27"/>
      <c r="D27" s="27"/>
      <c r="E27" s="345">
        <v>302</v>
      </c>
      <c r="F27" s="27"/>
      <c r="G27" s="27"/>
      <c r="H27" s="27"/>
      <c r="I27" s="27"/>
      <c r="J27" s="27"/>
      <c r="K27" s="27"/>
      <c r="L27" s="34"/>
      <c r="O27" s="456"/>
      <c r="P27" s="456"/>
      <c r="Q27" s="456"/>
      <c r="R27" s="456"/>
      <c r="S27" s="456"/>
    </row>
    <row r="28" spans="1:22" x14ac:dyDescent="0.2">
      <c r="A28" s="43" t="s">
        <v>393</v>
      </c>
      <c r="B28" s="27"/>
      <c r="C28" s="27"/>
      <c r="D28" s="27"/>
      <c r="E28" s="27"/>
      <c r="F28" s="27"/>
      <c r="G28" s="27"/>
      <c r="H28" s="27"/>
      <c r="I28" s="27"/>
      <c r="J28" s="27"/>
      <c r="K28" s="27"/>
      <c r="L28" s="34"/>
      <c r="O28" s="456"/>
      <c r="P28" s="456"/>
      <c r="Q28" s="456"/>
      <c r="R28" s="456"/>
      <c r="S28" s="456"/>
    </row>
    <row r="29" spans="1:22" ht="13.5" thickBot="1" x14ac:dyDescent="0.25">
      <c r="A29" s="43"/>
      <c r="B29" s="27"/>
      <c r="C29" s="27"/>
      <c r="D29" s="27"/>
      <c r="E29" s="27"/>
      <c r="F29" s="27"/>
      <c r="G29" s="27"/>
      <c r="H29" s="27"/>
      <c r="I29" s="27"/>
      <c r="J29" s="27"/>
      <c r="K29" s="27"/>
      <c r="L29" s="34"/>
    </row>
    <row r="30" spans="1:22" ht="13.15" customHeight="1" thickTop="1" x14ac:dyDescent="0.2">
      <c r="A30" s="33" t="str">
        <f>CONCATENATE("Reduced Vehicle Delay Daily in ",I18,"  (VHT)*")</f>
        <v>Reduced Vehicle Delay Daily in 2031  (VHT)*</v>
      </c>
      <c r="B30" s="27"/>
      <c r="C30" s="27"/>
      <c r="D30" s="27"/>
      <c r="E30" s="347">
        <v>1</v>
      </c>
      <c r="F30" s="44" t="s">
        <v>212</v>
      </c>
      <c r="G30" s="423" t="str">
        <f>CONCATENATE("* Please prepare and submit a separate detailed analysis of estimated reduction in vehicle delay (VHT/day) for the year ",I18," resulting from this project.")</f>
        <v>* Please prepare and submit a separate detailed analysis of estimated reduction in vehicle delay (VHT/day) for the year 2031 resulting from this project.</v>
      </c>
      <c r="H30" s="424"/>
      <c r="I30" s="424"/>
      <c r="J30" s="424"/>
      <c r="K30" s="425"/>
      <c r="L30" s="34"/>
    </row>
    <row r="31" spans="1:22" x14ac:dyDescent="0.2">
      <c r="A31" s="43" t="s">
        <v>49</v>
      </c>
      <c r="B31" s="27"/>
      <c r="C31" s="27"/>
      <c r="D31" s="27"/>
      <c r="E31" s="27"/>
      <c r="F31" s="27"/>
      <c r="G31" s="426"/>
      <c r="H31" s="427"/>
      <c r="I31" s="427"/>
      <c r="J31" s="427"/>
      <c r="K31" s="428"/>
      <c r="L31" s="34"/>
    </row>
    <row r="32" spans="1:22" x14ac:dyDescent="0.2">
      <c r="A32" s="33"/>
      <c r="B32" s="27"/>
      <c r="C32" s="27"/>
      <c r="D32" s="27"/>
      <c r="E32" s="27"/>
      <c r="F32" s="27"/>
      <c r="G32" s="426"/>
      <c r="H32" s="427"/>
      <c r="I32" s="427"/>
      <c r="J32" s="427"/>
      <c r="K32" s="428"/>
      <c r="L32" s="34"/>
    </row>
    <row r="33" spans="1:12" x14ac:dyDescent="0.2">
      <c r="A33" s="33" t="s">
        <v>36</v>
      </c>
      <c r="B33" s="27"/>
      <c r="C33" s="27"/>
      <c r="D33" s="27"/>
      <c r="E33" s="45" t="s">
        <v>28</v>
      </c>
      <c r="F33" s="27"/>
      <c r="G33" s="426"/>
      <c r="H33" s="427"/>
      <c r="I33" s="427"/>
      <c r="J33" s="427"/>
      <c r="K33" s="428"/>
      <c r="L33" s="34"/>
    </row>
    <row r="34" spans="1:12" ht="13.5" thickBot="1" x14ac:dyDescent="0.25">
      <c r="A34" s="43" t="s">
        <v>43</v>
      </c>
      <c r="B34" s="27"/>
      <c r="C34" s="27"/>
      <c r="D34" s="27"/>
      <c r="F34" s="27"/>
      <c r="G34" s="429"/>
      <c r="H34" s="430"/>
      <c r="I34" s="430"/>
      <c r="J34" s="430"/>
      <c r="K34" s="431"/>
      <c r="L34" s="34"/>
    </row>
    <row r="35" spans="1:12" ht="13.5" thickTop="1" x14ac:dyDescent="0.2">
      <c r="A35" s="33"/>
      <c r="B35" s="27"/>
      <c r="C35" s="27"/>
      <c r="D35" s="27"/>
      <c r="E35" s="27"/>
      <c r="H35" s="102"/>
      <c r="I35" s="102"/>
      <c r="J35" s="102"/>
      <c r="K35" s="102"/>
      <c r="L35" s="34"/>
    </row>
    <row r="36" spans="1:12" x14ac:dyDescent="0.2">
      <c r="A36" s="33" t="s">
        <v>351</v>
      </c>
      <c r="B36" s="27"/>
      <c r="C36" s="27"/>
      <c r="D36" s="27"/>
      <c r="E36" s="348">
        <v>10</v>
      </c>
      <c r="F36" s="27"/>
      <c r="G36" s="27"/>
      <c r="H36" s="432"/>
      <c r="I36" s="432"/>
      <c r="J36" s="432"/>
      <c r="K36" s="39"/>
      <c r="L36" s="34"/>
    </row>
    <row r="37" spans="1:12" x14ac:dyDescent="0.2">
      <c r="A37" s="265" t="s">
        <v>352</v>
      </c>
      <c r="B37" s="27"/>
      <c r="C37" s="27"/>
      <c r="D37" s="27"/>
      <c r="E37" s="27"/>
      <c r="L37" s="34"/>
    </row>
    <row r="38" spans="1:12" x14ac:dyDescent="0.2">
      <c r="A38" s="33"/>
      <c r="B38" s="27"/>
      <c r="C38" s="27"/>
      <c r="D38" s="27"/>
      <c r="E38" s="27"/>
      <c r="F38" s="27"/>
      <c r="G38" s="27"/>
      <c r="H38" s="405"/>
      <c r="I38" s="405"/>
      <c r="J38" s="405"/>
      <c r="K38" s="405"/>
      <c r="L38" s="34"/>
    </row>
    <row r="39" spans="1:12" x14ac:dyDescent="0.2">
      <c r="A39" s="33" t="s">
        <v>396</v>
      </c>
      <c r="B39" s="27"/>
      <c r="C39" s="27"/>
      <c r="D39" s="27"/>
      <c r="E39" s="408">
        <v>1</v>
      </c>
      <c r="F39" s="409"/>
      <c r="G39" s="27"/>
      <c r="H39" s="27"/>
      <c r="I39" s="27"/>
      <c r="J39" s="27"/>
      <c r="K39" s="27"/>
      <c r="L39" s="34"/>
    </row>
    <row r="40" spans="1:12" x14ac:dyDescent="0.2">
      <c r="A40" s="265" t="s">
        <v>81</v>
      </c>
      <c r="B40" s="27"/>
      <c r="C40" s="27"/>
      <c r="D40" s="27"/>
      <c r="E40" s="27"/>
      <c r="F40" s="27"/>
      <c r="G40" s="27"/>
      <c r="H40" s="27"/>
      <c r="I40" s="27"/>
      <c r="J40" s="27"/>
      <c r="K40" s="27"/>
      <c r="L40" s="208"/>
    </row>
    <row r="41" spans="1:12" x14ac:dyDescent="0.2">
      <c r="A41" s="33" t="s">
        <v>37</v>
      </c>
      <c r="B41" s="27"/>
      <c r="C41" s="27"/>
      <c r="D41" s="27"/>
      <c r="E41" s="408">
        <f>0.9323*E39</f>
        <v>0.93230000000000002</v>
      </c>
      <c r="F41" s="409"/>
      <c r="G41" s="27"/>
      <c r="H41" s="27" t="s">
        <v>395</v>
      </c>
      <c r="I41" s="27"/>
      <c r="J41" s="408">
        <v>1</v>
      </c>
      <c r="K41" s="409"/>
      <c r="L41" s="34"/>
    </row>
    <row r="42" spans="1:12" x14ac:dyDescent="0.2">
      <c r="A42" s="359" t="s">
        <v>1354</v>
      </c>
      <c r="H42" s="359" t="s">
        <v>408</v>
      </c>
      <c r="L42" s="34"/>
    </row>
    <row r="43" spans="1:12" x14ac:dyDescent="0.2">
      <c r="A43" s="265"/>
      <c r="B43" s="27"/>
      <c r="C43" s="27"/>
      <c r="D43" s="27"/>
      <c r="E43" s="27"/>
      <c r="F43" s="27"/>
      <c r="G43" s="27"/>
      <c r="H43" s="27"/>
      <c r="I43" s="27"/>
      <c r="J43" s="27"/>
      <c r="K43" s="27"/>
      <c r="L43" s="34"/>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ht="12.75" customHeight="1"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13">
        <f>T70</f>
        <v>8.6851084317535415E-5</v>
      </c>
      <c r="D53" s="314">
        <f t="shared" ref="D53:D59" si="0">C53*365</f>
        <v>3.1700645775900427E-2</v>
      </c>
      <c r="E53" s="315">
        <f t="shared" ref="E53:E59" si="1">C53*1000/453.5/2000*365</f>
        <v>3.4951097878611274E-5</v>
      </c>
      <c r="F53" s="50"/>
      <c r="G53" s="56" t="s">
        <v>80</v>
      </c>
      <c r="H53" s="50"/>
      <c r="I53" s="50"/>
      <c r="J53" s="57">
        <f>C70</f>
        <v>0.82739726027397265</v>
      </c>
      <c r="K53" s="58">
        <f>J53*365</f>
        <v>302</v>
      </c>
      <c r="L53" s="52"/>
    </row>
    <row r="54" spans="1:12" ht="13.5" thickBot="1" x14ac:dyDescent="0.25">
      <c r="A54" s="316" t="s">
        <v>1346</v>
      </c>
      <c r="B54" s="317"/>
      <c r="C54" s="340">
        <f>O70</f>
        <v>2.1831733564876195</v>
      </c>
      <c r="D54" s="340">
        <f>C54*365</f>
        <v>796.85827511798107</v>
      </c>
      <c r="E54" s="341">
        <f t="shared" si="1"/>
        <v>0.8785648016736286</v>
      </c>
      <c r="F54" s="50"/>
      <c r="G54" s="56" t="s">
        <v>115</v>
      </c>
      <c r="H54" s="50"/>
      <c r="I54" s="50"/>
      <c r="J54" s="57">
        <f>D70</f>
        <v>0</v>
      </c>
      <c r="K54" s="58">
        <f>J54*365</f>
        <v>0</v>
      </c>
      <c r="L54" s="52"/>
    </row>
    <row r="55" spans="1:12" x14ac:dyDescent="0.2">
      <c r="A55" s="53" t="s">
        <v>22</v>
      </c>
      <c r="B55" s="50"/>
      <c r="C55" s="54">
        <f>P70</f>
        <v>2.3995714865737003E-3</v>
      </c>
      <c r="D55" s="55">
        <f t="shared" si="0"/>
        <v>0.87584359259940059</v>
      </c>
      <c r="E55" s="55">
        <f t="shared" si="1"/>
        <v>9.6564894443153314E-4</v>
      </c>
      <c r="F55" s="50"/>
      <c r="G55" s="56" t="s">
        <v>320</v>
      </c>
      <c r="H55" s="50"/>
      <c r="I55" s="50"/>
      <c r="J55" s="183">
        <f>J53*1</f>
        <v>0.82739726027397265</v>
      </c>
      <c r="K55" s="184">
        <f>K53*1</f>
        <v>302</v>
      </c>
      <c r="L55" s="52"/>
    </row>
    <row r="56" spans="1:12" x14ac:dyDescent="0.2">
      <c r="A56" s="53" t="s">
        <v>100</v>
      </c>
      <c r="B56" s="50"/>
      <c r="C56" s="54">
        <f>Q70</f>
        <v>2.6061795241467617E-3</v>
      </c>
      <c r="D56" s="55">
        <f t="shared" si="0"/>
        <v>0.95125552631356802</v>
      </c>
      <c r="E56" s="55">
        <f t="shared" si="1"/>
        <v>1.0487933035430738E-3</v>
      </c>
      <c r="F56" s="50"/>
      <c r="G56" s="182" t="s">
        <v>385</v>
      </c>
      <c r="H56" s="50"/>
      <c r="I56" s="50"/>
      <c r="J56" s="50"/>
      <c r="K56" s="50"/>
      <c r="L56" s="52"/>
    </row>
    <row r="57" spans="1:12" x14ac:dyDescent="0.2">
      <c r="A57" s="53" t="s">
        <v>21</v>
      </c>
      <c r="B57" s="50"/>
      <c r="C57" s="54">
        <f>R70</f>
        <v>6.604240194779343E-4</v>
      </c>
      <c r="D57" s="55">
        <f t="shared" si="0"/>
        <v>0.24105476710944601</v>
      </c>
      <c r="E57" s="55">
        <f t="shared" si="1"/>
        <v>2.6577151831250938E-4</v>
      </c>
      <c r="F57" s="50"/>
      <c r="G57" s="50"/>
      <c r="H57" s="50"/>
      <c r="I57" s="50"/>
      <c r="J57" s="50"/>
      <c r="K57" s="50"/>
      <c r="L57" s="52"/>
    </row>
    <row r="58" spans="1:12" ht="13.5" thickBot="1" x14ac:dyDescent="0.25">
      <c r="A58" s="53" t="s">
        <v>20</v>
      </c>
      <c r="B58" s="50"/>
      <c r="C58" s="54">
        <f>S70</f>
        <v>9.475247438557839E-5</v>
      </c>
      <c r="D58" s="55">
        <f t="shared" si="0"/>
        <v>3.4584653150736111E-2</v>
      </c>
      <c r="E58" s="55">
        <f t="shared" si="1"/>
        <v>3.8130819350315449E-5</v>
      </c>
      <c r="F58" s="50"/>
      <c r="G58" s="50"/>
      <c r="H58" s="50"/>
      <c r="I58" s="50"/>
      <c r="J58" s="50"/>
      <c r="K58" s="50"/>
      <c r="L58" s="52"/>
    </row>
    <row r="59" spans="1:12" ht="13.5" thickBot="1" x14ac:dyDescent="0.25">
      <c r="A59" s="59" t="s">
        <v>62</v>
      </c>
      <c r="B59" s="50"/>
      <c r="C59" s="60">
        <f>B70</f>
        <v>5.7609275045839752E-3</v>
      </c>
      <c r="D59" s="61">
        <f t="shared" si="0"/>
        <v>2.102738539173151</v>
      </c>
      <c r="E59" s="60">
        <f t="shared" si="1"/>
        <v>2.3183445856374322E-3</v>
      </c>
      <c r="F59" s="50"/>
      <c r="G59" s="50"/>
      <c r="H59" s="50" t="s">
        <v>73</v>
      </c>
      <c r="I59" s="50"/>
      <c r="J59" s="50"/>
      <c r="K59" s="89">
        <f>E70</f>
        <v>21027.38539173151</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51" x14ac:dyDescent="0.2">
      <c r="A69" s="8" t="s">
        <v>78</v>
      </c>
      <c r="B69" s="13" t="s">
        <v>104</v>
      </c>
      <c r="C69" s="13" t="s">
        <v>105</v>
      </c>
      <c r="D69" s="14" t="s">
        <v>79</v>
      </c>
      <c r="E69" s="13" t="s">
        <v>72</v>
      </c>
      <c r="F69" s="17" t="s">
        <v>425</v>
      </c>
      <c r="G69" s="17" t="s">
        <v>426</v>
      </c>
      <c r="H69" s="17" t="s">
        <v>427</v>
      </c>
      <c r="I69" s="17" t="s">
        <v>220</v>
      </c>
      <c r="J69" s="19" t="s">
        <v>118</v>
      </c>
      <c r="K69" s="19" t="s">
        <v>122</v>
      </c>
      <c r="L69" s="19" t="s">
        <v>119</v>
      </c>
      <c r="M69" s="19" t="s">
        <v>123</v>
      </c>
      <c r="N69" s="19"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10"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3.75" x14ac:dyDescent="0.2">
      <c r="A70" s="4" t="str">
        <f>C20</f>
        <v>Your Agency - ATMS - Project Street</v>
      </c>
      <c r="B70" s="16">
        <f>SUM(P70:S70)</f>
        <v>5.7609275045839752E-3</v>
      </c>
      <c r="C70" s="16">
        <f>E30*(V70/365)</f>
        <v>0.82739726027397265</v>
      </c>
      <c r="D70" s="16">
        <f>K70*(V70/365)</f>
        <v>0</v>
      </c>
      <c r="E70" s="5">
        <f>U70*(B70*365)/(MAX(F70,H70)/1000)</f>
        <v>21027.38539173151</v>
      </c>
      <c r="F70" s="18">
        <f>E41</f>
        <v>0.93230000000000002</v>
      </c>
      <c r="G70" s="18">
        <f>E39</f>
        <v>1</v>
      </c>
      <c r="H70" s="18">
        <f>MAX(E39,J47)</f>
        <v>1</v>
      </c>
      <c r="I70" s="103">
        <v>0</v>
      </c>
      <c r="J70" s="20">
        <f>E30</f>
        <v>1</v>
      </c>
      <c r="K70" s="21">
        <v>0</v>
      </c>
      <c r="L70" s="21">
        <v>0</v>
      </c>
      <c r="M70" s="12">
        <v>0</v>
      </c>
      <c r="N70" s="25" t="str">
        <f>IF(E33="ALL","ALL",21)</f>
        <v>ALL</v>
      </c>
      <c r="O70" s="7">
        <f t="shared" ref="O70:T70" si="3">($I$70*AV70*$M$70 + $J$70*BH70 + $K$70*BB70 - $L$70*(AP70)) * ($V$70/365)/1000</f>
        <v>2.1831733564876195</v>
      </c>
      <c r="P70" s="7">
        <f t="shared" si="3"/>
        <v>2.3995714865737003E-3</v>
      </c>
      <c r="Q70" s="7">
        <f t="shared" si="3"/>
        <v>2.6061795241467617E-3</v>
      </c>
      <c r="R70" s="7">
        <f t="shared" si="3"/>
        <v>6.604240194779343E-4</v>
      </c>
      <c r="S70" s="7">
        <f t="shared" si="3"/>
        <v>9.475247438557839E-5</v>
      </c>
      <c r="T70" s="7">
        <f t="shared" si="3"/>
        <v>8.6851084317535415E-5</v>
      </c>
      <c r="U70" s="6">
        <f>E36</f>
        <v>10</v>
      </c>
      <c r="V70" s="6">
        <f>E27</f>
        <v>302</v>
      </c>
      <c r="W70" s="6"/>
      <c r="X70" s="6">
        <v>0</v>
      </c>
      <c r="Y70" s="6"/>
      <c r="Z70" s="6"/>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ATMS</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0.82739726027397265</v>
      </c>
    </row>
    <row r="72" spans="1:80" x14ac:dyDescent="0.2">
      <c r="M72" s="105"/>
      <c r="N72" s="105"/>
      <c r="O72" s="105"/>
      <c r="P72" s="105"/>
      <c r="Q72" s="105"/>
      <c r="AE72" s="169"/>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1nFYpJwG5pUJH5WIjOm1KOstFKekdwjDs6dvUDpgsQKP3FU89+E2dWAUpfJXo4FdX70qi1uWP6lmACUg3RhBgA==" saltValue="cYakP6Q+rwXH09IJpuBQdw==" spinCount="100000" sheet="1" selectLockedCells="1"/>
  <mergeCells count="30">
    <mergeCell ref="A44:I45"/>
    <mergeCell ref="J47:K47"/>
    <mergeCell ref="A47:F48"/>
    <mergeCell ref="G47:I47"/>
    <mergeCell ref="O26:S28"/>
    <mergeCell ref="A1:L1"/>
    <mergeCell ref="A2:L2"/>
    <mergeCell ref="C18:E18"/>
    <mergeCell ref="I14:K14"/>
    <mergeCell ref="C7:E7"/>
    <mergeCell ref="C16:E16"/>
    <mergeCell ref="C17:E17"/>
    <mergeCell ref="C14:E14"/>
    <mergeCell ref="A4:L4"/>
    <mergeCell ref="I7:K7"/>
    <mergeCell ref="I9:K9"/>
    <mergeCell ref="C9:E9"/>
    <mergeCell ref="N16:V23"/>
    <mergeCell ref="H38:K38"/>
    <mergeCell ref="A22:B22"/>
    <mergeCell ref="E41:F41"/>
    <mergeCell ref="D3:I3"/>
    <mergeCell ref="C20:E20"/>
    <mergeCell ref="I20:K20"/>
    <mergeCell ref="C22:K22"/>
    <mergeCell ref="D25:J25"/>
    <mergeCell ref="G30:K34"/>
    <mergeCell ref="H36:J36"/>
    <mergeCell ref="J41:K41"/>
    <mergeCell ref="E39:F39"/>
  </mergeCells>
  <phoneticPr fontId="13" type="noConversion"/>
  <dataValidations count="9">
    <dataValidation type="list" showInputMessage="1" showErrorMessage="1" error="Cell may not be left blank." sqref="I16" xr:uid="{00000000-0002-0000-0100-000000000000}">
      <formula1>"BE,DA,SL,TO,WE"</formula1>
    </dataValidation>
    <dataValidation type="list" allowBlank="1" showInputMessage="1" showErrorMessage="1" sqref="E33" xr:uid="{00000000-0002-0000-0100-000002000000}">
      <formula1>"ALL,LD"</formula1>
    </dataValidation>
    <dataValidation type="whole" operator="lessThan" allowBlank="1" showErrorMessage="1" error="The number of days in a year may not exceed 365.  The number of annual working days is typically 250." sqref="E27" xr:uid="{00000000-0002-0000-0100-000003000000}">
      <formula1>366</formula1>
    </dataValidation>
    <dataValidation type="decimal" operator="lessThanOrEqual" allowBlank="1" showInputMessage="1" showErrorMessage="1" errorTitle="Warning:" error="Bicycle trip length should be less than 10 miles." sqref="K57:K58" xr:uid="{00000000-0002-0000-0100-000004000000}">
      <formula1>10</formula1>
    </dataValidation>
    <dataValidation type="textLength" operator="lessThan" allowBlank="1" showErrorMessage="1" promptTitle="Error" prompt="Please limit description to 500 characters." sqref="C22:K22" xr:uid="{505E310A-689C-4F29-A303-6C73F2B40997}">
      <formula1>2000</formula1>
    </dataValidation>
    <dataValidation type="whole" operator="greaterThan" allowBlank="1" showInputMessage="1" showErrorMessage="1" error="Enter a whole number only - no text." sqref="E36" xr:uid="{00000000-0002-0000-0100-000006000000}">
      <formula1>0</formula1>
    </dataValidation>
    <dataValidation type="decimal" operator="greaterThan" allowBlank="1" showInputMessage="1" showErrorMessage="1" error="VHT value must be greater than zero, and should not contain any non-numeric characters." sqref="E30" xr:uid="{00000000-0002-0000-0100-000007000000}">
      <formula1>0</formula1>
    </dataValidation>
    <dataValidation type="list" allowBlank="1" showInputMessage="1" showErrorMessage="1" sqref="K44" xr:uid="{58E66C66-74CC-49B4-88CD-FE9BEA4A662A}">
      <formula1>"No, Yes"</formula1>
    </dataValidation>
    <dataValidation type="whole" operator="lessThan" allowBlank="1" showInputMessage="1" showErrorMessage="1" sqref="J53:J54" xr:uid="{00000000-0002-0000-0100-000001000000}">
      <formula1>366</formula1>
    </dataValidation>
  </dataValidations>
  <hyperlinks>
    <hyperlink ref="I9" r:id="rId1" display="kip@wfrc.org" xr:uid="{00000000-0004-0000-0100-000000000000}"/>
  </hyperlinks>
  <pageMargins left="0.75" right="0.75" top="1" bottom="1" header="0.5" footer="0.5"/>
  <pageSetup scale="71"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CB80"/>
  <sheetViews>
    <sheetView showGridLines="0" zoomScaleNormal="100" workbookViewId="0">
      <pane ySplit="4" topLeftCell="A5" activePane="bottomLeft" state="frozen"/>
      <selection activeCell="T70" sqref="T70"/>
      <selection pane="bottomLeft" activeCell="J41" sqref="J41:K41"/>
    </sheetView>
  </sheetViews>
  <sheetFormatPr defaultRowHeight="12.75" x14ac:dyDescent="0.2"/>
  <cols>
    <col min="2" max="2" width="12" customWidth="1"/>
    <col min="3" max="3" width="9.42578125" bestFit="1" customWidth="1"/>
    <col min="4" max="4" width="11" customWidth="1"/>
    <col min="5" max="5" width="13.42578125" customWidth="1"/>
    <col min="6" max="6" width="10.7109375" customWidth="1"/>
    <col min="7" max="8" width="9.7109375" customWidth="1"/>
    <col min="9" max="9" width="11.5703125" customWidth="1"/>
    <col min="11" max="11" width="11" bestFit="1" customWidth="1"/>
    <col min="13" max="13" width="12.7109375" bestFit="1" customWidth="1"/>
    <col min="14" max="14" width="9.42578125" bestFit="1" customWidth="1"/>
    <col min="15" max="15" width="10.42578125" bestFit="1" customWidth="1"/>
    <col min="16" max="16" width="8.570312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1.710937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58</v>
      </c>
      <c r="B2" s="437"/>
      <c r="C2" s="437"/>
      <c r="D2" s="437"/>
      <c r="E2" s="437"/>
      <c r="F2" s="437"/>
      <c r="G2" s="437"/>
      <c r="H2" s="437"/>
      <c r="I2" s="437"/>
      <c r="J2" s="437"/>
      <c r="K2" s="437"/>
      <c r="L2" s="438"/>
    </row>
    <row r="3" spans="1:22" ht="13.5" thickTop="1" x14ac:dyDescent="0.2">
      <c r="A3" s="27"/>
      <c r="B3" s="218"/>
      <c r="C3" s="29"/>
      <c r="D3" s="531"/>
      <c r="E3" s="531"/>
      <c r="F3" s="531"/>
      <c r="G3" s="531"/>
      <c r="H3" s="531"/>
      <c r="I3" s="531"/>
      <c r="J3" s="29"/>
      <c r="K3" s="29"/>
      <c r="L3" s="29"/>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59</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27" t="s">
        <v>69</v>
      </c>
      <c r="C16" s="439"/>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41" t="s">
        <v>41</v>
      </c>
      <c r="C17" s="439"/>
      <c r="D17" s="440"/>
      <c r="E17" s="441"/>
      <c r="F17" s="27"/>
      <c r="G17" s="27"/>
      <c r="H17" s="27"/>
      <c r="I17" s="27"/>
      <c r="J17" s="27"/>
      <c r="K17" s="27"/>
      <c r="L17" s="34"/>
      <c r="N17" s="399"/>
      <c r="O17" s="400"/>
      <c r="P17" s="400"/>
      <c r="Q17" s="400"/>
      <c r="R17" s="400"/>
      <c r="S17" s="400"/>
      <c r="T17" s="400"/>
      <c r="U17" s="400"/>
      <c r="V17" s="401"/>
    </row>
    <row r="18" spans="1:22" x14ac:dyDescent="0.2">
      <c r="A18" s="33"/>
      <c r="B18" s="41" t="s">
        <v>42</v>
      </c>
      <c r="C18" s="439"/>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f>
        <v>Your Agency - Other</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D25" s="481" t="s">
        <v>231</v>
      </c>
      <c r="E25" s="482"/>
      <c r="F25" s="482"/>
      <c r="G25" s="482"/>
      <c r="H25" s="482"/>
      <c r="I25" s="482"/>
      <c r="J25" s="482"/>
      <c r="K25" s="483"/>
      <c r="L25" s="27"/>
    </row>
    <row r="26" spans="1:22" x14ac:dyDescent="0.2">
      <c r="A26" s="30"/>
      <c r="B26" s="31"/>
      <c r="C26" s="31"/>
      <c r="D26" s="31"/>
      <c r="E26" s="31"/>
      <c r="F26" s="31"/>
      <c r="G26" s="31"/>
      <c r="H26" s="31"/>
      <c r="I26" s="31"/>
      <c r="J26" s="31"/>
      <c r="K26" s="31"/>
      <c r="L26" s="32"/>
    </row>
    <row r="27" spans="1:22" ht="12.75" customHeight="1" x14ac:dyDescent="0.2">
      <c r="A27" s="33" t="s">
        <v>8</v>
      </c>
      <c r="B27" s="27"/>
      <c r="C27" s="27"/>
      <c r="D27" s="27"/>
      <c r="E27" s="345">
        <v>250</v>
      </c>
      <c r="F27" s="27"/>
      <c r="G27" s="451" t="s">
        <v>223</v>
      </c>
      <c r="H27" s="451"/>
      <c r="I27" s="451"/>
      <c r="J27" s="451"/>
      <c r="K27" s="345">
        <v>1</v>
      </c>
      <c r="L27" s="34"/>
    </row>
    <row r="28" spans="1:22" x14ac:dyDescent="0.2">
      <c r="A28" s="43" t="s">
        <v>44</v>
      </c>
      <c r="B28" s="27"/>
      <c r="C28" s="27"/>
      <c r="D28" s="27"/>
      <c r="E28" s="27"/>
      <c r="F28" s="66"/>
      <c r="G28" s="451"/>
      <c r="H28" s="451"/>
      <c r="I28" s="451"/>
      <c r="J28" s="451"/>
      <c r="K28" s="27"/>
      <c r="L28" s="34"/>
    </row>
    <row r="29" spans="1:22" x14ac:dyDescent="0.2">
      <c r="A29" s="43"/>
      <c r="B29" s="27"/>
      <c r="C29" s="27"/>
      <c r="D29" s="27"/>
      <c r="E29" s="27"/>
      <c r="F29" s="27"/>
      <c r="G29" s="27"/>
      <c r="H29" s="27"/>
      <c r="I29" s="27"/>
      <c r="J29" s="27"/>
      <c r="K29" s="27"/>
      <c r="L29" s="34"/>
    </row>
    <row r="30" spans="1:22" x14ac:dyDescent="0.2">
      <c r="A30" s="33" t="s">
        <v>34</v>
      </c>
      <c r="B30" s="27"/>
      <c r="C30" s="27"/>
      <c r="D30" s="27"/>
      <c r="E30" s="345">
        <v>1.2</v>
      </c>
      <c r="F30" s="27"/>
      <c r="G30" s="470" t="s">
        <v>162</v>
      </c>
      <c r="H30" s="471"/>
      <c r="I30" s="471"/>
      <c r="J30" s="471"/>
      <c r="K30" s="472"/>
      <c r="L30" s="34"/>
    </row>
    <row r="31" spans="1:22" x14ac:dyDescent="0.2">
      <c r="A31" s="43" t="s">
        <v>35</v>
      </c>
      <c r="B31" s="27"/>
      <c r="C31" s="27"/>
      <c r="D31" s="27"/>
      <c r="E31" s="67"/>
      <c r="F31" s="27"/>
      <c r="G31" s="475"/>
      <c r="H31" s="476"/>
      <c r="I31" s="476"/>
      <c r="J31" s="476"/>
      <c r="K31" s="477"/>
      <c r="L31" s="34"/>
    </row>
    <row r="32" spans="1:22" x14ac:dyDescent="0.2">
      <c r="A32" s="33"/>
      <c r="B32" s="27"/>
      <c r="C32" s="27"/>
      <c r="D32" s="27"/>
      <c r="E32" s="27"/>
      <c r="F32" s="27"/>
      <c r="G32" s="27"/>
      <c r="H32" s="27"/>
      <c r="I32" s="27"/>
      <c r="J32" s="27"/>
      <c r="K32" s="27"/>
      <c r="L32" s="34"/>
    </row>
    <row r="33" spans="1:12" ht="14.25" x14ac:dyDescent="0.2">
      <c r="A33" s="33" t="s">
        <v>36</v>
      </c>
      <c r="B33" s="27"/>
      <c r="C33" s="27"/>
      <c r="D33" s="27"/>
      <c r="E33" s="45" t="s">
        <v>29</v>
      </c>
      <c r="F33" s="27"/>
      <c r="G33" s="27" t="s">
        <v>60</v>
      </c>
      <c r="H33" s="27"/>
      <c r="I33" s="27"/>
      <c r="J33" s="27"/>
      <c r="K33" s="349">
        <v>9999</v>
      </c>
      <c r="L33" s="68" t="s">
        <v>120</v>
      </c>
    </row>
    <row r="34" spans="1:12" x14ac:dyDescent="0.2">
      <c r="A34" s="43" t="s">
        <v>224</v>
      </c>
      <c r="B34" s="27"/>
      <c r="C34" s="27"/>
      <c r="D34" s="27"/>
      <c r="E34" s="27"/>
      <c r="F34" s="27"/>
      <c r="G34" s="39" t="s">
        <v>61</v>
      </c>
      <c r="H34" s="27"/>
      <c r="I34" s="27"/>
      <c r="J34" s="27"/>
      <c r="K34" s="27"/>
      <c r="L34" s="34"/>
    </row>
    <row r="35" spans="1:12" ht="13.5" thickBot="1" x14ac:dyDescent="0.25">
      <c r="A35" s="43"/>
      <c r="B35" s="27"/>
      <c r="C35" s="27"/>
      <c r="D35" s="27"/>
      <c r="E35" s="27"/>
      <c r="F35" s="27"/>
      <c r="G35" s="27"/>
      <c r="H35" s="27"/>
      <c r="I35" s="27"/>
      <c r="J35" s="27"/>
      <c r="K35" s="27"/>
      <c r="L35" s="34"/>
    </row>
    <row r="36" spans="1:12" ht="12.75" customHeight="1" thickBot="1" x14ac:dyDescent="0.25">
      <c r="A36" s="33" t="s">
        <v>351</v>
      </c>
      <c r="B36" s="27"/>
      <c r="C36" s="27"/>
      <c r="D36" s="27"/>
      <c r="E36" s="345">
        <v>1</v>
      </c>
      <c r="F36" s="27"/>
      <c r="H36" s="534" t="s">
        <v>215</v>
      </c>
      <c r="I36" s="535"/>
      <c r="J36" s="536"/>
      <c r="L36" s="34"/>
    </row>
    <row r="37" spans="1:12" x14ac:dyDescent="0.2">
      <c r="A37" s="43" t="s">
        <v>364</v>
      </c>
      <c r="B37" s="27"/>
      <c r="C37" s="27"/>
      <c r="D37" s="27"/>
      <c r="E37" s="27"/>
      <c r="F37" s="27"/>
      <c r="L37" s="34"/>
    </row>
    <row r="38" spans="1:12" x14ac:dyDescent="0.2">
      <c r="A38" s="33"/>
      <c r="B38" s="27"/>
      <c r="C38" s="27"/>
      <c r="D38" s="27"/>
      <c r="E38" s="27"/>
      <c r="F38" s="27"/>
      <c r="G38" s="270"/>
      <c r="H38" s="270"/>
      <c r="I38" s="270"/>
      <c r="J38" s="270"/>
      <c r="K38" s="270"/>
      <c r="L38" s="34"/>
    </row>
    <row r="39" spans="1:12" x14ac:dyDescent="0.2">
      <c r="A39" s="33" t="s">
        <v>396</v>
      </c>
      <c r="B39" s="27"/>
      <c r="C39" s="27"/>
      <c r="D39" s="27"/>
      <c r="E39" s="408">
        <v>1</v>
      </c>
      <c r="F39" s="409"/>
      <c r="G39" s="357"/>
      <c r="H39" s="357"/>
      <c r="I39" s="357"/>
      <c r="J39" s="357"/>
      <c r="K39" s="357"/>
      <c r="L39" s="34"/>
    </row>
    <row r="40" spans="1:12" x14ac:dyDescent="0.2">
      <c r="A40" s="265" t="s">
        <v>81</v>
      </c>
      <c r="B40" s="27"/>
      <c r="C40" s="27"/>
      <c r="D40" s="27"/>
      <c r="E40" s="27"/>
      <c r="F40" s="27"/>
      <c r="G40" s="357"/>
      <c r="H40" s="357"/>
      <c r="I40" s="357"/>
      <c r="J40" s="357"/>
      <c r="K40" s="357"/>
      <c r="L40" s="208"/>
    </row>
    <row r="41" spans="1:12" x14ac:dyDescent="0.2">
      <c r="A41" s="33" t="s">
        <v>37</v>
      </c>
      <c r="B41" s="27"/>
      <c r="C41" s="27"/>
      <c r="D41" s="27"/>
      <c r="E41" s="408">
        <f>0.9323*E39</f>
        <v>0.93230000000000002</v>
      </c>
      <c r="F41" s="409"/>
      <c r="G41" s="27"/>
      <c r="H41" s="27" t="s">
        <v>395</v>
      </c>
      <c r="I41" s="27"/>
      <c r="J41" s="408">
        <f>0.0677*E39</f>
        <v>6.7699999999999996E-2</v>
      </c>
      <c r="K41" s="409"/>
      <c r="L41" s="358"/>
    </row>
    <row r="42" spans="1:12" x14ac:dyDescent="0.2">
      <c r="A42" s="359" t="s">
        <v>1354</v>
      </c>
      <c r="H42" s="359" t="s">
        <v>399</v>
      </c>
      <c r="L42" s="358"/>
    </row>
    <row r="43" spans="1:12" x14ac:dyDescent="0.2">
      <c r="A43" s="265"/>
      <c r="B43" s="27"/>
      <c r="C43" s="27"/>
      <c r="D43" s="27"/>
      <c r="E43" s="27"/>
      <c r="F43" s="27"/>
      <c r="G43" s="357"/>
      <c r="H43" s="357"/>
      <c r="I43" s="357"/>
      <c r="J43" s="357"/>
      <c r="K43" s="357"/>
      <c r="L43" s="358"/>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18">
        <f>T70</f>
        <v>3.1269703767123284E-2</v>
      </c>
      <c r="D53" s="319">
        <f t="shared" ref="D53:D59" si="0">C53*365</f>
        <v>11.413441874999998</v>
      </c>
      <c r="E53" s="320">
        <f t="shared" ref="E53:E59" si="1">C53*1000/453.5/2000*365</f>
        <v>1.2583728638368244E-2</v>
      </c>
      <c r="F53" s="50"/>
      <c r="G53" s="56" t="s">
        <v>202</v>
      </c>
      <c r="H53" s="50"/>
      <c r="I53" s="50"/>
      <c r="J53" s="69">
        <f>C70</f>
        <v>195.67514677103719</v>
      </c>
      <c r="K53" s="70">
        <f>J53*365</f>
        <v>71421.42857142858</v>
      </c>
      <c r="L53" s="52"/>
    </row>
    <row r="54" spans="1:12" ht="13.5" thickBot="1" x14ac:dyDescent="0.25">
      <c r="A54" s="316" t="s">
        <v>1346</v>
      </c>
      <c r="B54" s="317"/>
      <c r="C54" s="334">
        <f>O70</f>
        <v>1192.0811509674656</v>
      </c>
      <c r="D54" s="334">
        <f>C54*365</f>
        <v>435109.62010312494</v>
      </c>
      <c r="E54" s="335">
        <f t="shared" si="1"/>
        <v>479.72394719197899</v>
      </c>
      <c r="F54" s="50"/>
      <c r="G54" s="56" t="s">
        <v>201</v>
      </c>
      <c r="H54" s="50"/>
      <c r="I54" s="50"/>
      <c r="J54" s="69">
        <f>D70</f>
        <v>5707.1917808219177</v>
      </c>
      <c r="K54" s="70">
        <f>J54*365</f>
        <v>2083125</v>
      </c>
      <c r="L54" s="52"/>
    </row>
    <row r="55" spans="1:12" x14ac:dyDescent="0.2">
      <c r="A55" s="53" t="s">
        <v>22</v>
      </c>
      <c r="B55" s="50"/>
      <c r="C55" s="54">
        <f>P70</f>
        <v>6.5962067517123284</v>
      </c>
      <c r="D55" s="55">
        <f t="shared" si="0"/>
        <v>2407.6154643749996</v>
      </c>
      <c r="E55" s="55">
        <f t="shared" si="1"/>
        <v>2.6544823201488423</v>
      </c>
      <c r="F55" s="50"/>
      <c r="G55" s="56" t="s">
        <v>320</v>
      </c>
      <c r="H55" s="50"/>
      <c r="I55" s="50"/>
      <c r="J55" s="183">
        <f>J53*0.218</f>
        <v>42.657181996086109</v>
      </c>
      <c r="K55" s="184">
        <f>K53*0.218</f>
        <v>15569.87142857143</v>
      </c>
      <c r="L55" s="52"/>
    </row>
    <row r="56" spans="1:12" x14ac:dyDescent="0.2">
      <c r="A56" s="53" t="s">
        <v>100</v>
      </c>
      <c r="B56" s="50"/>
      <c r="C56" s="54">
        <f>Q70</f>
        <v>8.6869166095890404E-2</v>
      </c>
      <c r="D56" s="55">
        <f t="shared" si="0"/>
        <v>31.707245624999999</v>
      </c>
      <c r="E56" s="55">
        <f t="shared" si="1"/>
        <v>3.4958374448732087E-2</v>
      </c>
      <c r="F56" s="50"/>
      <c r="G56" s="182" t="s">
        <v>385</v>
      </c>
      <c r="H56" s="50"/>
      <c r="I56" s="50"/>
      <c r="J56" s="50"/>
      <c r="K56" s="50"/>
      <c r="L56" s="52"/>
    </row>
    <row r="57" spans="1:12" x14ac:dyDescent="0.2">
      <c r="A57" s="53" t="s">
        <v>21</v>
      </c>
      <c r="B57" s="50"/>
      <c r="C57" s="54">
        <f>R70</f>
        <v>4.2284583904109586E-2</v>
      </c>
      <c r="D57" s="55">
        <f t="shared" si="0"/>
        <v>15.433873125</v>
      </c>
      <c r="E57" s="55">
        <f t="shared" si="1"/>
        <v>1.7016398153252479E-2</v>
      </c>
      <c r="F57" s="50"/>
      <c r="G57" s="50"/>
      <c r="H57" s="50"/>
      <c r="I57" s="50"/>
      <c r="J57" s="50"/>
      <c r="K57" s="50"/>
      <c r="L57" s="52"/>
    </row>
    <row r="58" spans="1:12" ht="13.5" thickBot="1" x14ac:dyDescent="0.25">
      <c r="A58" s="53" t="s">
        <v>20</v>
      </c>
      <c r="B58" s="50"/>
      <c r="C58" s="54">
        <f>S70</f>
        <v>0.20101300171232878</v>
      </c>
      <c r="D58" s="55">
        <f t="shared" si="0"/>
        <v>73.369745625000007</v>
      </c>
      <c r="E58" s="55">
        <f t="shared" si="1"/>
        <v>8.0892773566703435E-2</v>
      </c>
      <c r="F58" s="50"/>
      <c r="G58" s="50"/>
      <c r="H58" s="50"/>
      <c r="I58" s="50"/>
      <c r="J58" s="50"/>
      <c r="K58" s="50"/>
      <c r="L58" s="52"/>
    </row>
    <row r="59" spans="1:12" ht="13.5" thickBot="1" x14ac:dyDescent="0.25">
      <c r="A59" s="59" t="s">
        <v>62</v>
      </c>
      <c r="B59" s="50"/>
      <c r="C59" s="60">
        <f>B70</f>
        <v>6.9263735034246565</v>
      </c>
      <c r="D59" s="61">
        <f t="shared" si="0"/>
        <v>2528.1263287499996</v>
      </c>
      <c r="E59" s="60">
        <f t="shared" si="1"/>
        <v>2.78734986631753</v>
      </c>
      <c r="F59" s="50"/>
      <c r="G59" s="50"/>
      <c r="H59" s="50" t="s">
        <v>73</v>
      </c>
      <c r="I59" s="50"/>
      <c r="J59" s="50"/>
      <c r="K59" s="89">
        <f>E70</f>
        <v>2528126.3287499994</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38.25" x14ac:dyDescent="0.2">
      <c r="A70" s="4" t="str">
        <f>C20</f>
        <v>Your Agency - Other</v>
      </c>
      <c r="B70" s="16">
        <f>SUM(P70:S70)</f>
        <v>6.9263735034246565</v>
      </c>
      <c r="C70" s="16">
        <f>(K33/35)*(V70/365)</f>
        <v>195.67514677103719</v>
      </c>
      <c r="D70" s="16">
        <f>K70*(V70/365)</f>
        <v>5707.1917808219177</v>
      </c>
      <c r="E70" s="5">
        <f>U70*(B70*365)/(MAX(F70,H70)/1000)</f>
        <v>2528126.3287499994</v>
      </c>
      <c r="F70" s="18">
        <f>E41</f>
        <v>0.93230000000000002</v>
      </c>
      <c r="G70" s="18">
        <f>E39</f>
        <v>1</v>
      </c>
      <c r="H70" s="18">
        <f>MAX(E39,J47)</f>
        <v>1</v>
      </c>
      <c r="I70" s="18">
        <f>K27</f>
        <v>1</v>
      </c>
      <c r="J70" s="20">
        <v>0</v>
      </c>
      <c r="K70" s="26">
        <f>K33/E30</f>
        <v>8332.5</v>
      </c>
      <c r="L70" s="21">
        <v>0</v>
      </c>
      <c r="M70" s="12">
        <f>IF(K27="yes",1,0)</f>
        <v>0</v>
      </c>
      <c r="N70" s="25" t="str">
        <f>E33</f>
        <v>LD</v>
      </c>
      <c r="O70" s="7">
        <f t="shared" ref="O70:T70" si="3">($I$70*AV70*$M$70 + $J$70*BH70 + $K$70*BB70 - $L$70*(AP70)) * ($V$70/365)/1000</f>
        <v>1192.0811509674656</v>
      </c>
      <c r="P70" s="7">
        <f t="shared" si="3"/>
        <v>6.5962067517123284</v>
      </c>
      <c r="Q70" s="7">
        <f t="shared" si="3"/>
        <v>8.6869166095890404E-2</v>
      </c>
      <c r="R70" s="7">
        <f t="shared" si="3"/>
        <v>4.2284583904109586E-2</v>
      </c>
      <c r="S70" s="7">
        <f t="shared" si="3"/>
        <v>0.20101300171232878</v>
      </c>
      <c r="T70" s="7">
        <f t="shared" si="3"/>
        <v>3.1269703767123284E-2</v>
      </c>
      <c r="U70" s="6">
        <f>E36</f>
        <v>1</v>
      </c>
      <c r="V70" s="6">
        <f>E27</f>
        <v>250</v>
      </c>
      <c r="W70" s="6"/>
      <c r="X70" s="6">
        <f>K33</f>
        <v>9999</v>
      </c>
      <c r="Y70" s="6">
        <f>E30</f>
        <v>1.2</v>
      </c>
      <c r="Z70" s="6">
        <f>K30</f>
        <v>0</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Other</v>
      </c>
      <c r="BR70" s="4" t="s">
        <v>24</v>
      </c>
      <c r="BS70" s="4" t="str">
        <f>C7</f>
        <v>Your Agency</v>
      </c>
      <c r="BT70" s="4">
        <f>D16</f>
        <v>0</v>
      </c>
      <c r="BU70" s="4">
        <f>C17</f>
        <v>0</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42.657181996086109</v>
      </c>
    </row>
    <row r="72" spans="1:80" x14ac:dyDescent="0.2">
      <c r="G72" s="106"/>
      <c r="H72" s="106"/>
      <c r="I72" s="106"/>
      <c r="M72" s="105"/>
      <c r="N72" s="105"/>
      <c r="O72" s="105"/>
      <c r="P72" s="105"/>
      <c r="Q72" s="105"/>
    </row>
    <row r="73" spans="1:80" x14ac:dyDescent="0.2">
      <c r="G73" s="106"/>
      <c r="H73" s="106"/>
      <c r="I73" s="106"/>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G74" s="106"/>
      <c r="H74" s="106"/>
      <c r="I74" s="106"/>
      <c r="M74" s="105"/>
      <c r="N74" s="105"/>
      <c r="O74" s="105"/>
      <c r="P74" s="105"/>
      <c r="Q74" s="105"/>
    </row>
    <row r="75" spans="1:80" x14ac:dyDescent="0.2">
      <c r="G75" s="106"/>
      <c r="H75" s="106"/>
      <c r="I75" s="106"/>
    </row>
    <row r="76" spans="1:80" x14ac:dyDescent="0.2">
      <c r="G76" s="106"/>
      <c r="H76" s="106"/>
      <c r="I76" s="106"/>
    </row>
    <row r="77" spans="1:80" x14ac:dyDescent="0.2">
      <c r="G77" s="106"/>
      <c r="H77" s="106"/>
      <c r="I77" s="106"/>
    </row>
    <row r="78" spans="1:80" x14ac:dyDescent="0.2">
      <c r="G78" s="106"/>
      <c r="H78" s="106"/>
      <c r="I78" s="106"/>
    </row>
    <row r="79" spans="1:80" x14ac:dyDescent="0.2">
      <c r="G79" s="106"/>
      <c r="H79" s="106"/>
      <c r="I79" s="106"/>
    </row>
    <row r="80" spans="1:80" x14ac:dyDescent="0.2">
      <c r="G80" s="106"/>
      <c r="H80" s="106"/>
      <c r="I80" s="106"/>
    </row>
  </sheetData>
  <sheetProtection algorithmName="SHA-512" hashValue="qbN05tRTZwY3HKZQ+2++IdzBCvxH7s5j3wQQ0BwNSSt4VDtAXNNp04SQt1JY0e+0IdgwvhA9o1xXYAWdi3AKEg==" saltValue="yHnITXMZo5tqx/1qZMCAfw==" spinCount="100000" sheet="1" selectLockedCells="1"/>
  <mergeCells count="29">
    <mergeCell ref="D25:K25"/>
    <mergeCell ref="G30:K31"/>
    <mergeCell ref="A44:I45"/>
    <mergeCell ref="A47:F48"/>
    <mergeCell ref="G47:I47"/>
    <mergeCell ref="J47:K47"/>
    <mergeCell ref="G27:J28"/>
    <mergeCell ref="E41:F41"/>
    <mergeCell ref="J41:K41"/>
    <mergeCell ref="H36:J36"/>
    <mergeCell ref="E39:F39"/>
    <mergeCell ref="A1:L1"/>
    <mergeCell ref="A2:L2"/>
    <mergeCell ref="A4:L4"/>
    <mergeCell ref="D3:I3"/>
    <mergeCell ref="C7:E7"/>
    <mergeCell ref="I7:K7"/>
    <mergeCell ref="N16:V23"/>
    <mergeCell ref="A22:B22"/>
    <mergeCell ref="C22:K22"/>
    <mergeCell ref="C9:E9"/>
    <mergeCell ref="I9:K9"/>
    <mergeCell ref="C14:E14"/>
    <mergeCell ref="I14:K14"/>
    <mergeCell ref="C20:E20"/>
    <mergeCell ref="I20:K20"/>
    <mergeCell ref="C16:E16"/>
    <mergeCell ref="C17:E17"/>
    <mergeCell ref="C18:E18"/>
  </mergeCells>
  <phoneticPr fontId="13" type="noConversion"/>
  <dataValidations count="8">
    <dataValidation type="decimal" operator="lessThanOrEqual" allowBlank="1" showInputMessage="1" showErrorMessage="1" errorTitle="Warning:" error="Bicycle trip length should be less than 10 miles." sqref="K57:K58" xr:uid="{00000000-0002-0000-1300-000001000000}">
      <formula1>10</formula1>
    </dataValidation>
    <dataValidation type="list" allowBlank="1" showInputMessage="1" showErrorMessage="1" sqref="E33" xr:uid="{00000000-0002-0000-1300-000002000000}">
      <formula1>"ALL,LD"</formula1>
    </dataValidation>
    <dataValidation type="whole" operator="lessThan" allowBlank="1" showErrorMessage="1" error="The number of days in a year may not exceed 365.  The number of annual working days is typically 250." sqref="E27" xr:uid="{00000000-0002-0000-1300-000003000000}">
      <formula1>366</formula1>
    </dataValidation>
    <dataValidation type="whole" operator="greaterThan" allowBlank="1" showInputMessage="1" showErrorMessage="1" error="Enter a whole number only - no text." sqref="E36" xr:uid="{00000000-0002-0000-1300-000004000000}">
      <formula1>0</formula1>
    </dataValidation>
    <dataValidation type="list" showInputMessage="1" showErrorMessage="1" error="Cell may not be left blank." sqref="I16" xr:uid="{00000000-0002-0000-1300-000005000000}">
      <formula1>"BE,DA,SL,TO,WE"</formula1>
    </dataValidation>
    <dataValidation type="textLength" operator="lessThan" allowBlank="1" showErrorMessage="1" promptTitle="Error" prompt="Please limit description to 500 characters." sqref="C22:K22" xr:uid="{1306F2E2-A925-4246-8D4D-FA3E087FBF3C}">
      <formula1>2000</formula1>
    </dataValidation>
    <dataValidation type="list" allowBlank="1" showInputMessage="1" showErrorMessage="1" sqref="K44" xr:uid="{7E31E2E1-BEE0-4B1E-AFDC-174883CF37D4}">
      <formula1>"No, Yes"</formula1>
    </dataValidation>
    <dataValidation type="whole" operator="lessThan" allowBlank="1" showInputMessage="1" showErrorMessage="1" sqref="J53:J54" xr:uid="{00000000-0002-0000-1300-000000000000}">
      <formula1>366</formula1>
    </dataValidation>
  </dataValidations>
  <hyperlinks>
    <hyperlink ref="I9" r:id="rId1" display="kip@wfrc.org" xr:uid="{00000000-0004-0000-1300-000000000000}"/>
    <hyperlink ref="H36:J36" location="'Sample Traffic Study'!A1" display="Sample Traffic Study" xr:uid="{00000000-0004-0000-1300-000001000000}"/>
  </hyperlinks>
  <pageMargins left="0.75" right="0.75" top="1" bottom="1" header="0.5" footer="0.5"/>
  <pageSetup scale="62"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2:A1050"/>
  <sheetViews>
    <sheetView topLeftCell="A160" zoomScale="130" zoomScaleNormal="130" workbookViewId="0">
      <selection activeCell="C22" sqref="C22:K22"/>
    </sheetView>
  </sheetViews>
  <sheetFormatPr defaultRowHeight="12.75" x14ac:dyDescent="0.2"/>
  <cols>
    <col min="1" max="1" width="117.42578125" customWidth="1"/>
  </cols>
  <sheetData>
    <row r="2" spans="1:1" x14ac:dyDescent="0.2">
      <c r="A2" s="537"/>
    </row>
    <row r="3" spans="1:1" x14ac:dyDescent="0.2">
      <c r="A3" s="538"/>
    </row>
    <row r="4" spans="1:1" x14ac:dyDescent="0.2">
      <c r="A4" s="538"/>
    </row>
    <row r="5" spans="1:1" x14ac:dyDescent="0.2">
      <c r="A5" s="538"/>
    </row>
    <row r="6" spans="1:1" x14ac:dyDescent="0.2">
      <c r="A6" s="538"/>
    </row>
    <row r="7" spans="1:1" x14ac:dyDescent="0.2">
      <c r="A7" s="538"/>
    </row>
    <row r="8" spans="1:1" x14ac:dyDescent="0.2">
      <c r="A8" s="538"/>
    </row>
    <row r="9" spans="1:1" x14ac:dyDescent="0.2">
      <c r="A9" s="538"/>
    </row>
    <row r="10" spans="1:1" x14ac:dyDescent="0.2">
      <c r="A10" s="538"/>
    </row>
    <row r="11" spans="1:1" x14ac:dyDescent="0.2">
      <c r="A11" s="538"/>
    </row>
    <row r="12" spans="1:1" x14ac:dyDescent="0.2">
      <c r="A12" s="538"/>
    </row>
    <row r="13" spans="1:1" x14ac:dyDescent="0.2">
      <c r="A13" s="538"/>
    </row>
    <row r="14" spans="1:1" x14ac:dyDescent="0.2">
      <c r="A14" s="538"/>
    </row>
    <row r="15" spans="1:1" x14ac:dyDescent="0.2">
      <c r="A15" s="538"/>
    </row>
    <row r="16" spans="1:1" x14ac:dyDescent="0.2">
      <c r="A16" s="538"/>
    </row>
    <row r="17" spans="1:1" x14ac:dyDescent="0.2">
      <c r="A17" s="538"/>
    </row>
    <row r="18" spans="1:1" x14ac:dyDescent="0.2">
      <c r="A18" s="538"/>
    </row>
    <row r="19" spans="1:1" x14ac:dyDescent="0.2">
      <c r="A19" s="538"/>
    </row>
    <row r="20" spans="1:1" x14ac:dyDescent="0.2">
      <c r="A20" s="538"/>
    </row>
    <row r="21" spans="1:1" x14ac:dyDescent="0.2">
      <c r="A21" s="538"/>
    </row>
    <row r="22" spans="1:1" x14ac:dyDescent="0.2">
      <c r="A22" s="538"/>
    </row>
    <row r="23" spans="1:1" x14ac:dyDescent="0.2">
      <c r="A23" s="538"/>
    </row>
    <row r="24" spans="1:1" x14ac:dyDescent="0.2">
      <c r="A24" s="538"/>
    </row>
    <row r="25" spans="1:1" x14ac:dyDescent="0.2">
      <c r="A25" s="538"/>
    </row>
    <row r="26" spans="1:1" x14ac:dyDescent="0.2">
      <c r="A26" s="538"/>
    </row>
    <row r="27" spans="1:1" x14ac:dyDescent="0.2">
      <c r="A27" s="538"/>
    </row>
    <row r="28" spans="1:1" x14ac:dyDescent="0.2">
      <c r="A28" s="538"/>
    </row>
    <row r="29" spans="1:1" x14ac:dyDescent="0.2">
      <c r="A29" s="538"/>
    </row>
    <row r="30" spans="1:1" x14ac:dyDescent="0.2">
      <c r="A30" s="538"/>
    </row>
    <row r="31" spans="1:1" x14ac:dyDescent="0.2">
      <c r="A31" s="538"/>
    </row>
    <row r="32" spans="1:1" x14ac:dyDescent="0.2">
      <c r="A32" s="538"/>
    </row>
    <row r="33" spans="1:1" x14ac:dyDescent="0.2">
      <c r="A33" s="538"/>
    </row>
    <row r="34" spans="1:1" x14ac:dyDescent="0.2">
      <c r="A34" s="538"/>
    </row>
    <row r="35" spans="1:1" x14ac:dyDescent="0.2">
      <c r="A35" s="538"/>
    </row>
    <row r="36" spans="1:1" x14ac:dyDescent="0.2">
      <c r="A36" s="538"/>
    </row>
    <row r="37" spans="1:1" x14ac:dyDescent="0.2">
      <c r="A37" s="538"/>
    </row>
    <row r="38" spans="1:1" x14ac:dyDescent="0.2">
      <c r="A38" s="538"/>
    </row>
    <row r="39" spans="1:1" x14ac:dyDescent="0.2">
      <c r="A39" s="538"/>
    </row>
    <row r="40" spans="1:1" x14ac:dyDescent="0.2">
      <c r="A40" s="538"/>
    </row>
    <row r="41" spans="1:1" x14ac:dyDescent="0.2">
      <c r="A41" s="538"/>
    </row>
    <row r="42" spans="1:1" x14ac:dyDescent="0.2">
      <c r="A42" s="538"/>
    </row>
    <row r="43" spans="1:1" x14ac:dyDescent="0.2">
      <c r="A43" s="538"/>
    </row>
    <row r="44" spans="1:1" x14ac:dyDescent="0.2">
      <c r="A44" s="538"/>
    </row>
    <row r="45" spans="1:1" x14ac:dyDescent="0.2">
      <c r="A45" s="538"/>
    </row>
    <row r="46" spans="1:1" x14ac:dyDescent="0.2">
      <c r="A46" s="538"/>
    </row>
    <row r="47" spans="1:1" x14ac:dyDescent="0.2">
      <c r="A47" s="538"/>
    </row>
    <row r="48" spans="1:1" x14ac:dyDescent="0.2">
      <c r="A48" s="538"/>
    </row>
    <row r="49" spans="1:1" x14ac:dyDescent="0.2">
      <c r="A49" s="538"/>
    </row>
    <row r="50" spans="1:1" x14ac:dyDescent="0.2">
      <c r="A50" s="539"/>
    </row>
    <row r="52" spans="1:1" x14ac:dyDescent="0.2">
      <c r="A52" s="537"/>
    </row>
    <row r="53" spans="1:1" x14ac:dyDescent="0.2">
      <c r="A53" s="538"/>
    </row>
    <row r="54" spans="1:1" x14ac:dyDescent="0.2">
      <c r="A54" s="538"/>
    </row>
    <row r="55" spans="1:1" x14ac:dyDescent="0.2">
      <c r="A55" s="538"/>
    </row>
    <row r="56" spans="1:1" x14ac:dyDescent="0.2">
      <c r="A56" s="538"/>
    </row>
    <row r="57" spans="1:1" x14ac:dyDescent="0.2">
      <c r="A57" s="538"/>
    </row>
    <row r="58" spans="1:1" x14ac:dyDescent="0.2">
      <c r="A58" s="538"/>
    </row>
    <row r="59" spans="1:1" x14ac:dyDescent="0.2">
      <c r="A59" s="538"/>
    </row>
    <row r="60" spans="1:1" x14ac:dyDescent="0.2">
      <c r="A60" s="538"/>
    </row>
    <row r="61" spans="1:1" x14ac:dyDescent="0.2">
      <c r="A61" s="538"/>
    </row>
    <row r="62" spans="1:1" x14ac:dyDescent="0.2">
      <c r="A62" s="538"/>
    </row>
    <row r="63" spans="1:1" x14ac:dyDescent="0.2">
      <c r="A63" s="538"/>
    </row>
    <row r="64" spans="1:1" x14ac:dyDescent="0.2">
      <c r="A64" s="538"/>
    </row>
    <row r="65" spans="1:1" x14ac:dyDescent="0.2">
      <c r="A65" s="538"/>
    </row>
    <row r="66" spans="1:1" x14ac:dyDescent="0.2">
      <c r="A66" s="538"/>
    </row>
    <row r="67" spans="1:1" x14ac:dyDescent="0.2">
      <c r="A67" s="538"/>
    </row>
    <row r="68" spans="1:1" x14ac:dyDescent="0.2">
      <c r="A68" s="538"/>
    </row>
    <row r="69" spans="1:1" x14ac:dyDescent="0.2">
      <c r="A69" s="538"/>
    </row>
    <row r="70" spans="1:1" x14ac:dyDescent="0.2">
      <c r="A70" s="538"/>
    </row>
    <row r="71" spans="1:1" x14ac:dyDescent="0.2">
      <c r="A71" s="538"/>
    </row>
    <row r="72" spans="1:1" x14ac:dyDescent="0.2">
      <c r="A72" s="538"/>
    </row>
    <row r="73" spans="1:1" x14ac:dyDescent="0.2">
      <c r="A73" s="538"/>
    </row>
    <row r="74" spans="1:1" x14ac:dyDescent="0.2">
      <c r="A74" s="538"/>
    </row>
    <row r="75" spans="1:1" x14ac:dyDescent="0.2">
      <c r="A75" s="538"/>
    </row>
    <row r="76" spans="1:1" x14ac:dyDescent="0.2">
      <c r="A76" s="538"/>
    </row>
    <row r="77" spans="1:1" x14ac:dyDescent="0.2">
      <c r="A77" s="538"/>
    </row>
    <row r="78" spans="1:1" x14ac:dyDescent="0.2">
      <c r="A78" s="538"/>
    </row>
    <row r="79" spans="1:1" x14ac:dyDescent="0.2">
      <c r="A79" s="538"/>
    </row>
    <row r="80" spans="1:1" x14ac:dyDescent="0.2">
      <c r="A80" s="538"/>
    </row>
    <row r="81" spans="1:1" x14ac:dyDescent="0.2">
      <c r="A81" s="538"/>
    </row>
    <row r="82" spans="1:1" x14ac:dyDescent="0.2">
      <c r="A82" s="538"/>
    </row>
    <row r="83" spans="1:1" x14ac:dyDescent="0.2">
      <c r="A83" s="538"/>
    </row>
    <row r="84" spans="1:1" x14ac:dyDescent="0.2">
      <c r="A84" s="538"/>
    </row>
    <row r="85" spans="1:1" x14ac:dyDescent="0.2">
      <c r="A85" s="538"/>
    </row>
    <row r="86" spans="1:1" x14ac:dyDescent="0.2">
      <c r="A86" s="538"/>
    </row>
    <row r="87" spans="1:1" x14ac:dyDescent="0.2">
      <c r="A87" s="538"/>
    </row>
    <row r="88" spans="1:1" x14ac:dyDescent="0.2">
      <c r="A88" s="538"/>
    </row>
    <row r="89" spans="1:1" x14ac:dyDescent="0.2">
      <c r="A89" s="538"/>
    </row>
    <row r="90" spans="1:1" x14ac:dyDescent="0.2">
      <c r="A90" s="538"/>
    </row>
    <row r="91" spans="1:1" x14ac:dyDescent="0.2">
      <c r="A91" s="538"/>
    </row>
    <row r="92" spans="1:1" x14ac:dyDescent="0.2">
      <c r="A92" s="538"/>
    </row>
    <row r="93" spans="1:1" x14ac:dyDescent="0.2">
      <c r="A93" s="538"/>
    </row>
    <row r="94" spans="1:1" x14ac:dyDescent="0.2">
      <c r="A94" s="538"/>
    </row>
    <row r="95" spans="1:1" x14ac:dyDescent="0.2">
      <c r="A95" s="538"/>
    </row>
    <row r="96" spans="1:1" x14ac:dyDescent="0.2">
      <c r="A96" s="538"/>
    </row>
    <row r="97" spans="1:1" x14ac:dyDescent="0.2">
      <c r="A97" s="538"/>
    </row>
    <row r="98" spans="1:1" x14ac:dyDescent="0.2">
      <c r="A98" s="538"/>
    </row>
    <row r="99" spans="1:1" x14ac:dyDescent="0.2">
      <c r="A99" s="538"/>
    </row>
    <row r="100" spans="1:1" x14ac:dyDescent="0.2">
      <c r="A100" s="539"/>
    </row>
    <row r="102" spans="1:1" x14ac:dyDescent="0.2">
      <c r="A102" s="537"/>
    </row>
    <row r="103" spans="1:1" x14ac:dyDescent="0.2">
      <c r="A103" s="538"/>
    </row>
    <row r="104" spans="1:1" x14ac:dyDescent="0.2">
      <c r="A104" s="538"/>
    </row>
    <row r="105" spans="1:1" x14ac:dyDescent="0.2">
      <c r="A105" s="538"/>
    </row>
    <row r="106" spans="1:1" x14ac:dyDescent="0.2">
      <c r="A106" s="538"/>
    </row>
    <row r="107" spans="1:1" x14ac:dyDescent="0.2">
      <c r="A107" s="538"/>
    </row>
    <row r="108" spans="1:1" x14ac:dyDescent="0.2">
      <c r="A108" s="538"/>
    </row>
    <row r="109" spans="1:1" x14ac:dyDescent="0.2">
      <c r="A109" s="538"/>
    </row>
    <row r="110" spans="1:1" x14ac:dyDescent="0.2">
      <c r="A110" s="538"/>
    </row>
    <row r="111" spans="1:1" x14ac:dyDescent="0.2">
      <c r="A111" s="538"/>
    </row>
    <row r="112" spans="1:1" x14ac:dyDescent="0.2">
      <c r="A112" s="538"/>
    </row>
    <row r="113" spans="1:1" x14ac:dyDescent="0.2">
      <c r="A113" s="538"/>
    </row>
    <row r="114" spans="1:1" x14ac:dyDescent="0.2">
      <c r="A114" s="538"/>
    </row>
    <row r="115" spans="1:1" x14ac:dyDescent="0.2">
      <c r="A115" s="538"/>
    </row>
    <row r="116" spans="1:1" x14ac:dyDescent="0.2">
      <c r="A116" s="538"/>
    </row>
    <row r="117" spans="1:1" x14ac:dyDescent="0.2">
      <c r="A117" s="538"/>
    </row>
    <row r="118" spans="1:1" x14ac:dyDescent="0.2">
      <c r="A118" s="538"/>
    </row>
    <row r="119" spans="1:1" x14ac:dyDescent="0.2">
      <c r="A119" s="538"/>
    </row>
    <row r="120" spans="1:1" x14ac:dyDescent="0.2">
      <c r="A120" s="538"/>
    </row>
    <row r="121" spans="1:1" x14ac:dyDescent="0.2">
      <c r="A121" s="538"/>
    </row>
    <row r="122" spans="1:1" x14ac:dyDescent="0.2">
      <c r="A122" s="538"/>
    </row>
    <row r="123" spans="1:1" x14ac:dyDescent="0.2">
      <c r="A123" s="538"/>
    </row>
    <row r="124" spans="1:1" x14ac:dyDescent="0.2">
      <c r="A124" s="538"/>
    </row>
    <row r="125" spans="1:1" x14ac:dyDescent="0.2">
      <c r="A125" s="538"/>
    </row>
    <row r="126" spans="1:1" x14ac:dyDescent="0.2">
      <c r="A126" s="538"/>
    </row>
    <row r="127" spans="1:1" x14ac:dyDescent="0.2">
      <c r="A127" s="538"/>
    </row>
    <row r="128" spans="1:1" x14ac:dyDescent="0.2">
      <c r="A128" s="538"/>
    </row>
    <row r="129" spans="1:1" x14ac:dyDescent="0.2">
      <c r="A129" s="538"/>
    </row>
    <row r="130" spans="1:1" x14ac:dyDescent="0.2">
      <c r="A130" s="538"/>
    </row>
    <row r="131" spans="1:1" x14ac:dyDescent="0.2">
      <c r="A131" s="538"/>
    </row>
    <row r="132" spans="1:1" x14ac:dyDescent="0.2">
      <c r="A132" s="538"/>
    </row>
    <row r="133" spans="1:1" x14ac:dyDescent="0.2">
      <c r="A133" s="538"/>
    </row>
    <row r="134" spans="1:1" x14ac:dyDescent="0.2">
      <c r="A134" s="538"/>
    </row>
    <row r="135" spans="1:1" x14ac:dyDescent="0.2">
      <c r="A135" s="538"/>
    </row>
    <row r="136" spans="1:1" x14ac:dyDescent="0.2">
      <c r="A136" s="538"/>
    </row>
    <row r="137" spans="1:1" x14ac:dyDescent="0.2">
      <c r="A137" s="538"/>
    </row>
    <row r="138" spans="1:1" x14ac:dyDescent="0.2">
      <c r="A138" s="538"/>
    </row>
    <row r="139" spans="1:1" x14ac:dyDescent="0.2">
      <c r="A139" s="538"/>
    </row>
    <row r="140" spans="1:1" x14ac:dyDescent="0.2">
      <c r="A140" s="538"/>
    </row>
    <row r="141" spans="1:1" x14ac:dyDescent="0.2">
      <c r="A141" s="538"/>
    </row>
    <row r="142" spans="1:1" x14ac:dyDescent="0.2">
      <c r="A142" s="538"/>
    </row>
    <row r="143" spans="1:1" x14ac:dyDescent="0.2">
      <c r="A143" s="538"/>
    </row>
    <row r="144" spans="1:1" x14ac:dyDescent="0.2">
      <c r="A144" s="538"/>
    </row>
    <row r="145" spans="1:1" x14ac:dyDescent="0.2">
      <c r="A145" s="538"/>
    </row>
    <row r="146" spans="1:1" x14ac:dyDescent="0.2">
      <c r="A146" s="538"/>
    </row>
    <row r="147" spans="1:1" x14ac:dyDescent="0.2">
      <c r="A147" s="538"/>
    </row>
    <row r="148" spans="1:1" x14ac:dyDescent="0.2">
      <c r="A148" s="538"/>
    </row>
    <row r="149" spans="1:1" x14ac:dyDescent="0.2">
      <c r="A149" s="538"/>
    </row>
    <row r="150" spans="1:1" x14ac:dyDescent="0.2">
      <c r="A150" s="539"/>
    </row>
    <row r="152" spans="1:1" x14ac:dyDescent="0.2">
      <c r="A152" s="537"/>
    </row>
    <row r="153" spans="1:1" x14ac:dyDescent="0.2">
      <c r="A153" s="538"/>
    </row>
    <row r="154" spans="1:1" x14ac:dyDescent="0.2">
      <c r="A154" s="538"/>
    </row>
    <row r="155" spans="1:1" x14ac:dyDescent="0.2">
      <c r="A155" s="538"/>
    </row>
    <row r="156" spans="1:1" x14ac:dyDescent="0.2">
      <c r="A156" s="538"/>
    </row>
    <row r="157" spans="1:1" x14ac:dyDescent="0.2">
      <c r="A157" s="538"/>
    </row>
    <row r="158" spans="1:1" x14ac:dyDescent="0.2">
      <c r="A158" s="538"/>
    </row>
    <row r="159" spans="1:1" x14ac:dyDescent="0.2">
      <c r="A159" s="538"/>
    </row>
    <row r="160" spans="1:1" x14ac:dyDescent="0.2">
      <c r="A160" s="538"/>
    </row>
    <row r="161" spans="1:1" x14ac:dyDescent="0.2">
      <c r="A161" s="538"/>
    </row>
    <row r="162" spans="1:1" x14ac:dyDescent="0.2">
      <c r="A162" s="538"/>
    </row>
    <row r="163" spans="1:1" x14ac:dyDescent="0.2">
      <c r="A163" s="538"/>
    </row>
    <row r="164" spans="1:1" x14ac:dyDescent="0.2">
      <c r="A164" s="538"/>
    </row>
    <row r="165" spans="1:1" x14ac:dyDescent="0.2">
      <c r="A165" s="538"/>
    </row>
    <row r="166" spans="1:1" x14ac:dyDescent="0.2">
      <c r="A166" s="538"/>
    </row>
    <row r="167" spans="1:1" x14ac:dyDescent="0.2">
      <c r="A167" s="538"/>
    </row>
    <row r="168" spans="1:1" x14ac:dyDescent="0.2">
      <c r="A168" s="538"/>
    </row>
    <row r="169" spans="1:1" x14ac:dyDescent="0.2">
      <c r="A169" s="538"/>
    </row>
    <row r="170" spans="1:1" x14ac:dyDescent="0.2">
      <c r="A170" s="538"/>
    </row>
    <row r="171" spans="1:1" x14ac:dyDescent="0.2">
      <c r="A171" s="538"/>
    </row>
    <row r="172" spans="1:1" x14ac:dyDescent="0.2">
      <c r="A172" s="538"/>
    </row>
    <row r="173" spans="1:1" x14ac:dyDescent="0.2">
      <c r="A173" s="538"/>
    </row>
    <row r="174" spans="1:1" x14ac:dyDescent="0.2">
      <c r="A174" s="538"/>
    </row>
    <row r="175" spans="1:1" x14ac:dyDescent="0.2">
      <c r="A175" s="538"/>
    </row>
    <row r="176" spans="1:1" x14ac:dyDescent="0.2">
      <c r="A176" s="538"/>
    </row>
    <row r="177" spans="1:1" x14ac:dyDescent="0.2">
      <c r="A177" s="538"/>
    </row>
    <row r="178" spans="1:1" x14ac:dyDescent="0.2">
      <c r="A178" s="538"/>
    </row>
    <row r="179" spans="1:1" x14ac:dyDescent="0.2">
      <c r="A179" s="538"/>
    </row>
    <row r="180" spans="1:1" x14ac:dyDescent="0.2">
      <c r="A180" s="538"/>
    </row>
    <row r="181" spans="1:1" x14ac:dyDescent="0.2">
      <c r="A181" s="538"/>
    </row>
    <row r="182" spans="1:1" x14ac:dyDescent="0.2">
      <c r="A182" s="538"/>
    </row>
    <row r="183" spans="1:1" x14ac:dyDescent="0.2">
      <c r="A183" s="538"/>
    </row>
    <row r="184" spans="1:1" x14ac:dyDescent="0.2">
      <c r="A184" s="538"/>
    </row>
    <row r="185" spans="1:1" x14ac:dyDescent="0.2">
      <c r="A185" s="538"/>
    </row>
    <row r="186" spans="1:1" x14ac:dyDescent="0.2">
      <c r="A186" s="538"/>
    </row>
    <row r="187" spans="1:1" x14ac:dyDescent="0.2">
      <c r="A187" s="538"/>
    </row>
    <row r="188" spans="1:1" x14ac:dyDescent="0.2">
      <c r="A188" s="538"/>
    </row>
    <row r="189" spans="1:1" x14ac:dyDescent="0.2">
      <c r="A189" s="538"/>
    </row>
    <row r="190" spans="1:1" x14ac:dyDescent="0.2">
      <c r="A190" s="538"/>
    </row>
    <row r="191" spans="1:1" x14ac:dyDescent="0.2">
      <c r="A191" s="538"/>
    </row>
    <row r="192" spans="1:1" x14ac:dyDescent="0.2">
      <c r="A192" s="538"/>
    </row>
    <row r="193" spans="1:1" x14ac:dyDescent="0.2">
      <c r="A193" s="538"/>
    </row>
    <row r="194" spans="1:1" x14ac:dyDescent="0.2">
      <c r="A194" s="538"/>
    </row>
    <row r="195" spans="1:1" x14ac:dyDescent="0.2">
      <c r="A195" s="538"/>
    </row>
    <row r="196" spans="1:1" x14ac:dyDescent="0.2">
      <c r="A196" s="538"/>
    </row>
    <row r="197" spans="1:1" x14ac:dyDescent="0.2">
      <c r="A197" s="538"/>
    </row>
    <row r="198" spans="1:1" x14ac:dyDescent="0.2">
      <c r="A198" s="538"/>
    </row>
    <row r="199" spans="1:1" x14ac:dyDescent="0.2">
      <c r="A199" s="538"/>
    </row>
    <row r="200" spans="1:1" x14ac:dyDescent="0.2">
      <c r="A200" s="539"/>
    </row>
    <row r="202" spans="1:1" x14ac:dyDescent="0.2">
      <c r="A202" s="537"/>
    </row>
    <row r="203" spans="1:1" x14ac:dyDescent="0.2">
      <c r="A203" s="538"/>
    </row>
    <row r="204" spans="1:1" x14ac:dyDescent="0.2">
      <c r="A204" s="538"/>
    </row>
    <row r="205" spans="1:1" x14ac:dyDescent="0.2">
      <c r="A205" s="538"/>
    </row>
    <row r="206" spans="1:1" x14ac:dyDescent="0.2">
      <c r="A206" s="538"/>
    </row>
    <row r="207" spans="1:1" x14ac:dyDescent="0.2">
      <c r="A207" s="538"/>
    </row>
    <row r="208" spans="1:1" x14ac:dyDescent="0.2">
      <c r="A208" s="538"/>
    </row>
    <row r="209" spans="1:1" x14ac:dyDescent="0.2">
      <c r="A209" s="538"/>
    </row>
    <row r="210" spans="1:1" x14ac:dyDescent="0.2">
      <c r="A210" s="538"/>
    </row>
    <row r="211" spans="1:1" x14ac:dyDescent="0.2">
      <c r="A211" s="538"/>
    </row>
    <row r="212" spans="1:1" x14ac:dyDescent="0.2">
      <c r="A212" s="538"/>
    </row>
    <row r="213" spans="1:1" x14ac:dyDescent="0.2">
      <c r="A213" s="538"/>
    </row>
    <row r="214" spans="1:1" x14ac:dyDescent="0.2">
      <c r="A214" s="538"/>
    </row>
    <row r="215" spans="1:1" x14ac:dyDescent="0.2">
      <c r="A215" s="538"/>
    </row>
    <row r="216" spans="1:1" x14ac:dyDescent="0.2">
      <c r="A216" s="538"/>
    </row>
    <row r="217" spans="1:1" x14ac:dyDescent="0.2">
      <c r="A217" s="538"/>
    </row>
    <row r="218" spans="1:1" x14ac:dyDescent="0.2">
      <c r="A218" s="538"/>
    </row>
    <row r="219" spans="1:1" x14ac:dyDescent="0.2">
      <c r="A219" s="538"/>
    </row>
    <row r="220" spans="1:1" x14ac:dyDescent="0.2">
      <c r="A220" s="538"/>
    </row>
    <row r="221" spans="1:1" x14ac:dyDescent="0.2">
      <c r="A221" s="538"/>
    </row>
    <row r="222" spans="1:1" x14ac:dyDescent="0.2">
      <c r="A222" s="538"/>
    </row>
    <row r="223" spans="1:1" x14ac:dyDescent="0.2">
      <c r="A223" s="538"/>
    </row>
    <row r="224" spans="1:1" x14ac:dyDescent="0.2">
      <c r="A224" s="538"/>
    </row>
    <row r="225" spans="1:1" x14ac:dyDescent="0.2">
      <c r="A225" s="538"/>
    </row>
    <row r="226" spans="1:1" x14ac:dyDescent="0.2">
      <c r="A226" s="538"/>
    </row>
    <row r="227" spans="1:1" x14ac:dyDescent="0.2">
      <c r="A227" s="538"/>
    </row>
    <row r="228" spans="1:1" x14ac:dyDescent="0.2">
      <c r="A228" s="538"/>
    </row>
    <row r="229" spans="1:1" x14ac:dyDescent="0.2">
      <c r="A229" s="538"/>
    </row>
    <row r="230" spans="1:1" x14ac:dyDescent="0.2">
      <c r="A230" s="538"/>
    </row>
    <row r="231" spans="1:1" x14ac:dyDescent="0.2">
      <c r="A231" s="538"/>
    </row>
    <row r="232" spans="1:1" x14ac:dyDescent="0.2">
      <c r="A232" s="538"/>
    </row>
    <row r="233" spans="1:1" x14ac:dyDescent="0.2">
      <c r="A233" s="538"/>
    </row>
    <row r="234" spans="1:1" x14ac:dyDescent="0.2">
      <c r="A234" s="538"/>
    </row>
    <row r="235" spans="1:1" x14ac:dyDescent="0.2">
      <c r="A235" s="538"/>
    </row>
    <row r="236" spans="1:1" x14ac:dyDescent="0.2">
      <c r="A236" s="538"/>
    </row>
    <row r="237" spans="1:1" x14ac:dyDescent="0.2">
      <c r="A237" s="538"/>
    </row>
    <row r="238" spans="1:1" x14ac:dyDescent="0.2">
      <c r="A238" s="538"/>
    </row>
    <row r="239" spans="1:1" x14ac:dyDescent="0.2">
      <c r="A239" s="538"/>
    </row>
    <row r="240" spans="1:1" x14ac:dyDescent="0.2">
      <c r="A240" s="538"/>
    </row>
    <row r="241" spans="1:1" x14ac:dyDescent="0.2">
      <c r="A241" s="538"/>
    </row>
    <row r="242" spans="1:1" x14ac:dyDescent="0.2">
      <c r="A242" s="538"/>
    </row>
    <row r="243" spans="1:1" x14ac:dyDescent="0.2">
      <c r="A243" s="538"/>
    </row>
    <row r="244" spans="1:1" x14ac:dyDescent="0.2">
      <c r="A244" s="538"/>
    </row>
    <row r="245" spans="1:1" x14ac:dyDescent="0.2">
      <c r="A245" s="538"/>
    </row>
    <row r="246" spans="1:1" x14ac:dyDescent="0.2">
      <c r="A246" s="538"/>
    </row>
    <row r="247" spans="1:1" x14ac:dyDescent="0.2">
      <c r="A247" s="538"/>
    </row>
    <row r="248" spans="1:1" x14ac:dyDescent="0.2">
      <c r="A248" s="538"/>
    </row>
    <row r="249" spans="1:1" x14ac:dyDescent="0.2">
      <c r="A249" s="538"/>
    </row>
    <row r="250" spans="1:1" x14ac:dyDescent="0.2">
      <c r="A250" s="539"/>
    </row>
    <row r="252" spans="1:1" x14ac:dyDescent="0.2">
      <c r="A252" s="537"/>
    </row>
    <row r="253" spans="1:1" x14ac:dyDescent="0.2">
      <c r="A253" s="538"/>
    </row>
    <row r="254" spans="1:1" x14ac:dyDescent="0.2">
      <c r="A254" s="538"/>
    </row>
    <row r="255" spans="1:1" x14ac:dyDescent="0.2">
      <c r="A255" s="538"/>
    </row>
    <row r="256" spans="1:1" x14ac:dyDescent="0.2">
      <c r="A256" s="538"/>
    </row>
    <row r="257" spans="1:1" x14ac:dyDescent="0.2">
      <c r="A257" s="538"/>
    </row>
    <row r="258" spans="1:1" x14ac:dyDescent="0.2">
      <c r="A258" s="538"/>
    </row>
    <row r="259" spans="1:1" x14ac:dyDescent="0.2">
      <c r="A259" s="538"/>
    </row>
    <row r="260" spans="1:1" x14ac:dyDescent="0.2">
      <c r="A260" s="538"/>
    </row>
    <row r="261" spans="1:1" x14ac:dyDescent="0.2">
      <c r="A261" s="538"/>
    </row>
    <row r="262" spans="1:1" x14ac:dyDescent="0.2">
      <c r="A262" s="538"/>
    </row>
    <row r="263" spans="1:1" x14ac:dyDescent="0.2">
      <c r="A263" s="538"/>
    </row>
    <row r="264" spans="1:1" x14ac:dyDescent="0.2">
      <c r="A264" s="538"/>
    </row>
    <row r="265" spans="1:1" x14ac:dyDescent="0.2">
      <c r="A265" s="538"/>
    </row>
    <row r="266" spans="1:1" x14ac:dyDescent="0.2">
      <c r="A266" s="538"/>
    </row>
    <row r="267" spans="1:1" x14ac:dyDescent="0.2">
      <c r="A267" s="538"/>
    </row>
    <row r="268" spans="1:1" x14ac:dyDescent="0.2">
      <c r="A268" s="538"/>
    </row>
    <row r="269" spans="1:1" x14ac:dyDescent="0.2">
      <c r="A269" s="538"/>
    </row>
    <row r="270" spans="1:1" x14ac:dyDescent="0.2">
      <c r="A270" s="538"/>
    </row>
    <row r="271" spans="1:1" x14ac:dyDescent="0.2">
      <c r="A271" s="538"/>
    </row>
    <row r="272" spans="1:1" x14ac:dyDescent="0.2">
      <c r="A272" s="538"/>
    </row>
    <row r="273" spans="1:1" x14ac:dyDescent="0.2">
      <c r="A273" s="538"/>
    </row>
    <row r="274" spans="1:1" x14ac:dyDescent="0.2">
      <c r="A274" s="538"/>
    </row>
    <row r="275" spans="1:1" x14ac:dyDescent="0.2">
      <c r="A275" s="538"/>
    </row>
    <row r="276" spans="1:1" x14ac:dyDescent="0.2">
      <c r="A276" s="538"/>
    </row>
    <row r="277" spans="1:1" x14ac:dyDescent="0.2">
      <c r="A277" s="538"/>
    </row>
    <row r="278" spans="1:1" x14ac:dyDescent="0.2">
      <c r="A278" s="538"/>
    </row>
    <row r="279" spans="1:1" x14ac:dyDescent="0.2">
      <c r="A279" s="538"/>
    </row>
    <row r="280" spans="1:1" x14ac:dyDescent="0.2">
      <c r="A280" s="538"/>
    </row>
    <row r="281" spans="1:1" x14ac:dyDescent="0.2">
      <c r="A281" s="538"/>
    </row>
    <row r="282" spans="1:1" x14ac:dyDescent="0.2">
      <c r="A282" s="538"/>
    </row>
    <row r="283" spans="1:1" x14ac:dyDescent="0.2">
      <c r="A283" s="538"/>
    </row>
    <row r="284" spans="1:1" x14ac:dyDescent="0.2">
      <c r="A284" s="538"/>
    </row>
    <row r="285" spans="1:1" x14ac:dyDescent="0.2">
      <c r="A285" s="538"/>
    </row>
    <row r="286" spans="1:1" x14ac:dyDescent="0.2">
      <c r="A286" s="538"/>
    </row>
    <row r="287" spans="1:1" x14ac:dyDescent="0.2">
      <c r="A287" s="538"/>
    </row>
    <row r="288" spans="1:1" x14ac:dyDescent="0.2">
      <c r="A288" s="538"/>
    </row>
    <row r="289" spans="1:1" x14ac:dyDescent="0.2">
      <c r="A289" s="538"/>
    </row>
    <row r="290" spans="1:1" x14ac:dyDescent="0.2">
      <c r="A290" s="538"/>
    </row>
    <row r="291" spans="1:1" x14ac:dyDescent="0.2">
      <c r="A291" s="538"/>
    </row>
    <row r="292" spans="1:1" x14ac:dyDescent="0.2">
      <c r="A292" s="538"/>
    </row>
    <row r="293" spans="1:1" x14ac:dyDescent="0.2">
      <c r="A293" s="538"/>
    </row>
    <row r="294" spans="1:1" x14ac:dyDescent="0.2">
      <c r="A294" s="538"/>
    </row>
    <row r="295" spans="1:1" x14ac:dyDescent="0.2">
      <c r="A295" s="538"/>
    </row>
    <row r="296" spans="1:1" x14ac:dyDescent="0.2">
      <c r="A296" s="538"/>
    </row>
    <row r="297" spans="1:1" x14ac:dyDescent="0.2">
      <c r="A297" s="538"/>
    </row>
    <row r="298" spans="1:1" x14ac:dyDescent="0.2">
      <c r="A298" s="538"/>
    </row>
    <row r="299" spans="1:1" x14ac:dyDescent="0.2">
      <c r="A299" s="538"/>
    </row>
    <row r="300" spans="1:1" x14ac:dyDescent="0.2">
      <c r="A300" s="539"/>
    </row>
    <row r="302" spans="1:1" x14ac:dyDescent="0.2">
      <c r="A302" s="537"/>
    </row>
    <row r="303" spans="1:1" x14ac:dyDescent="0.2">
      <c r="A303" s="538"/>
    </row>
    <row r="304" spans="1:1" x14ac:dyDescent="0.2">
      <c r="A304" s="538"/>
    </row>
    <row r="305" spans="1:1" x14ac:dyDescent="0.2">
      <c r="A305" s="538"/>
    </row>
    <row r="306" spans="1:1" x14ac:dyDescent="0.2">
      <c r="A306" s="538"/>
    </row>
    <row r="307" spans="1:1" x14ac:dyDescent="0.2">
      <c r="A307" s="538"/>
    </row>
    <row r="308" spans="1:1" x14ac:dyDescent="0.2">
      <c r="A308" s="538"/>
    </row>
    <row r="309" spans="1:1" x14ac:dyDescent="0.2">
      <c r="A309" s="538"/>
    </row>
    <row r="310" spans="1:1" x14ac:dyDescent="0.2">
      <c r="A310" s="538"/>
    </row>
    <row r="311" spans="1:1" x14ac:dyDescent="0.2">
      <c r="A311" s="538"/>
    </row>
    <row r="312" spans="1:1" x14ac:dyDescent="0.2">
      <c r="A312" s="538"/>
    </row>
    <row r="313" spans="1:1" x14ac:dyDescent="0.2">
      <c r="A313" s="538"/>
    </row>
    <row r="314" spans="1:1" x14ac:dyDescent="0.2">
      <c r="A314" s="538"/>
    </row>
    <row r="315" spans="1:1" x14ac:dyDescent="0.2">
      <c r="A315" s="538"/>
    </row>
    <row r="316" spans="1:1" x14ac:dyDescent="0.2">
      <c r="A316" s="538"/>
    </row>
    <row r="317" spans="1:1" x14ac:dyDescent="0.2">
      <c r="A317" s="538"/>
    </row>
    <row r="318" spans="1:1" x14ac:dyDescent="0.2">
      <c r="A318" s="538"/>
    </row>
    <row r="319" spans="1:1" x14ac:dyDescent="0.2">
      <c r="A319" s="538"/>
    </row>
    <row r="320" spans="1:1" x14ac:dyDescent="0.2">
      <c r="A320" s="538"/>
    </row>
    <row r="321" spans="1:1" x14ac:dyDescent="0.2">
      <c r="A321" s="538"/>
    </row>
    <row r="322" spans="1:1" x14ac:dyDescent="0.2">
      <c r="A322" s="538"/>
    </row>
    <row r="323" spans="1:1" x14ac:dyDescent="0.2">
      <c r="A323" s="538"/>
    </row>
    <row r="324" spans="1:1" x14ac:dyDescent="0.2">
      <c r="A324" s="538"/>
    </row>
    <row r="325" spans="1:1" x14ac:dyDescent="0.2">
      <c r="A325" s="538"/>
    </row>
    <row r="326" spans="1:1" x14ac:dyDescent="0.2">
      <c r="A326" s="538"/>
    </row>
    <row r="327" spans="1:1" x14ac:dyDescent="0.2">
      <c r="A327" s="538"/>
    </row>
    <row r="328" spans="1:1" x14ac:dyDescent="0.2">
      <c r="A328" s="538"/>
    </row>
    <row r="329" spans="1:1" x14ac:dyDescent="0.2">
      <c r="A329" s="538"/>
    </row>
    <row r="330" spans="1:1" x14ac:dyDescent="0.2">
      <c r="A330" s="538"/>
    </row>
    <row r="331" spans="1:1" x14ac:dyDescent="0.2">
      <c r="A331" s="538"/>
    </row>
    <row r="332" spans="1:1" x14ac:dyDescent="0.2">
      <c r="A332" s="538"/>
    </row>
    <row r="333" spans="1:1" x14ac:dyDescent="0.2">
      <c r="A333" s="538"/>
    </row>
    <row r="334" spans="1:1" x14ac:dyDescent="0.2">
      <c r="A334" s="538"/>
    </row>
    <row r="335" spans="1:1" x14ac:dyDescent="0.2">
      <c r="A335" s="538"/>
    </row>
    <row r="336" spans="1:1" x14ac:dyDescent="0.2">
      <c r="A336" s="538"/>
    </row>
    <row r="337" spans="1:1" x14ac:dyDescent="0.2">
      <c r="A337" s="538"/>
    </row>
    <row r="338" spans="1:1" x14ac:dyDescent="0.2">
      <c r="A338" s="538"/>
    </row>
    <row r="339" spans="1:1" x14ac:dyDescent="0.2">
      <c r="A339" s="538"/>
    </row>
    <row r="340" spans="1:1" x14ac:dyDescent="0.2">
      <c r="A340" s="538"/>
    </row>
    <row r="341" spans="1:1" x14ac:dyDescent="0.2">
      <c r="A341" s="538"/>
    </row>
    <row r="342" spans="1:1" x14ac:dyDescent="0.2">
      <c r="A342" s="538"/>
    </row>
    <row r="343" spans="1:1" x14ac:dyDescent="0.2">
      <c r="A343" s="538"/>
    </row>
    <row r="344" spans="1:1" x14ac:dyDescent="0.2">
      <c r="A344" s="538"/>
    </row>
    <row r="345" spans="1:1" x14ac:dyDescent="0.2">
      <c r="A345" s="538"/>
    </row>
    <row r="346" spans="1:1" x14ac:dyDescent="0.2">
      <c r="A346" s="538"/>
    </row>
    <row r="347" spans="1:1" x14ac:dyDescent="0.2">
      <c r="A347" s="538"/>
    </row>
    <row r="348" spans="1:1" x14ac:dyDescent="0.2">
      <c r="A348" s="538"/>
    </row>
    <row r="349" spans="1:1" x14ac:dyDescent="0.2">
      <c r="A349" s="538"/>
    </row>
    <row r="350" spans="1:1" x14ac:dyDescent="0.2">
      <c r="A350" s="539"/>
    </row>
    <row r="352" spans="1:1" x14ac:dyDescent="0.2">
      <c r="A352" s="537"/>
    </row>
    <row r="353" spans="1:1" x14ac:dyDescent="0.2">
      <c r="A353" s="538"/>
    </row>
    <row r="354" spans="1:1" x14ac:dyDescent="0.2">
      <c r="A354" s="538"/>
    </row>
    <row r="355" spans="1:1" x14ac:dyDescent="0.2">
      <c r="A355" s="538"/>
    </row>
    <row r="356" spans="1:1" x14ac:dyDescent="0.2">
      <c r="A356" s="538"/>
    </row>
    <row r="357" spans="1:1" x14ac:dyDescent="0.2">
      <c r="A357" s="538"/>
    </row>
    <row r="358" spans="1:1" x14ac:dyDescent="0.2">
      <c r="A358" s="538"/>
    </row>
    <row r="359" spans="1:1" x14ac:dyDescent="0.2">
      <c r="A359" s="538"/>
    </row>
    <row r="360" spans="1:1" x14ac:dyDescent="0.2">
      <c r="A360" s="538"/>
    </row>
    <row r="361" spans="1:1" x14ac:dyDescent="0.2">
      <c r="A361" s="538"/>
    </row>
    <row r="362" spans="1:1" x14ac:dyDescent="0.2">
      <c r="A362" s="538"/>
    </row>
    <row r="363" spans="1:1" x14ac:dyDescent="0.2">
      <c r="A363" s="538"/>
    </row>
    <row r="364" spans="1:1" x14ac:dyDescent="0.2">
      <c r="A364" s="538"/>
    </row>
    <row r="365" spans="1:1" x14ac:dyDescent="0.2">
      <c r="A365" s="538"/>
    </row>
    <row r="366" spans="1:1" x14ac:dyDescent="0.2">
      <c r="A366" s="538"/>
    </row>
    <row r="367" spans="1:1" x14ac:dyDescent="0.2">
      <c r="A367" s="538"/>
    </row>
    <row r="368" spans="1:1" x14ac:dyDescent="0.2">
      <c r="A368" s="538"/>
    </row>
    <row r="369" spans="1:1" x14ac:dyDescent="0.2">
      <c r="A369" s="538"/>
    </row>
    <row r="370" spans="1:1" x14ac:dyDescent="0.2">
      <c r="A370" s="538"/>
    </row>
    <row r="371" spans="1:1" x14ac:dyDescent="0.2">
      <c r="A371" s="538"/>
    </row>
    <row r="372" spans="1:1" x14ac:dyDescent="0.2">
      <c r="A372" s="538"/>
    </row>
    <row r="373" spans="1:1" x14ac:dyDescent="0.2">
      <c r="A373" s="538"/>
    </row>
    <row r="374" spans="1:1" x14ac:dyDescent="0.2">
      <c r="A374" s="538"/>
    </row>
    <row r="375" spans="1:1" x14ac:dyDescent="0.2">
      <c r="A375" s="538"/>
    </row>
    <row r="376" spans="1:1" x14ac:dyDescent="0.2">
      <c r="A376" s="538"/>
    </row>
    <row r="377" spans="1:1" x14ac:dyDescent="0.2">
      <c r="A377" s="538"/>
    </row>
    <row r="378" spans="1:1" x14ac:dyDescent="0.2">
      <c r="A378" s="538"/>
    </row>
    <row r="379" spans="1:1" x14ac:dyDescent="0.2">
      <c r="A379" s="538"/>
    </row>
    <row r="380" spans="1:1" x14ac:dyDescent="0.2">
      <c r="A380" s="538"/>
    </row>
    <row r="381" spans="1:1" x14ac:dyDescent="0.2">
      <c r="A381" s="538"/>
    </row>
    <row r="382" spans="1:1" x14ac:dyDescent="0.2">
      <c r="A382" s="538"/>
    </row>
    <row r="383" spans="1:1" x14ac:dyDescent="0.2">
      <c r="A383" s="538"/>
    </row>
    <row r="384" spans="1:1" x14ac:dyDescent="0.2">
      <c r="A384" s="538"/>
    </row>
    <row r="385" spans="1:1" x14ac:dyDescent="0.2">
      <c r="A385" s="538"/>
    </row>
    <row r="386" spans="1:1" x14ac:dyDescent="0.2">
      <c r="A386" s="538"/>
    </row>
    <row r="387" spans="1:1" x14ac:dyDescent="0.2">
      <c r="A387" s="538"/>
    </row>
    <row r="388" spans="1:1" x14ac:dyDescent="0.2">
      <c r="A388" s="538"/>
    </row>
    <row r="389" spans="1:1" x14ac:dyDescent="0.2">
      <c r="A389" s="538"/>
    </row>
    <row r="390" spans="1:1" x14ac:dyDescent="0.2">
      <c r="A390" s="538"/>
    </row>
    <row r="391" spans="1:1" x14ac:dyDescent="0.2">
      <c r="A391" s="538"/>
    </row>
    <row r="392" spans="1:1" x14ac:dyDescent="0.2">
      <c r="A392" s="538"/>
    </row>
    <row r="393" spans="1:1" x14ac:dyDescent="0.2">
      <c r="A393" s="538"/>
    </row>
    <row r="394" spans="1:1" x14ac:dyDescent="0.2">
      <c r="A394" s="538"/>
    </row>
    <row r="395" spans="1:1" x14ac:dyDescent="0.2">
      <c r="A395" s="538"/>
    </row>
    <row r="396" spans="1:1" x14ac:dyDescent="0.2">
      <c r="A396" s="538"/>
    </row>
    <row r="397" spans="1:1" x14ac:dyDescent="0.2">
      <c r="A397" s="538"/>
    </row>
    <row r="398" spans="1:1" x14ac:dyDescent="0.2">
      <c r="A398" s="538"/>
    </row>
    <row r="399" spans="1:1" x14ac:dyDescent="0.2">
      <c r="A399" s="538"/>
    </row>
    <row r="400" spans="1:1" x14ac:dyDescent="0.2">
      <c r="A400" s="539"/>
    </row>
    <row r="402" spans="1:1" x14ac:dyDescent="0.2">
      <c r="A402" s="537"/>
    </row>
    <row r="403" spans="1:1" x14ac:dyDescent="0.2">
      <c r="A403" s="538"/>
    </row>
    <row r="404" spans="1:1" x14ac:dyDescent="0.2">
      <c r="A404" s="538"/>
    </row>
    <row r="405" spans="1:1" x14ac:dyDescent="0.2">
      <c r="A405" s="538"/>
    </row>
    <row r="406" spans="1:1" x14ac:dyDescent="0.2">
      <c r="A406" s="538"/>
    </row>
    <row r="407" spans="1:1" x14ac:dyDescent="0.2">
      <c r="A407" s="538"/>
    </row>
    <row r="408" spans="1:1" x14ac:dyDescent="0.2">
      <c r="A408" s="538"/>
    </row>
    <row r="409" spans="1:1" x14ac:dyDescent="0.2">
      <c r="A409" s="538"/>
    </row>
    <row r="410" spans="1:1" x14ac:dyDescent="0.2">
      <c r="A410" s="538"/>
    </row>
    <row r="411" spans="1:1" x14ac:dyDescent="0.2">
      <c r="A411" s="538"/>
    </row>
    <row r="412" spans="1:1" x14ac:dyDescent="0.2">
      <c r="A412" s="538"/>
    </row>
    <row r="413" spans="1:1" x14ac:dyDescent="0.2">
      <c r="A413" s="538"/>
    </row>
    <row r="414" spans="1:1" x14ac:dyDescent="0.2">
      <c r="A414" s="538"/>
    </row>
    <row r="415" spans="1:1" x14ac:dyDescent="0.2">
      <c r="A415" s="538"/>
    </row>
    <row r="416" spans="1:1" x14ac:dyDescent="0.2">
      <c r="A416" s="538"/>
    </row>
    <row r="417" spans="1:1" x14ac:dyDescent="0.2">
      <c r="A417" s="538"/>
    </row>
    <row r="418" spans="1:1" x14ac:dyDescent="0.2">
      <c r="A418" s="538"/>
    </row>
    <row r="419" spans="1:1" x14ac:dyDescent="0.2">
      <c r="A419" s="538"/>
    </row>
    <row r="420" spans="1:1" x14ac:dyDescent="0.2">
      <c r="A420" s="538"/>
    </row>
    <row r="421" spans="1:1" x14ac:dyDescent="0.2">
      <c r="A421" s="538"/>
    </row>
    <row r="422" spans="1:1" x14ac:dyDescent="0.2">
      <c r="A422" s="538"/>
    </row>
    <row r="423" spans="1:1" x14ac:dyDescent="0.2">
      <c r="A423" s="538"/>
    </row>
    <row r="424" spans="1:1" x14ac:dyDescent="0.2">
      <c r="A424" s="538"/>
    </row>
    <row r="425" spans="1:1" x14ac:dyDescent="0.2">
      <c r="A425" s="538"/>
    </row>
    <row r="426" spans="1:1" x14ac:dyDescent="0.2">
      <c r="A426" s="538"/>
    </row>
    <row r="427" spans="1:1" x14ac:dyDescent="0.2">
      <c r="A427" s="538"/>
    </row>
    <row r="428" spans="1:1" x14ac:dyDescent="0.2">
      <c r="A428" s="538"/>
    </row>
    <row r="429" spans="1:1" x14ac:dyDescent="0.2">
      <c r="A429" s="538"/>
    </row>
    <row r="430" spans="1:1" x14ac:dyDescent="0.2">
      <c r="A430" s="538"/>
    </row>
    <row r="431" spans="1:1" x14ac:dyDescent="0.2">
      <c r="A431" s="538"/>
    </row>
    <row r="432" spans="1:1" x14ac:dyDescent="0.2">
      <c r="A432" s="538"/>
    </row>
    <row r="433" spans="1:1" x14ac:dyDescent="0.2">
      <c r="A433" s="538"/>
    </row>
    <row r="434" spans="1:1" x14ac:dyDescent="0.2">
      <c r="A434" s="538"/>
    </row>
    <row r="435" spans="1:1" x14ac:dyDescent="0.2">
      <c r="A435" s="538"/>
    </row>
    <row r="436" spans="1:1" x14ac:dyDescent="0.2">
      <c r="A436" s="538"/>
    </row>
    <row r="437" spans="1:1" x14ac:dyDescent="0.2">
      <c r="A437" s="538"/>
    </row>
    <row r="438" spans="1:1" x14ac:dyDescent="0.2">
      <c r="A438" s="538"/>
    </row>
    <row r="439" spans="1:1" x14ac:dyDescent="0.2">
      <c r="A439" s="538"/>
    </row>
    <row r="440" spans="1:1" x14ac:dyDescent="0.2">
      <c r="A440" s="538"/>
    </row>
    <row r="441" spans="1:1" x14ac:dyDescent="0.2">
      <c r="A441" s="538"/>
    </row>
    <row r="442" spans="1:1" x14ac:dyDescent="0.2">
      <c r="A442" s="538"/>
    </row>
    <row r="443" spans="1:1" x14ac:dyDescent="0.2">
      <c r="A443" s="538"/>
    </row>
    <row r="444" spans="1:1" x14ac:dyDescent="0.2">
      <c r="A444" s="538"/>
    </row>
    <row r="445" spans="1:1" x14ac:dyDescent="0.2">
      <c r="A445" s="538"/>
    </row>
    <row r="446" spans="1:1" x14ac:dyDescent="0.2">
      <c r="A446" s="538"/>
    </row>
    <row r="447" spans="1:1" x14ac:dyDescent="0.2">
      <c r="A447" s="538"/>
    </row>
    <row r="448" spans="1:1" x14ac:dyDescent="0.2">
      <c r="A448" s="538"/>
    </row>
    <row r="449" spans="1:1" x14ac:dyDescent="0.2">
      <c r="A449" s="538"/>
    </row>
    <row r="450" spans="1:1" x14ac:dyDescent="0.2">
      <c r="A450" s="539"/>
    </row>
    <row r="452" spans="1:1" x14ac:dyDescent="0.2">
      <c r="A452" s="537"/>
    </row>
    <row r="453" spans="1:1" x14ac:dyDescent="0.2">
      <c r="A453" s="538"/>
    </row>
    <row r="454" spans="1:1" x14ac:dyDescent="0.2">
      <c r="A454" s="538"/>
    </row>
    <row r="455" spans="1:1" x14ac:dyDescent="0.2">
      <c r="A455" s="538"/>
    </row>
    <row r="456" spans="1:1" x14ac:dyDescent="0.2">
      <c r="A456" s="538"/>
    </row>
    <row r="457" spans="1:1" x14ac:dyDescent="0.2">
      <c r="A457" s="538"/>
    </row>
    <row r="458" spans="1:1" x14ac:dyDescent="0.2">
      <c r="A458" s="538"/>
    </row>
    <row r="459" spans="1:1" x14ac:dyDescent="0.2">
      <c r="A459" s="538"/>
    </row>
    <row r="460" spans="1:1" x14ac:dyDescent="0.2">
      <c r="A460" s="538"/>
    </row>
    <row r="461" spans="1:1" x14ac:dyDescent="0.2">
      <c r="A461" s="538"/>
    </row>
    <row r="462" spans="1:1" x14ac:dyDescent="0.2">
      <c r="A462" s="538"/>
    </row>
    <row r="463" spans="1:1" x14ac:dyDescent="0.2">
      <c r="A463" s="538"/>
    </row>
    <row r="464" spans="1:1" x14ac:dyDescent="0.2">
      <c r="A464" s="538"/>
    </row>
    <row r="465" spans="1:1" x14ac:dyDescent="0.2">
      <c r="A465" s="538"/>
    </row>
    <row r="466" spans="1:1" x14ac:dyDescent="0.2">
      <c r="A466" s="538"/>
    </row>
    <row r="467" spans="1:1" x14ac:dyDescent="0.2">
      <c r="A467" s="538"/>
    </row>
    <row r="468" spans="1:1" x14ac:dyDescent="0.2">
      <c r="A468" s="538"/>
    </row>
    <row r="469" spans="1:1" x14ac:dyDescent="0.2">
      <c r="A469" s="538"/>
    </row>
    <row r="470" spans="1:1" x14ac:dyDescent="0.2">
      <c r="A470" s="538"/>
    </row>
    <row r="471" spans="1:1" x14ac:dyDescent="0.2">
      <c r="A471" s="538"/>
    </row>
    <row r="472" spans="1:1" x14ac:dyDescent="0.2">
      <c r="A472" s="538"/>
    </row>
    <row r="473" spans="1:1" x14ac:dyDescent="0.2">
      <c r="A473" s="538"/>
    </row>
    <row r="474" spans="1:1" x14ac:dyDescent="0.2">
      <c r="A474" s="538"/>
    </row>
    <row r="475" spans="1:1" x14ac:dyDescent="0.2">
      <c r="A475" s="538"/>
    </row>
    <row r="476" spans="1:1" x14ac:dyDescent="0.2">
      <c r="A476" s="538"/>
    </row>
    <row r="477" spans="1:1" x14ac:dyDescent="0.2">
      <c r="A477" s="538"/>
    </row>
    <row r="478" spans="1:1" x14ac:dyDescent="0.2">
      <c r="A478" s="538"/>
    </row>
    <row r="479" spans="1:1" x14ac:dyDescent="0.2">
      <c r="A479" s="538"/>
    </row>
    <row r="480" spans="1:1" x14ac:dyDescent="0.2">
      <c r="A480" s="538"/>
    </row>
    <row r="481" spans="1:1" x14ac:dyDescent="0.2">
      <c r="A481" s="538"/>
    </row>
    <row r="482" spans="1:1" x14ac:dyDescent="0.2">
      <c r="A482" s="538"/>
    </row>
    <row r="483" spans="1:1" x14ac:dyDescent="0.2">
      <c r="A483" s="538"/>
    </row>
    <row r="484" spans="1:1" x14ac:dyDescent="0.2">
      <c r="A484" s="538"/>
    </row>
    <row r="485" spans="1:1" x14ac:dyDescent="0.2">
      <c r="A485" s="538"/>
    </row>
    <row r="486" spans="1:1" x14ac:dyDescent="0.2">
      <c r="A486" s="538"/>
    </row>
    <row r="487" spans="1:1" x14ac:dyDescent="0.2">
      <c r="A487" s="538"/>
    </row>
    <row r="488" spans="1:1" x14ac:dyDescent="0.2">
      <c r="A488" s="538"/>
    </row>
    <row r="489" spans="1:1" x14ac:dyDescent="0.2">
      <c r="A489" s="538"/>
    </row>
    <row r="490" spans="1:1" x14ac:dyDescent="0.2">
      <c r="A490" s="538"/>
    </row>
    <row r="491" spans="1:1" x14ac:dyDescent="0.2">
      <c r="A491" s="538"/>
    </row>
    <row r="492" spans="1:1" x14ac:dyDescent="0.2">
      <c r="A492" s="538"/>
    </row>
    <row r="493" spans="1:1" x14ac:dyDescent="0.2">
      <c r="A493" s="538"/>
    </row>
    <row r="494" spans="1:1" x14ac:dyDescent="0.2">
      <c r="A494" s="538"/>
    </row>
    <row r="495" spans="1:1" x14ac:dyDescent="0.2">
      <c r="A495" s="538"/>
    </row>
    <row r="496" spans="1:1" x14ac:dyDescent="0.2">
      <c r="A496" s="538"/>
    </row>
    <row r="497" spans="1:1" x14ac:dyDescent="0.2">
      <c r="A497" s="538"/>
    </row>
    <row r="498" spans="1:1" x14ac:dyDescent="0.2">
      <c r="A498" s="538"/>
    </row>
    <row r="499" spans="1:1" x14ac:dyDescent="0.2">
      <c r="A499" s="538"/>
    </row>
    <row r="500" spans="1:1" x14ac:dyDescent="0.2">
      <c r="A500" s="539"/>
    </row>
    <row r="502" spans="1:1" x14ac:dyDescent="0.2">
      <c r="A502" s="537"/>
    </row>
    <row r="503" spans="1:1" x14ac:dyDescent="0.2">
      <c r="A503" s="538"/>
    </row>
    <row r="504" spans="1:1" x14ac:dyDescent="0.2">
      <c r="A504" s="538"/>
    </row>
    <row r="505" spans="1:1" x14ac:dyDescent="0.2">
      <c r="A505" s="538"/>
    </row>
    <row r="506" spans="1:1" x14ac:dyDescent="0.2">
      <c r="A506" s="538"/>
    </row>
    <row r="507" spans="1:1" x14ac:dyDescent="0.2">
      <c r="A507" s="538"/>
    </row>
    <row r="508" spans="1:1" x14ac:dyDescent="0.2">
      <c r="A508" s="538"/>
    </row>
    <row r="509" spans="1:1" x14ac:dyDescent="0.2">
      <c r="A509" s="538"/>
    </row>
    <row r="510" spans="1:1" x14ac:dyDescent="0.2">
      <c r="A510" s="538"/>
    </row>
    <row r="511" spans="1:1" x14ac:dyDescent="0.2">
      <c r="A511" s="538"/>
    </row>
    <row r="512" spans="1:1" x14ac:dyDescent="0.2">
      <c r="A512" s="538"/>
    </row>
    <row r="513" spans="1:1" x14ac:dyDescent="0.2">
      <c r="A513" s="538"/>
    </row>
    <row r="514" spans="1:1" x14ac:dyDescent="0.2">
      <c r="A514" s="538"/>
    </row>
    <row r="515" spans="1:1" x14ac:dyDescent="0.2">
      <c r="A515" s="538"/>
    </row>
    <row r="516" spans="1:1" x14ac:dyDescent="0.2">
      <c r="A516" s="538"/>
    </row>
    <row r="517" spans="1:1" x14ac:dyDescent="0.2">
      <c r="A517" s="538"/>
    </row>
    <row r="518" spans="1:1" x14ac:dyDescent="0.2">
      <c r="A518" s="538"/>
    </row>
    <row r="519" spans="1:1" x14ac:dyDescent="0.2">
      <c r="A519" s="538"/>
    </row>
    <row r="520" spans="1:1" x14ac:dyDescent="0.2">
      <c r="A520" s="538"/>
    </row>
    <row r="521" spans="1:1" x14ac:dyDescent="0.2">
      <c r="A521" s="538"/>
    </row>
    <row r="522" spans="1:1" x14ac:dyDescent="0.2">
      <c r="A522" s="538"/>
    </row>
    <row r="523" spans="1:1" x14ac:dyDescent="0.2">
      <c r="A523" s="538"/>
    </row>
    <row r="524" spans="1:1" x14ac:dyDescent="0.2">
      <c r="A524" s="538"/>
    </row>
    <row r="525" spans="1:1" x14ac:dyDescent="0.2">
      <c r="A525" s="538"/>
    </row>
    <row r="526" spans="1:1" x14ac:dyDescent="0.2">
      <c r="A526" s="538"/>
    </row>
    <row r="527" spans="1:1" x14ac:dyDescent="0.2">
      <c r="A527" s="538"/>
    </row>
    <row r="528" spans="1:1" x14ac:dyDescent="0.2">
      <c r="A528" s="538"/>
    </row>
    <row r="529" spans="1:1" x14ac:dyDescent="0.2">
      <c r="A529" s="538"/>
    </row>
    <row r="530" spans="1:1" x14ac:dyDescent="0.2">
      <c r="A530" s="538"/>
    </row>
    <row r="531" spans="1:1" x14ac:dyDescent="0.2">
      <c r="A531" s="538"/>
    </row>
    <row r="532" spans="1:1" x14ac:dyDescent="0.2">
      <c r="A532" s="538"/>
    </row>
    <row r="533" spans="1:1" x14ac:dyDescent="0.2">
      <c r="A533" s="538"/>
    </row>
    <row r="534" spans="1:1" x14ac:dyDescent="0.2">
      <c r="A534" s="538"/>
    </row>
    <row r="535" spans="1:1" x14ac:dyDescent="0.2">
      <c r="A535" s="538"/>
    </row>
    <row r="536" spans="1:1" x14ac:dyDescent="0.2">
      <c r="A536" s="538"/>
    </row>
    <row r="537" spans="1:1" x14ac:dyDescent="0.2">
      <c r="A537" s="538"/>
    </row>
    <row r="538" spans="1:1" x14ac:dyDescent="0.2">
      <c r="A538" s="538"/>
    </row>
    <row r="539" spans="1:1" x14ac:dyDescent="0.2">
      <c r="A539" s="538"/>
    </row>
    <row r="540" spans="1:1" x14ac:dyDescent="0.2">
      <c r="A540" s="538"/>
    </row>
    <row r="541" spans="1:1" x14ac:dyDescent="0.2">
      <c r="A541" s="538"/>
    </row>
    <row r="542" spans="1:1" x14ac:dyDescent="0.2">
      <c r="A542" s="538"/>
    </row>
    <row r="543" spans="1:1" x14ac:dyDescent="0.2">
      <c r="A543" s="538"/>
    </row>
    <row r="544" spans="1:1" x14ac:dyDescent="0.2">
      <c r="A544" s="538"/>
    </row>
    <row r="545" spans="1:1" x14ac:dyDescent="0.2">
      <c r="A545" s="538"/>
    </row>
    <row r="546" spans="1:1" x14ac:dyDescent="0.2">
      <c r="A546" s="538"/>
    </row>
    <row r="547" spans="1:1" x14ac:dyDescent="0.2">
      <c r="A547" s="538"/>
    </row>
    <row r="548" spans="1:1" x14ac:dyDescent="0.2">
      <c r="A548" s="538"/>
    </row>
    <row r="549" spans="1:1" x14ac:dyDescent="0.2">
      <c r="A549" s="538"/>
    </row>
    <row r="550" spans="1:1" x14ac:dyDescent="0.2">
      <c r="A550" s="539"/>
    </row>
    <row r="552" spans="1:1" x14ac:dyDescent="0.2">
      <c r="A552" s="537"/>
    </row>
    <row r="553" spans="1:1" x14ac:dyDescent="0.2">
      <c r="A553" s="538"/>
    </row>
    <row r="554" spans="1:1" x14ac:dyDescent="0.2">
      <c r="A554" s="538"/>
    </row>
    <row r="555" spans="1:1" x14ac:dyDescent="0.2">
      <c r="A555" s="538"/>
    </row>
    <row r="556" spans="1:1" x14ac:dyDescent="0.2">
      <c r="A556" s="538"/>
    </row>
    <row r="557" spans="1:1" x14ac:dyDescent="0.2">
      <c r="A557" s="538"/>
    </row>
    <row r="558" spans="1:1" x14ac:dyDescent="0.2">
      <c r="A558" s="538"/>
    </row>
    <row r="559" spans="1:1" x14ac:dyDescent="0.2">
      <c r="A559" s="538"/>
    </row>
    <row r="560" spans="1:1" x14ac:dyDescent="0.2">
      <c r="A560" s="538"/>
    </row>
    <row r="561" spans="1:1" x14ac:dyDescent="0.2">
      <c r="A561" s="538"/>
    </row>
    <row r="562" spans="1:1" x14ac:dyDescent="0.2">
      <c r="A562" s="538"/>
    </row>
    <row r="563" spans="1:1" x14ac:dyDescent="0.2">
      <c r="A563" s="538"/>
    </row>
    <row r="564" spans="1:1" x14ac:dyDescent="0.2">
      <c r="A564" s="538"/>
    </row>
    <row r="565" spans="1:1" x14ac:dyDescent="0.2">
      <c r="A565" s="538"/>
    </row>
    <row r="566" spans="1:1" x14ac:dyDescent="0.2">
      <c r="A566" s="538"/>
    </row>
    <row r="567" spans="1:1" x14ac:dyDescent="0.2">
      <c r="A567" s="538"/>
    </row>
    <row r="568" spans="1:1" x14ac:dyDescent="0.2">
      <c r="A568" s="538"/>
    </row>
    <row r="569" spans="1:1" x14ac:dyDescent="0.2">
      <c r="A569" s="538"/>
    </row>
    <row r="570" spans="1:1" x14ac:dyDescent="0.2">
      <c r="A570" s="538"/>
    </row>
    <row r="571" spans="1:1" x14ac:dyDescent="0.2">
      <c r="A571" s="538"/>
    </row>
    <row r="572" spans="1:1" x14ac:dyDescent="0.2">
      <c r="A572" s="538"/>
    </row>
    <row r="573" spans="1:1" x14ac:dyDescent="0.2">
      <c r="A573" s="538"/>
    </row>
    <row r="574" spans="1:1" x14ac:dyDescent="0.2">
      <c r="A574" s="538"/>
    </row>
    <row r="575" spans="1:1" x14ac:dyDescent="0.2">
      <c r="A575" s="538"/>
    </row>
    <row r="576" spans="1:1" x14ac:dyDescent="0.2">
      <c r="A576" s="538"/>
    </row>
    <row r="577" spans="1:1" x14ac:dyDescent="0.2">
      <c r="A577" s="538"/>
    </row>
    <row r="578" spans="1:1" x14ac:dyDescent="0.2">
      <c r="A578" s="538"/>
    </row>
    <row r="579" spans="1:1" x14ac:dyDescent="0.2">
      <c r="A579" s="538"/>
    </row>
    <row r="580" spans="1:1" x14ac:dyDescent="0.2">
      <c r="A580" s="538"/>
    </row>
    <row r="581" spans="1:1" x14ac:dyDescent="0.2">
      <c r="A581" s="538"/>
    </row>
    <row r="582" spans="1:1" x14ac:dyDescent="0.2">
      <c r="A582" s="538"/>
    </row>
    <row r="583" spans="1:1" x14ac:dyDescent="0.2">
      <c r="A583" s="538"/>
    </row>
    <row r="584" spans="1:1" x14ac:dyDescent="0.2">
      <c r="A584" s="538"/>
    </row>
    <row r="585" spans="1:1" x14ac:dyDescent="0.2">
      <c r="A585" s="538"/>
    </row>
    <row r="586" spans="1:1" x14ac:dyDescent="0.2">
      <c r="A586" s="538"/>
    </row>
    <row r="587" spans="1:1" x14ac:dyDescent="0.2">
      <c r="A587" s="538"/>
    </row>
    <row r="588" spans="1:1" x14ac:dyDescent="0.2">
      <c r="A588" s="538"/>
    </row>
    <row r="589" spans="1:1" x14ac:dyDescent="0.2">
      <c r="A589" s="538"/>
    </row>
    <row r="590" spans="1:1" x14ac:dyDescent="0.2">
      <c r="A590" s="538"/>
    </row>
    <row r="591" spans="1:1" x14ac:dyDescent="0.2">
      <c r="A591" s="538"/>
    </row>
    <row r="592" spans="1:1" x14ac:dyDescent="0.2">
      <c r="A592" s="538"/>
    </row>
    <row r="593" spans="1:1" x14ac:dyDescent="0.2">
      <c r="A593" s="538"/>
    </row>
    <row r="594" spans="1:1" x14ac:dyDescent="0.2">
      <c r="A594" s="538"/>
    </row>
    <row r="595" spans="1:1" x14ac:dyDescent="0.2">
      <c r="A595" s="538"/>
    </row>
    <row r="596" spans="1:1" x14ac:dyDescent="0.2">
      <c r="A596" s="538"/>
    </row>
    <row r="597" spans="1:1" x14ac:dyDescent="0.2">
      <c r="A597" s="538"/>
    </row>
    <row r="598" spans="1:1" x14ac:dyDescent="0.2">
      <c r="A598" s="538"/>
    </row>
    <row r="599" spans="1:1" x14ac:dyDescent="0.2">
      <c r="A599" s="538"/>
    </row>
    <row r="600" spans="1:1" x14ac:dyDescent="0.2">
      <c r="A600" s="539"/>
    </row>
    <row r="602" spans="1:1" x14ac:dyDescent="0.2">
      <c r="A602" s="537"/>
    </row>
    <row r="603" spans="1:1" x14ac:dyDescent="0.2">
      <c r="A603" s="538"/>
    </row>
    <row r="604" spans="1:1" x14ac:dyDescent="0.2">
      <c r="A604" s="538"/>
    </row>
    <row r="605" spans="1:1" x14ac:dyDescent="0.2">
      <c r="A605" s="538"/>
    </row>
    <row r="606" spans="1:1" x14ac:dyDescent="0.2">
      <c r="A606" s="538"/>
    </row>
    <row r="607" spans="1:1" x14ac:dyDescent="0.2">
      <c r="A607" s="538"/>
    </row>
    <row r="608" spans="1:1" x14ac:dyDescent="0.2">
      <c r="A608" s="538"/>
    </row>
    <row r="609" spans="1:1" x14ac:dyDescent="0.2">
      <c r="A609" s="538"/>
    </row>
    <row r="610" spans="1:1" x14ac:dyDescent="0.2">
      <c r="A610" s="538"/>
    </row>
    <row r="611" spans="1:1" x14ac:dyDescent="0.2">
      <c r="A611" s="538"/>
    </row>
    <row r="612" spans="1:1" x14ac:dyDescent="0.2">
      <c r="A612" s="538"/>
    </row>
    <row r="613" spans="1:1" x14ac:dyDescent="0.2">
      <c r="A613" s="538"/>
    </row>
    <row r="614" spans="1:1" x14ac:dyDescent="0.2">
      <c r="A614" s="538"/>
    </row>
    <row r="615" spans="1:1" x14ac:dyDescent="0.2">
      <c r="A615" s="538"/>
    </row>
    <row r="616" spans="1:1" x14ac:dyDescent="0.2">
      <c r="A616" s="538"/>
    </row>
    <row r="617" spans="1:1" x14ac:dyDescent="0.2">
      <c r="A617" s="538"/>
    </row>
    <row r="618" spans="1:1" x14ac:dyDescent="0.2">
      <c r="A618" s="538"/>
    </row>
    <row r="619" spans="1:1" x14ac:dyDescent="0.2">
      <c r="A619" s="538"/>
    </row>
    <row r="620" spans="1:1" x14ac:dyDescent="0.2">
      <c r="A620" s="538"/>
    </row>
    <row r="621" spans="1:1" x14ac:dyDescent="0.2">
      <c r="A621" s="538"/>
    </row>
    <row r="622" spans="1:1" x14ac:dyDescent="0.2">
      <c r="A622" s="538"/>
    </row>
    <row r="623" spans="1:1" x14ac:dyDescent="0.2">
      <c r="A623" s="538"/>
    </row>
    <row r="624" spans="1:1" x14ac:dyDescent="0.2">
      <c r="A624" s="538"/>
    </row>
    <row r="625" spans="1:1" x14ac:dyDescent="0.2">
      <c r="A625" s="538"/>
    </row>
    <row r="626" spans="1:1" x14ac:dyDescent="0.2">
      <c r="A626" s="538"/>
    </row>
    <row r="627" spans="1:1" x14ac:dyDescent="0.2">
      <c r="A627" s="538"/>
    </row>
    <row r="628" spans="1:1" x14ac:dyDescent="0.2">
      <c r="A628" s="538"/>
    </row>
    <row r="629" spans="1:1" x14ac:dyDescent="0.2">
      <c r="A629" s="538"/>
    </row>
    <row r="630" spans="1:1" x14ac:dyDescent="0.2">
      <c r="A630" s="538"/>
    </row>
    <row r="631" spans="1:1" x14ac:dyDescent="0.2">
      <c r="A631" s="538"/>
    </row>
    <row r="632" spans="1:1" x14ac:dyDescent="0.2">
      <c r="A632" s="538"/>
    </row>
    <row r="633" spans="1:1" x14ac:dyDescent="0.2">
      <c r="A633" s="538"/>
    </row>
    <row r="634" spans="1:1" x14ac:dyDescent="0.2">
      <c r="A634" s="538"/>
    </row>
    <row r="635" spans="1:1" x14ac:dyDescent="0.2">
      <c r="A635" s="538"/>
    </row>
    <row r="636" spans="1:1" x14ac:dyDescent="0.2">
      <c r="A636" s="538"/>
    </row>
    <row r="637" spans="1:1" x14ac:dyDescent="0.2">
      <c r="A637" s="538"/>
    </row>
    <row r="638" spans="1:1" x14ac:dyDescent="0.2">
      <c r="A638" s="538"/>
    </row>
    <row r="639" spans="1:1" x14ac:dyDescent="0.2">
      <c r="A639" s="538"/>
    </row>
    <row r="640" spans="1:1" x14ac:dyDescent="0.2">
      <c r="A640" s="538"/>
    </row>
    <row r="641" spans="1:1" x14ac:dyDescent="0.2">
      <c r="A641" s="538"/>
    </row>
    <row r="642" spans="1:1" x14ac:dyDescent="0.2">
      <c r="A642" s="538"/>
    </row>
    <row r="643" spans="1:1" x14ac:dyDescent="0.2">
      <c r="A643" s="538"/>
    </row>
    <row r="644" spans="1:1" x14ac:dyDescent="0.2">
      <c r="A644" s="538"/>
    </row>
    <row r="645" spans="1:1" x14ac:dyDescent="0.2">
      <c r="A645" s="538"/>
    </row>
    <row r="646" spans="1:1" x14ac:dyDescent="0.2">
      <c r="A646" s="538"/>
    </row>
    <row r="647" spans="1:1" x14ac:dyDescent="0.2">
      <c r="A647" s="538"/>
    </row>
    <row r="648" spans="1:1" x14ac:dyDescent="0.2">
      <c r="A648" s="538"/>
    </row>
    <row r="649" spans="1:1" x14ac:dyDescent="0.2">
      <c r="A649" s="538"/>
    </row>
    <row r="650" spans="1:1" x14ac:dyDescent="0.2">
      <c r="A650" s="539"/>
    </row>
    <row r="652" spans="1:1" x14ac:dyDescent="0.2">
      <c r="A652" s="537"/>
    </row>
    <row r="653" spans="1:1" x14ac:dyDescent="0.2">
      <c r="A653" s="538"/>
    </row>
    <row r="654" spans="1:1" x14ac:dyDescent="0.2">
      <c r="A654" s="538"/>
    </row>
    <row r="655" spans="1:1" x14ac:dyDescent="0.2">
      <c r="A655" s="538"/>
    </row>
    <row r="656" spans="1:1" x14ac:dyDescent="0.2">
      <c r="A656" s="538"/>
    </row>
    <row r="657" spans="1:1" x14ac:dyDescent="0.2">
      <c r="A657" s="538"/>
    </row>
    <row r="658" spans="1:1" x14ac:dyDescent="0.2">
      <c r="A658" s="538"/>
    </row>
    <row r="659" spans="1:1" x14ac:dyDescent="0.2">
      <c r="A659" s="538"/>
    </row>
    <row r="660" spans="1:1" x14ac:dyDescent="0.2">
      <c r="A660" s="538"/>
    </row>
    <row r="661" spans="1:1" x14ac:dyDescent="0.2">
      <c r="A661" s="538"/>
    </row>
    <row r="662" spans="1:1" x14ac:dyDescent="0.2">
      <c r="A662" s="538"/>
    </row>
    <row r="663" spans="1:1" x14ac:dyDescent="0.2">
      <c r="A663" s="538"/>
    </row>
    <row r="664" spans="1:1" x14ac:dyDescent="0.2">
      <c r="A664" s="538"/>
    </row>
    <row r="665" spans="1:1" x14ac:dyDescent="0.2">
      <c r="A665" s="538"/>
    </row>
    <row r="666" spans="1:1" x14ac:dyDescent="0.2">
      <c r="A666" s="538"/>
    </row>
    <row r="667" spans="1:1" x14ac:dyDescent="0.2">
      <c r="A667" s="538"/>
    </row>
    <row r="668" spans="1:1" x14ac:dyDescent="0.2">
      <c r="A668" s="538"/>
    </row>
    <row r="669" spans="1:1" x14ac:dyDescent="0.2">
      <c r="A669" s="538"/>
    </row>
    <row r="670" spans="1:1" x14ac:dyDescent="0.2">
      <c r="A670" s="538"/>
    </row>
    <row r="671" spans="1:1" x14ac:dyDescent="0.2">
      <c r="A671" s="538"/>
    </row>
    <row r="672" spans="1:1" x14ac:dyDescent="0.2">
      <c r="A672" s="538"/>
    </row>
    <row r="673" spans="1:1" x14ac:dyDescent="0.2">
      <c r="A673" s="538"/>
    </row>
    <row r="674" spans="1:1" x14ac:dyDescent="0.2">
      <c r="A674" s="538"/>
    </row>
    <row r="675" spans="1:1" x14ac:dyDescent="0.2">
      <c r="A675" s="538"/>
    </row>
    <row r="676" spans="1:1" x14ac:dyDescent="0.2">
      <c r="A676" s="538"/>
    </row>
    <row r="677" spans="1:1" x14ac:dyDescent="0.2">
      <c r="A677" s="538"/>
    </row>
    <row r="678" spans="1:1" x14ac:dyDescent="0.2">
      <c r="A678" s="538"/>
    </row>
    <row r="679" spans="1:1" x14ac:dyDescent="0.2">
      <c r="A679" s="538"/>
    </row>
    <row r="680" spans="1:1" x14ac:dyDescent="0.2">
      <c r="A680" s="538"/>
    </row>
    <row r="681" spans="1:1" x14ac:dyDescent="0.2">
      <c r="A681" s="538"/>
    </row>
    <row r="682" spans="1:1" x14ac:dyDescent="0.2">
      <c r="A682" s="538"/>
    </row>
    <row r="683" spans="1:1" x14ac:dyDescent="0.2">
      <c r="A683" s="538"/>
    </row>
    <row r="684" spans="1:1" x14ac:dyDescent="0.2">
      <c r="A684" s="538"/>
    </row>
    <row r="685" spans="1:1" x14ac:dyDescent="0.2">
      <c r="A685" s="538"/>
    </row>
    <row r="686" spans="1:1" x14ac:dyDescent="0.2">
      <c r="A686" s="538"/>
    </row>
    <row r="687" spans="1:1" x14ac:dyDescent="0.2">
      <c r="A687" s="538"/>
    </row>
    <row r="688" spans="1:1" x14ac:dyDescent="0.2">
      <c r="A688" s="538"/>
    </row>
    <row r="689" spans="1:1" x14ac:dyDescent="0.2">
      <c r="A689" s="538"/>
    </row>
    <row r="690" spans="1:1" x14ac:dyDescent="0.2">
      <c r="A690" s="538"/>
    </row>
    <row r="691" spans="1:1" x14ac:dyDescent="0.2">
      <c r="A691" s="538"/>
    </row>
    <row r="692" spans="1:1" x14ac:dyDescent="0.2">
      <c r="A692" s="538"/>
    </row>
    <row r="693" spans="1:1" x14ac:dyDescent="0.2">
      <c r="A693" s="538"/>
    </row>
    <row r="694" spans="1:1" x14ac:dyDescent="0.2">
      <c r="A694" s="538"/>
    </row>
    <row r="695" spans="1:1" x14ac:dyDescent="0.2">
      <c r="A695" s="538"/>
    </row>
    <row r="696" spans="1:1" x14ac:dyDescent="0.2">
      <c r="A696" s="538"/>
    </row>
    <row r="697" spans="1:1" x14ac:dyDescent="0.2">
      <c r="A697" s="538"/>
    </row>
    <row r="698" spans="1:1" x14ac:dyDescent="0.2">
      <c r="A698" s="538"/>
    </row>
    <row r="699" spans="1:1" x14ac:dyDescent="0.2">
      <c r="A699" s="538"/>
    </row>
    <row r="700" spans="1:1" x14ac:dyDescent="0.2">
      <c r="A700" s="539"/>
    </row>
    <row r="702" spans="1:1" x14ac:dyDescent="0.2">
      <c r="A702" s="537"/>
    </row>
    <row r="703" spans="1:1" x14ac:dyDescent="0.2">
      <c r="A703" s="538"/>
    </row>
    <row r="704" spans="1:1" x14ac:dyDescent="0.2">
      <c r="A704" s="538"/>
    </row>
    <row r="705" spans="1:1" x14ac:dyDescent="0.2">
      <c r="A705" s="538"/>
    </row>
    <row r="706" spans="1:1" x14ac:dyDescent="0.2">
      <c r="A706" s="538"/>
    </row>
    <row r="707" spans="1:1" x14ac:dyDescent="0.2">
      <c r="A707" s="538"/>
    </row>
    <row r="708" spans="1:1" x14ac:dyDescent="0.2">
      <c r="A708" s="538"/>
    </row>
    <row r="709" spans="1:1" x14ac:dyDescent="0.2">
      <c r="A709" s="538"/>
    </row>
    <row r="710" spans="1:1" x14ac:dyDescent="0.2">
      <c r="A710" s="538"/>
    </row>
    <row r="711" spans="1:1" x14ac:dyDescent="0.2">
      <c r="A711" s="538"/>
    </row>
    <row r="712" spans="1:1" x14ac:dyDescent="0.2">
      <c r="A712" s="538"/>
    </row>
    <row r="713" spans="1:1" x14ac:dyDescent="0.2">
      <c r="A713" s="538"/>
    </row>
    <row r="714" spans="1:1" x14ac:dyDescent="0.2">
      <c r="A714" s="538"/>
    </row>
    <row r="715" spans="1:1" x14ac:dyDescent="0.2">
      <c r="A715" s="538"/>
    </row>
    <row r="716" spans="1:1" x14ac:dyDescent="0.2">
      <c r="A716" s="538"/>
    </row>
    <row r="717" spans="1:1" x14ac:dyDescent="0.2">
      <c r="A717" s="538"/>
    </row>
    <row r="718" spans="1:1" x14ac:dyDescent="0.2">
      <c r="A718" s="538"/>
    </row>
    <row r="719" spans="1:1" x14ac:dyDescent="0.2">
      <c r="A719" s="538"/>
    </row>
    <row r="720" spans="1:1" x14ac:dyDescent="0.2">
      <c r="A720" s="538"/>
    </row>
    <row r="721" spans="1:1" x14ac:dyDescent="0.2">
      <c r="A721" s="538"/>
    </row>
    <row r="722" spans="1:1" x14ac:dyDescent="0.2">
      <c r="A722" s="538"/>
    </row>
    <row r="723" spans="1:1" x14ac:dyDescent="0.2">
      <c r="A723" s="538"/>
    </row>
    <row r="724" spans="1:1" x14ac:dyDescent="0.2">
      <c r="A724" s="538"/>
    </row>
    <row r="725" spans="1:1" x14ac:dyDescent="0.2">
      <c r="A725" s="538"/>
    </row>
    <row r="726" spans="1:1" x14ac:dyDescent="0.2">
      <c r="A726" s="538"/>
    </row>
    <row r="727" spans="1:1" x14ac:dyDescent="0.2">
      <c r="A727" s="538"/>
    </row>
    <row r="728" spans="1:1" x14ac:dyDescent="0.2">
      <c r="A728" s="538"/>
    </row>
    <row r="729" spans="1:1" x14ac:dyDescent="0.2">
      <c r="A729" s="538"/>
    </row>
    <row r="730" spans="1:1" x14ac:dyDescent="0.2">
      <c r="A730" s="538"/>
    </row>
    <row r="731" spans="1:1" x14ac:dyDescent="0.2">
      <c r="A731" s="538"/>
    </row>
    <row r="732" spans="1:1" x14ac:dyDescent="0.2">
      <c r="A732" s="538"/>
    </row>
    <row r="733" spans="1:1" x14ac:dyDescent="0.2">
      <c r="A733" s="538"/>
    </row>
    <row r="734" spans="1:1" x14ac:dyDescent="0.2">
      <c r="A734" s="538"/>
    </row>
    <row r="735" spans="1:1" x14ac:dyDescent="0.2">
      <c r="A735" s="538"/>
    </row>
    <row r="736" spans="1:1" x14ac:dyDescent="0.2">
      <c r="A736" s="538"/>
    </row>
    <row r="737" spans="1:1" x14ac:dyDescent="0.2">
      <c r="A737" s="538"/>
    </row>
    <row r="738" spans="1:1" x14ac:dyDescent="0.2">
      <c r="A738" s="538"/>
    </row>
    <row r="739" spans="1:1" x14ac:dyDescent="0.2">
      <c r="A739" s="538"/>
    </row>
    <row r="740" spans="1:1" x14ac:dyDescent="0.2">
      <c r="A740" s="538"/>
    </row>
    <row r="741" spans="1:1" x14ac:dyDescent="0.2">
      <c r="A741" s="538"/>
    </row>
    <row r="742" spans="1:1" x14ac:dyDescent="0.2">
      <c r="A742" s="538"/>
    </row>
    <row r="743" spans="1:1" x14ac:dyDescent="0.2">
      <c r="A743" s="538"/>
    </row>
    <row r="744" spans="1:1" x14ac:dyDescent="0.2">
      <c r="A744" s="538"/>
    </row>
    <row r="745" spans="1:1" x14ac:dyDescent="0.2">
      <c r="A745" s="538"/>
    </row>
    <row r="746" spans="1:1" x14ac:dyDescent="0.2">
      <c r="A746" s="538"/>
    </row>
    <row r="747" spans="1:1" x14ac:dyDescent="0.2">
      <c r="A747" s="538"/>
    </row>
    <row r="748" spans="1:1" x14ac:dyDescent="0.2">
      <c r="A748" s="538"/>
    </row>
    <row r="749" spans="1:1" x14ac:dyDescent="0.2">
      <c r="A749" s="538"/>
    </row>
    <row r="750" spans="1:1" x14ac:dyDescent="0.2">
      <c r="A750" s="539"/>
    </row>
    <row r="752" spans="1:1" x14ac:dyDescent="0.2">
      <c r="A752" s="537"/>
    </row>
    <row r="753" spans="1:1" x14ac:dyDescent="0.2">
      <c r="A753" s="538"/>
    </row>
    <row r="754" spans="1:1" x14ac:dyDescent="0.2">
      <c r="A754" s="538"/>
    </row>
    <row r="755" spans="1:1" x14ac:dyDescent="0.2">
      <c r="A755" s="538"/>
    </row>
    <row r="756" spans="1:1" x14ac:dyDescent="0.2">
      <c r="A756" s="538"/>
    </row>
    <row r="757" spans="1:1" x14ac:dyDescent="0.2">
      <c r="A757" s="538"/>
    </row>
    <row r="758" spans="1:1" x14ac:dyDescent="0.2">
      <c r="A758" s="538"/>
    </row>
    <row r="759" spans="1:1" x14ac:dyDescent="0.2">
      <c r="A759" s="538"/>
    </row>
    <row r="760" spans="1:1" x14ac:dyDescent="0.2">
      <c r="A760" s="538"/>
    </row>
    <row r="761" spans="1:1" x14ac:dyDescent="0.2">
      <c r="A761" s="538"/>
    </row>
    <row r="762" spans="1:1" x14ac:dyDescent="0.2">
      <c r="A762" s="538"/>
    </row>
    <row r="763" spans="1:1" x14ac:dyDescent="0.2">
      <c r="A763" s="538"/>
    </row>
    <row r="764" spans="1:1" x14ac:dyDescent="0.2">
      <c r="A764" s="538"/>
    </row>
    <row r="765" spans="1:1" x14ac:dyDescent="0.2">
      <c r="A765" s="538"/>
    </row>
    <row r="766" spans="1:1" x14ac:dyDescent="0.2">
      <c r="A766" s="538"/>
    </row>
    <row r="767" spans="1:1" x14ac:dyDescent="0.2">
      <c r="A767" s="538"/>
    </row>
    <row r="768" spans="1:1" x14ac:dyDescent="0.2">
      <c r="A768" s="538"/>
    </row>
    <row r="769" spans="1:1" x14ac:dyDescent="0.2">
      <c r="A769" s="538"/>
    </row>
    <row r="770" spans="1:1" x14ac:dyDescent="0.2">
      <c r="A770" s="538"/>
    </row>
    <row r="771" spans="1:1" x14ac:dyDescent="0.2">
      <c r="A771" s="538"/>
    </row>
    <row r="772" spans="1:1" x14ac:dyDescent="0.2">
      <c r="A772" s="538"/>
    </row>
    <row r="773" spans="1:1" x14ac:dyDescent="0.2">
      <c r="A773" s="538"/>
    </row>
    <row r="774" spans="1:1" x14ac:dyDescent="0.2">
      <c r="A774" s="538"/>
    </row>
    <row r="775" spans="1:1" x14ac:dyDescent="0.2">
      <c r="A775" s="538"/>
    </row>
    <row r="776" spans="1:1" x14ac:dyDescent="0.2">
      <c r="A776" s="538"/>
    </row>
    <row r="777" spans="1:1" x14ac:dyDescent="0.2">
      <c r="A777" s="538"/>
    </row>
    <row r="778" spans="1:1" x14ac:dyDescent="0.2">
      <c r="A778" s="538"/>
    </row>
    <row r="779" spans="1:1" x14ac:dyDescent="0.2">
      <c r="A779" s="538"/>
    </row>
    <row r="780" spans="1:1" x14ac:dyDescent="0.2">
      <c r="A780" s="538"/>
    </row>
    <row r="781" spans="1:1" x14ac:dyDescent="0.2">
      <c r="A781" s="538"/>
    </row>
    <row r="782" spans="1:1" x14ac:dyDescent="0.2">
      <c r="A782" s="538"/>
    </row>
    <row r="783" spans="1:1" x14ac:dyDescent="0.2">
      <c r="A783" s="538"/>
    </row>
    <row r="784" spans="1:1" x14ac:dyDescent="0.2">
      <c r="A784" s="538"/>
    </row>
    <row r="785" spans="1:1" x14ac:dyDescent="0.2">
      <c r="A785" s="538"/>
    </row>
    <row r="786" spans="1:1" x14ac:dyDescent="0.2">
      <c r="A786" s="538"/>
    </row>
    <row r="787" spans="1:1" x14ac:dyDescent="0.2">
      <c r="A787" s="538"/>
    </row>
    <row r="788" spans="1:1" x14ac:dyDescent="0.2">
      <c r="A788" s="538"/>
    </row>
    <row r="789" spans="1:1" x14ac:dyDescent="0.2">
      <c r="A789" s="538"/>
    </row>
    <row r="790" spans="1:1" x14ac:dyDescent="0.2">
      <c r="A790" s="538"/>
    </row>
    <row r="791" spans="1:1" x14ac:dyDescent="0.2">
      <c r="A791" s="538"/>
    </row>
    <row r="792" spans="1:1" x14ac:dyDescent="0.2">
      <c r="A792" s="538"/>
    </row>
    <row r="793" spans="1:1" x14ac:dyDescent="0.2">
      <c r="A793" s="538"/>
    </row>
    <row r="794" spans="1:1" x14ac:dyDescent="0.2">
      <c r="A794" s="538"/>
    </row>
    <row r="795" spans="1:1" x14ac:dyDescent="0.2">
      <c r="A795" s="538"/>
    </row>
    <row r="796" spans="1:1" x14ac:dyDescent="0.2">
      <c r="A796" s="538"/>
    </row>
    <row r="797" spans="1:1" x14ac:dyDescent="0.2">
      <c r="A797" s="538"/>
    </row>
    <row r="798" spans="1:1" x14ac:dyDescent="0.2">
      <c r="A798" s="538"/>
    </row>
    <row r="799" spans="1:1" x14ac:dyDescent="0.2">
      <c r="A799" s="538"/>
    </row>
    <row r="800" spans="1:1" x14ac:dyDescent="0.2">
      <c r="A800" s="539"/>
    </row>
    <row r="802" spans="1:1" x14ac:dyDescent="0.2">
      <c r="A802" s="537"/>
    </row>
    <row r="803" spans="1:1" x14ac:dyDescent="0.2">
      <c r="A803" s="538"/>
    </row>
    <row r="804" spans="1:1" x14ac:dyDescent="0.2">
      <c r="A804" s="538"/>
    </row>
    <row r="805" spans="1:1" x14ac:dyDescent="0.2">
      <c r="A805" s="538"/>
    </row>
    <row r="806" spans="1:1" x14ac:dyDescent="0.2">
      <c r="A806" s="538"/>
    </row>
    <row r="807" spans="1:1" x14ac:dyDescent="0.2">
      <c r="A807" s="538"/>
    </row>
    <row r="808" spans="1:1" x14ac:dyDescent="0.2">
      <c r="A808" s="538"/>
    </row>
    <row r="809" spans="1:1" x14ac:dyDescent="0.2">
      <c r="A809" s="538"/>
    </row>
    <row r="810" spans="1:1" x14ac:dyDescent="0.2">
      <c r="A810" s="538"/>
    </row>
    <row r="811" spans="1:1" x14ac:dyDescent="0.2">
      <c r="A811" s="538"/>
    </row>
    <row r="812" spans="1:1" x14ac:dyDescent="0.2">
      <c r="A812" s="538"/>
    </row>
    <row r="813" spans="1:1" x14ac:dyDescent="0.2">
      <c r="A813" s="538"/>
    </row>
    <row r="814" spans="1:1" x14ac:dyDescent="0.2">
      <c r="A814" s="538"/>
    </row>
    <row r="815" spans="1:1" x14ac:dyDescent="0.2">
      <c r="A815" s="538"/>
    </row>
    <row r="816" spans="1:1" x14ac:dyDescent="0.2">
      <c r="A816" s="538"/>
    </row>
    <row r="817" spans="1:1" x14ac:dyDescent="0.2">
      <c r="A817" s="538"/>
    </row>
    <row r="818" spans="1:1" x14ac:dyDescent="0.2">
      <c r="A818" s="538"/>
    </row>
    <row r="819" spans="1:1" x14ac:dyDescent="0.2">
      <c r="A819" s="538"/>
    </row>
    <row r="820" spans="1:1" x14ac:dyDescent="0.2">
      <c r="A820" s="538"/>
    </row>
    <row r="821" spans="1:1" x14ac:dyDescent="0.2">
      <c r="A821" s="538"/>
    </row>
    <row r="822" spans="1:1" x14ac:dyDescent="0.2">
      <c r="A822" s="538"/>
    </row>
    <row r="823" spans="1:1" x14ac:dyDescent="0.2">
      <c r="A823" s="538"/>
    </row>
    <row r="824" spans="1:1" x14ac:dyDescent="0.2">
      <c r="A824" s="538"/>
    </row>
    <row r="825" spans="1:1" x14ac:dyDescent="0.2">
      <c r="A825" s="538"/>
    </row>
    <row r="826" spans="1:1" x14ac:dyDescent="0.2">
      <c r="A826" s="538"/>
    </row>
    <row r="827" spans="1:1" x14ac:dyDescent="0.2">
      <c r="A827" s="538"/>
    </row>
    <row r="828" spans="1:1" x14ac:dyDescent="0.2">
      <c r="A828" s="538"/>
    </row>
    <row r="829" spans="1:1" x14ac:dyDescent="0.2">
      <c r="A829" s="538"/>
    </row>
    <row r="830" spans="1:1" x14ac:dyDescent="0.2">
      <c r="A830" s="538"/>
    </row>
    <row r="831" spans="1:1" x14ac:dyDescent="0.2">
      <c r="A831" s="538"/>
    </row>
    <row r="832" spans="1:1" x14ac:dyDescent="0.2">
      <c r="A832" s="538"/>
    </row>
    <row r="833" spans="1:1" x14ac:dyDescent="0.2">
      <c r="A833" s="538"/>
    </row>
    <row r="834" spans="1:1" x14ac:dyDescent="0.2">
      <c r="A834" s="538"/>
    </row>
    <row r="835" spans="1:1" x14ac:dyDescent="0.2">
      <c r="A835" s="538"/>
    </row>
    <row r="836" spans="1:1" x14ac:dyDescent="0.2">
      <c r="A836" s="538"/>
    </row>
    <row r="837" spans="1:1" x14ac:dyDescent="0.2">
      <c r="A837" s="538"/>
    </row>
    <row r="838" spans="1:1" x14ac:dyDescent="0.2">
      <c r="A838" s="538"/>
    </row>
    <row r="839" spans="1:1" x14ac:dyDescent="0.2">
      <c r="A839" s="538"/>
    </row>
    <row r="840" spans="1:1" x14ac:dyDescent="0.2">
      <c r="A840" s="538"/>
    </row>
    <row r="841" spans="1:1" x14ac:dyDescent="0.2">
      <c r="A841" s="538"/>
    </row>
    <row r="842" spans="1:1" x14ac:dyDescent="0.2">
      <c r="A842" s="538"/>
    </row>
    <row r="843" spans="1:1" x14ac:dyDescent="0.2">
      <c r="A843" s="538"/>
    </row>
    <row r="844" spans="1:1" x14ac:dyDescent="0.2">
      <c r="A844" s="538"/>
    </row>
    <row r="845" spans="1:1" x14ac:dyDescent="0.2">
      <c r="A845" s="538"/>
    </row>
    <row r="846" spans="1:1" x14ac:dyDescent="0.2">
      <c r="A846" s="538"/>
    </row>
    <row r="847" spans="1:1" x14ac:dyDescent="0.2">
      <c r="A847" s="538"/>
    </row>
    <row r="848" spans="1:1" x14ac:dyDescent="0.2">
      <c r="A848" s="538"/>
    </row>
    <row r="849" spans="1:1" x14ac:dyDescent="0.2">
      <c r="A849" s="538"/>
    </row>
    <row r="850" spans="1:1" x14ac:dyDescent="0.2">
      <c r="A850" s="539"/>
    </row>
    <row r="852" spans="1:1" x14ac:dyDescent="0.2">
      <c r="A852" s="537"/>
    </row>
    <row r="853" spans="1:1" x14ac:dyDescent="0.2">
      <c r="A853" s="538"/>
    </row>
    <row r="854" spans="1:1" x14ac:dyDescent="0.2">
      <c r="A854" s="538"/>
    </row>
    <row r="855" spans="1:1" x14ac:dyDescent="0.2">
      <c r="A855" s="538"/>
    </row>
    <row r="856" spans="1:1" x14ac:dyDescent="0.2">
      <c r="A856" s="538"/>
    </row>
    <row r="857" spans="1:1" x14ac:dyDescent="0.2">
      <c r="A857" s="538"/>
    </row>
    <row r="858" spans="1:1" x14ac:dyDescent="0.2">
      <c r="A858" s="538"/>
    </row>
    <row r="859" spans="1:1" x14ac:dyDescent="0.2">
      <c r="A859" s="538"/>
    </row>
    <row r="860" spans="1:1" x14ac:dyDescent="0.2">
      <c r="A860" s="538"/>
    </row>
    <row r="861" spans="1:1" x14ac:dyDescent="0.2">
      <c r="A861" s="538"/>
    </row>
    <row r="862" spans="1:1" x14ac:dyDescent="0.2">
      <c r="A862" s="538"/>
    </row>
    <row r="863" spans="1:1" x14ac:dyDescent="0.2">
      <c r="A863" s="538"/>
    </row>
    <row r="864" spans="1:1" x14ac:dyDescent="0.2">
      <c r="A864" s="538"/>
    </row>
    <row r="865" spans="1:1" x14ac:dyDescent="0.2">
      <c r="A865" s="538"/>
    </row>
    <row r="866" spans="1:1" x14ac:dyDescent="0.2">
      <c r="A866" s="538"/>
    </row>
    <row r="867" spans="1:1" x14ac:dyDescent="0.2">
      <c r="A867" s="538"/>
    </row>
    <row r="868" spans="1:1" x14ac:dyDescent="0.2">
      <c r="A868" s="538"/>
    </row>
    <row r="869" spans="1:1" x14ac:dyDescent="0.2">
      <c r="A869" s="538"/>
    </row>
    <row r="870" spans="1:1" x14ac:dyDescent="0.2">
      <c r="A870" s="538"/>
    </row>
    <row r="871" spans="1:1" x14ac:dyDescent="0.2">
      <c r="A871" s="538"/>
    </row>
    <row r="872" spans="1:1" x14ac:dyDescent="0.2">
      <c r="A872" s="538"/>
    </row>
    <row r="873" spans="1:1" x14ac:dyDescent="0.2">
      <c r="A873" s="538"/>
    </row>
    <row r="874" spans="1:1" x14ac:dyDescent="0.2">
      <c r="A874" s="538"/>
    </row>
    <row r="875" spans="1:1" x14ac:dyDescent="0.2">
      <c r="A875" s="538"/>
    </row>
    <row r="876" spans="1:1" x14ac:dyDescent="0.2">
      <c r="A876" s="538"/>
    </row>
    <row r="877" spans="1:1" x14ac:dyDescent="0.2">
      <c r="A877" s="538"/>
    </row>
    <row r="878" spans="1:1" x14ac:dyDescent="0.2">
      <c r="A878" s="538"/>
    </row>
    <row r="879" spans="1:1" x14ac:dyDescent="0.2">
      <c r="A879" s="538"/>
    </row>
    <row r="880" spans="1:1" x14ac:dyDescent="0.2">
      <c r="A880" s="538"/>
    </row>
    <row r="881" spans="1:1" x14ac:dyDescent="0.2">
      <c r="A881" s="538"/>
    </row>
    <row r="882" spans="1:1" x14ac:dyDescent="0.2">
      <c r="A882" s="538"/>
    </row>
    <row r="883" spans="1:1" x14ac:dyDescent="0.2">
      <c r="A883" s="538"/>
    </row>
    <row r="884" spans="1:1" x14ac:dyDescent="0.2">
      <c r="A884" s="538"/>
    </row>
    <row r="885" spans="1:1" x14ac:dyDescent="0.2">
      <c r="A885" s="538"/>
    </row>
    <row r="886" spans="1:1" x14ac:dyDescent="0.2">
      <c r="A886" s="538"/>
    </row>
    <row r="887" spans="1:1" x14ac:dyDescent="0.2">
      <c r="A887" s="538"/>
    </row>
    <row r="888" spans="1:1" x14ac:dyDescent="0.2">
      <c r="A888" s="538"/>
    </row>
    <row r="889" spans="1:1" x14ac:dyDescent="0.2">
      <c r="A889" s="538"/>
    </row>
    <row r="890" spans="1:1" x14ac:dyDescent="0.2">
      <c r="A890" s="538"/>
    </row>
    <row r="891" spans="1:1" x14ac:dyDescent="0.2">
      <c r="A891" s="538"/>
    </row>
    <row r="892" spans="1:1" x14ac:dyDescent="0.2">
      <c r="A892" s="538"/>
    </row>
    <row r="893" spans="1:1" x14ac:dyDescent="0.2">
      <c r="A893" s="538"/>
    </row>
    <row r="894" spans="1:1" x14ac:dyDescent="0.2">
      <c r="A894" s="538"/>
    </row>
    <row r="895" spans="1:1" x14ac:dyDescent="0.2">
      <c r="A895" s="538"/>
    </row>
    <row r="896" spans="1:1" x14ac:dyDescent="0.2">
      <c r="A896" s="538"/>
    </row>
    <row r="897" spans="1:1" x14ac:dyDescent="0.2">
      <c r="A897" s="538"/>
    </row>
    <row r="898" spans="1:1" x14ac:dyDescent="0.2">
      <c r="A898" s="538"/>
    </row>
    <row r="899" spans="1:1" x14ac:dyDescent="0.2">
      <c r="A899" s="538"/>
    </row>
    <row r="900" spans="1:1" x14ac:dyDescent="0.2">
      <c r="A900" s="539"/>
    </row>
    <row r="902" spans="1:1" x14ac:dyDescent="0.2">
      <c r="A902" s="537"/>
    </row>
    <row r="903" spans="1:1" x14ac:dyDescent="0.2">
      <c r="A903" s="538"/>
    </row>
    <row r="904" spans="1:1" x14ac:dyDescent="0.2">
      <c r="A904" s="538"/>
    </row>
    <row r="905" spans="1:1" x14ac:dyDescent="0.2">
      <c r="A905" s="538"/>
    </row>
    <row r="906" spans="1:1" x14ac:dyDescent="0.2">
      <c r="A906" s="538"/>
    </row>
    <row r="907" spans="1:1" x14ac:dyDescent="0.2">
      <c r="A907" s="538"/>
    </row>
    <row r="908" spans="1:1" x14ac:dyDescent="0.2">
      <c r="A908" s="538"/>
    </row>
    <row r="909" spans="1:1" x14ac:dyDescent="0.2">
      <c r="A909" s="538"/>
    </row>
    <row r="910" spans="1:1" x14ac:dyDescent="0.2">
      <c r="A910" s="538"/>
    </row>
    <row r="911" spans="1:1" x14ac:dyDescent="0.2">
      <c r="A911" s="538"/>
    </row>
    <row r="912" spans="1:1" x14ac:dyDescent="0.2">
      <c r="A912" s="538"/>
    </row>
    <row r="913" spans="1:1" x14ac:dyDescent="0.2">
      <c r="A913" s="538"/>
    </row>
    <row r="914" spans="1:1" x14ac:dyDescent="0.2">
      <c r="A914" s="538"/>
    </row>
    <row r="915" spans="1:1" x14ac:dyDescent="0.2">
      <c r="A915" s="538"/>
    </row>
    <row r="916" spans="1:1" x14ac:dyDescent="0.2">
      <c r="A916" s="538"/>
    </row>
    <row r="917" spans="1:1" x14ac:dyDescent="0.2">
      <c r="A917" s="538"/>
    </row>
    <row r="918" spans="1:1" x14ac:dyDescent="0.2">
      <c r="A918" s="538"/>
    </row>
    <row r="919" spans="1:1" x14ac:dyDescent="0.2">
      <c r="A919" s="538"/>
    </row>
    <row r="920" spans="1:1" x14ac:dyDescent="0.2">
      <c r="A920" s="538"/>
    </row>
    <row r="921" spans="1:1" x14ac:dyDescent="0.2">
      <c r="A921" s="538"/>
    </row>
    <row r="922" spans="1:1" x14ac:dyDescent="0.2">
      <c r="A922" s="538"/>
    </row>
    <row r="923" spans="1:1" x14ac:dyDescent="0.2">
      <c r="A923" s="538"/>
    </row>
    <row r="924" spans="1:1" x14ac:dyDescent="0.2">
      <c r="A924" s="538"/>
    </row>
    <row r="925" spans="1:1" x14ac:dyDescent="0.2">
      <c r="A925" s="538"/>
    </row>
    <row r="926" spans="1:1" x14ac:dyDescent="0.2">
      <c r="A926" s="538"/>
    </row>
    <row r="927" spans="1:1" x14ac:dyDescent="0.2">
      <c r="A927" s="538"/>
    </row>
    <row r="928" spans="1:1" x14ac:dyDescent="0.2">
      <c r="A928" s="538"/>
    </row>
    <row r="929" spans="1:1" x14ac:dyDescent="0.2">
      <c r="A929" s="538"/>
    </row>
    <row r="930" spans="1:1" x14ac:dyDescent="0.2">
      <c r="A930" s="538"/>
    </row>
    <row r="931" spans="1:1" x14ac:dyDescent="0.2">
      <c r="A931" s="538"/>
    </row>
    <row r="932" spans="1:1" x14ac:dyDescent="0.2">
      <c r="A932" s="538"/>
    </row>
    <row r="933" spans="1:1" x14ac:dyDescent="0.2">
      <c r="A933" s="538"/>
    </row>
    <row r="934" spans="1:1" x14ac:dyDescent="0.2">
      <c r="A934" s="538"/>
    </row>
    <row r="935" spans="1:1" x14ac:dyDescent="0.2">
      <c r="A935" s="538"/>
    </row>
    <row r="936" spans="1:1" x14ac:dyDescent="0.2">
      <c r="A936" s="538"/>
    </row>
    <row r="937" spans="1:1" x14ac:dyDescent="0.2">
      <c r="A937" s="538"/>
    </row>
    <row r="938" spans="1:1" x14ac:dyDescent="0.2">
      <c r="A938" s="538"/>
    </row>
    <row r="939" spans="1:1" x14ac:dyDescent="0.2">
      <c r="A939" s="538"/>
    </row>
    <row r="940" spans="1:1" x14ac:dyDescent="0.2">
      <c r="A940" s="538"/>
    </row>
    <row r="941" spans="1:1" x14ac:dyDescent="0.2">
      <c r="A941" s="538"/>
    </row>
    <row r="942" spans="1:1" x14ac:dyDescent="0.2">
      <c r="A942" s="538"/>
    </row>
    <row r="943" spans="1:1" x14ac:dyDescent="0.2">
      <c r="A943" s="538"/>
    </row>
    <row r="944" spans="1:1" x14ac:dyDescent="0.2">
      <c r="A944" s="538"/>
    </row>
    <row r="945" spans="1:1" x14ac:dyDescent="0.2">
      <c r="A945" s="538"/>
    </row>
    <row r="946" spans="1:1" x14ac:dyDescent="0.2">
      <c r="A946" s="538"/>
    </row>
    <row r="947" spans="1:1" x14ac:dyDescent="0.2">
      <c r="A947" s="538"/>
    </row>
    <row r="948" spans="1:1" x14ac:dyDescent="0.2">
      <c r="A948" s="538"/>
    </row>
    <row r="949" spans="1:1" x14ac:dyDescent="0.2">
      <c r="A949" s="538"/>
    </row>
    <row r="950" spans="1:1" x14ac:dyDescent="0.2">
      <c r="A950" s="539"/>
    </row>
    <row r="952" spans="1:1" x14ac:dyDescent="0.2">
      <c r="A952" s="537"/>
    </row>
    <row r="953" spans="1:1" x14ac:dyDescent="0.2">
      <c r="A953" s="538"/>
    </row>
    <row r="954" spans="1:1" x14ac:dyDescent="0.2">
      <c r="A954" s="538"/>
    </row>
    <row r="955" spans="1:1" x14ac:dyDescent="0.2">
      <c r="A955" s="538"/>
    </row>
    <row r="956" spans="1:1" x14ac:dyDescent="0.2">
      <c r="A956" s="538"/>
    </row>
    <row r="957" spans="1:1" x14ac:dyDescent="0.2">
      <c r="A957" s="538"/>
    </row>
    <row r="958" spans="1:1" x14ac:dyDescent="0.2">
      <c r="A958" s="538"/>
    </row>
    <row r="959" spans="1:1" x14ac:dyDescent="0.2">
      <c r="A959" s="538"/>
    </row>
    <row r="960" spans="1:1" x14ac:dyDescent="0.2">
      <c r="A960" s="538"/>
    </row>
    <row r="961" spans="1:1" x14ac:dyDescent="0.2">
      <c r="A961" s="538"/>
    </row>
    <row r="962" spans="1:1" x14ac:dyDescent="0.2">
      <c r="A962" s="538"/>
    </row>
    <row r="963" spans="1:1" x14ac:dyDescent="0.2">
      <c r="A963" s="538"/>
    </row>
    <row r="964" spans="1:1" x14ac:dyDescent="0.2">
      <c r="A964" s="538"/>
    </row>
    <row r="965" spans="1:1" x14ac:dyDescent="0.2">
      <c r="A965" s="538"/>
    </row>
    <row r="966" spans="1:1" x14ac:dyDescent="0.2">
      <c r="A966" s="538"/>
    </row>
    <row r="967" spans="1:1" x14ac:dyDescent="0.2">
      <c r="A967" s="538"/>
    </row>
    <row r="968" spans="1:1" x14ac:dyDescent="0.2">
      <c r="A968" s="538"/>
    </row>
    <row r="969" spans="1:1" x14ac:dyDescent="0.2">
      <c r="A969" s="538"/>
    </row>
    <row r="970" spans="1:1" x14ac:dyDescent="0.2">
      <c r="A970" s="538"/>
    </row>
    <row r="971" spans="1:1" x14ac:dyDescent="0.2">
      <c r="A971" s="538"/>
    </row>
    <row r="972" spans="1:1" x14ac:dyDescent="0.2">
      <c r="A972" s="538"/>
    </row>
    <row r="973" spans="1:1" x14ac:dyDescent="0.2">
      <c r="A973" s="538"/>
    </row>
    <row r="974" spans="1:1" x14ac:dyDescent="0.2">
      <c r="A974" s="538"/>
    </row>
    <row r="975" spans="1:1" x14ac:dyDescent="0.2">
      <c r="A975" s="538"/>
    </row>
    <row r="976" spans="1:1" x14ac:dyDescent="0.2">
      <c r="A976" s="538"/>
    </row>
    <row r="977" spans="1:1" x14ac:dyDescent="0.2">
      <c r="A977" s="538"/>
    </row>
    <row r="978" spans="1:1" x14ac:dyDescent="0.2">
      <c r="A978" s="538"/>
    </row>
    <row r="979" spans="1:1" x14ac:dyDescent="0.2">
      <c r="A979" s="538"/>
    </row>
    <row r="980" spans="1:1" x14ac:dyDescent="0.2">
      <c r="A980" s="538"/>
    </row>
    <row r="981" spans="1:1" x14ac:dyDescent="0.2">
      <c r="A981" s="538"/>
    </row>
    <row r="982" spans="1:1" x14ac:dyDescent="0.2">
      <c r="A982" s="538"/>
    </row>
    <row r="983" spans="1:1" x14ac:dyDescent="0.2">
      <c r="A983" s="538"/>
    </row>
    <row r="984" spans="1:1" x14ac:dyDescent="0.2">
      <c r="A984" s="538"/>
    </row>
    <row r="985" spans="1:1" x14ac:dyDescent="0.2">
      <c r="A985" s="538"/>
    </row>
    <row r="986" spans="1:1" x14ac:dyDescent="0.2">
      <c r="A986" s="538"/>
    </row>
    <row r="987" spans="1:1" x14ac:dyDescent="0.2">
      <c r="A987" s="538"/>
    </row>
    <row r="988" spans="1:1" x14ac:dyDescent="0.2">
      <c r="A988" s="538"/>
    </row>
    <row r="989" spans="1:1" x14ac:dyDescent="0.2">
      <c r="A989" s="538"/>
    </row>
    <row r="990" spans="1:1" x14ac:dyDescent="0.2">
      <c r="A990" s="538"/>
    </row>
    <row r="991" spans="1:1" x14ac:dyDescent="0.2">
      <c r="A991" s="538"/>
    </row>
    <row r="992" spans="1:1" x14ac:dyDescent="0.2">
      <c r="A992" s="538"/>
    </row>
    <row r="993" spans="1:1" x14ac:dyDescent="0.2">
      <c r="A993" s="538"/>
    </row>
    <row r="994" spans="1:1" x14ac:dyDescent="0.2">
      <c r="A994" s="538"/>
    </row>
    <row r="995" spans="1:1" x14ac:dyDescent="0.2">
      <c r="A995" s="538"/>
    </row>
    <row r="996" spans="1:1" x14ac:dyDescent="0.2">
      <c r="A996" s="538"/>
    </row>
    <row r="997" spans="1:1" x14ac:dyDescent="0.2">
      <c r="A997" s="538"/>
    </row>
    <row r="998" spans="1:1" x14ac:dyDescent="0.2">
      <c r="A998" s="538"/>
    </row>
    <row r="999" spans="1:1" x14ac:dyDescent="0.2">
      <c r="A999" s="538"/>
    </row>
    <row r="1000" spans="1:1" x14ac:dyDescent="0.2">
      <c r="A1000" s="539"/>
    </row>
    <row r="1002" spans="1:1" x14ac:dyDescent="0.2">
      <c r="A1002" s="537"/>
    </row>
    <row r="1003" spans="1:1" x14ac:dyDescent="0.2">
      <c r="A1003" s="538"/>
    </row>
    <row r="1004" spans="1:1" x14ac:dyDescent="0.2">
      <c r="A1004" s="538"/>
    </row>
    <row r="1005" spans="1:1" x14ac:dyDescent="0.2">
      <c r="A1005" s="538"/>
    </row>
    <row r="1006" spans="1:1" x14ac:dyDescent="0.2">
      <c r="A1006" s="538"/>
    </row>
    <row r="1007" spans="1:1" x14ac:dyDescent="0.2">
      <c r="A1007" s="538"/>
    </row>
    <row r="1008" spans="1:1" x14ac:dyDescent="0.2">
      <c r="A1008" s="538"/>
    </row>
    <row r="1009" spans="1:1" x14ac:dyDescent="0.2">
      <c r="A1009" s="538"/>
    </row>
    <row r="1010" spans="1:1" x14ac:dyDescent="0.2">
      <c r="A1010" s="538"/>
    </row>
    <row r="1011" spans="1:1" x14ac:dyDescent="0.2">
      <c r="A1011" s="538"/>
    </row>
    <row r="1012" spans="1:1" x14ac:dyDescent="0.2">
      <c r="A1012" s="538"/>
    </row>
    <row r="1013" spans="1:1" x14ac:dyDescent="0.2">
      <c r="A1013" s="538"/>
    </row>
    <row r="1014" spans="1:1" x14ac:dyDescent="0.2">
      <c r="A1014" s="538"/>
    </row>
    <row r="1015" spans="1:1" x14ac:dyDescent="0.2">
      <c r="A1015" s="538"/>
    </row>
    <row r="1016" spans="1:1" x14ac:dyDescent="0.2">
      <c r="A1016" s="538"/>
    </row>
    <row r="1017" spans="1:1" x14ac:dyDescent="0.2">
      <c r="A1017" s="538"/>
    </row>
    <row r="1018" spans="1:1" x14ac:dyDescent="0.2">
      <c r="A1018" s="538"/>
    </row>
    <row r="1019" spans="1:1" x14ac:dyDescent="0.2">
      <c r="A1019" s="538"/>
    </row>
    <row r="1020" spans="1:1" x14ac:dyDescent="0.2">
      <c r="A1020" s="538"/>
    </row>
    <row r="1021" spans="1:1" x14ac:dyDescent="0.2">
      <c r="A1021" s="538"/>
    </row>
    <row r="1022" spans="1:1" x14ac:dyDescent="0.2">
      <c r="A1022" s="538"/>
    </row>
    <row r="1023" spans="1:1" x14ac:dyDescent="0.2">
      <c r="A1023" s="538"/>
    </row>
    <row r="1024" spans="1:1" x14ac:dyDescent="0.2">
      <c r="A1024" s="538"/>
    </row>
    <row r="1025" spans="1:1" x14ac:dyDescent="0.2">
      <c r="A1025" s="538"/>
    </row>
    <row r="1026" spans="1:1" x14ac:dyDescent="0.2">
      <c r="A1026" s="538"/>
    </row>
    <row r="1027" spans="1:1" x14ac:dyDescent="0.2">
      <c r="A1027" s="538"/>
    </row>
    <row r="1028" spans="1:1" x14ac:dyDescent="0.2">
      <c r="A1028" s="538"/>
    </row>
    <row r="1029" spans="1:1" x14ac:dyDescent="0.2">
      <c r="A1029" s="538"/>
    </row>
    <row r="1030" spans="1:1" x14ac:dyDescent="0.2">
      <c r="A1030" s="538"/>
    </row>
    <row r="1031" spans="1:1" x14ac:dyDescent="0.2">
      <c r="A1031" s="538"/>
    </row>
    <row r="1032" spans="1:1" x14ac:dyDescent="0.2">
      <c r="A1032" s="538"/>
    </row>
    <row r="1033" spans="1:1" x14ac:dyDescent="0.2">
      <c r="A1033" s="538"/>
    </row>
    <row r="1034" spans="1:1" x14ac:dyDescent="0.2">
      <c r="A1034" s="538"/>
    </row>
    <row r="1035" spans="1:1" x14ac:dyDescent="0.2">
      <c r="A1035" s="538"/>
    </row>
    <row r="1036" spans="1:1" x14ac:dyDescent="0.2">
      <c r="A1036" s="538"/>
    </row>
    <row r="1037" spans="1:1" x14ac:dyDescent="0.2">
      <c r="A1037" s="538"/>
    </row>
    <row r="1038" spans="1:1" x14ac:dyDescent="0.2">
      <c r="A1038" s="538"/>
    </row>
    <row r="1039" spans="1:1" x14ac:dyDescent="0.2">
      <c r="A1039" s="538"/>
    </row>
    <row r="1040" spans="1:1" x14ac:dyDescent="0.2">
      <c r="A1040" s="538"/>
    </row>
    <row r="1041" spans="1:1" x14ac:dyDescent="0.2">
      <c r="A1041" s="538"/>
    </row>
    <row r="1042" spans="1:1" x14ac:dyDescent="0.2">
      <c r="A1042" s="538"/>
    </row>
    <row r="1043" spans="1:1" x14ac:dyDescent="0.2">
      <c r="A1043" s="538"/>
    </row>
    <row r="1044" spans="1:1" x14ac:dyDescent="0.2">
      <c r="A1044" s="538"/>
    </row>
    <row r="1045" spans="1:1" x14ac:dyDescent="0.2">
      <c r="A1045" s="538"/>
    </row>
    <row r="1046" spans="1:1" x14ac:dyDescent="0.2">
      <c r="A1046" s="538"/>
    </row>
    <row r="1047" spans="1:1" x14ac:dyDescent="0.2">
      <c r="A1047" s="538"/>
    </row>
    <row r="1048" spans="1:1" x14ac:dyDescent="0.2">
      <c r="A1048" s="538"/>
    </row>
    <row r="1049" spans="1:1" x14ac:dyDescent="0.2">
      <c r="A1049" s="538"/>
    </row>
    <row r="1050" spans="1:1" x14ac:dyDescent="0.2">
      <c r="A1050" s="539"/>
    </row>
  </sheetData>
  <sheetProtection algorithmName="SHA-512" hashValue="FquM4W2HQvyIgqlUFUWDWDUe4eoz587cgWEY0a4zzskGZOeXBk/yljS/FcwPr4LdEwA9CqcANcPzi7PLmyPCfA==" saltValue="Yk03qv83omj1eWWSl2gEpw==" spinCount="100000" sheet="1" objects="1" scenarios="1" selectLockedCells="1"/>
  <mergeCells count="21">
    <mergeCell ref="A552:A600"/>
    <mergeCell ref="A2:A50"/>
    <mergeCell ref="A52:A100"/>
    <mergeCell ref="A102:A150"/>
    <mergeCell ref="A152:A200"/>
    <mergeCell ref="A202:A250"/>
    <mergeCell ref="A252:A300"/>
    <mergeCell ref="A302:A350"/>
    <mergeCell ref="A352:A400"/>
    <mergeCell ref="A402:A450"/>
    <mergeCell ref="A452:A500"/>
    <mergeCell ref="A502:A550"/>
    <mergeCell ref="A902:A950"/>
    <mergeCell ref="A952:A1000"/>
    <mergeCell ref="A1002:A1050"/>
    <mergeCell ref="A602:A650"/>
    <mergeCell ref="A652:A700"/>
    <mergeCell ref="A702:A750"/>
    <mergeCell ref="A752:A800"/>
    <mergeCell ref="A802:A850"/>
    <mergeCell ref="A852:A90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654"/>
  <sheetViews>
    <sheetView workbookViewId="0">
      <pane xSplit="1" ySplit="4" topLeftCell="B5" activePane="bottomRight" state="frozen"/>
      <selection pane="topRight" activeCell="B1" sqref="B1"/>
      <selection pane="bottomLeft" activeCell="A5" sqref="A5"/>
      <selection pane="bottomRight" activeCell="C659" sqref="C659"/>
    </sheetView>
  </sheetViews>
  <sheetFormatPr defaultColWidth="9.28515625" defaultRowHeight="15" x14ac:dyDescent="0.25"/>
  <cols>
    <col min="1" max="1" width="16" style="173" bestFit="1" customWidth="1"/>
    <col min="2" max="2" width="8.28515625" style="173" customWidth="1"/>
    <col min="3" max="3" width="15" style="173" bestFit="1" customWidth="1"/>
    <col min="4" max="4" width="7.7109375" style="173" bestFit="1" customWidth="1"/>
    <col min="5" max="5" width="10.28515625" style="173" bestFit="1" customWidth="1"/>
    <col min="6" max="6" width="15.7109375" style="173" bestFit="1" customWidth="1"/>
    <col min="7" max="7" width="15.42578125" style="173" bestFit="1" customWidth="1"/>
    <col min="8" max="8" width="24.28515625" style="173" customWidth="1"/>
    <col min="9" max="9" width="11" style="173" bestFit="1" customWidth="1"/>
    <col min="10" max="10" width="34.28515625" style="173" bestFit="1" customWidth="1"/>
    <col min="11" max="12" width="12" style="173" bestFit="1" customWidth="1"/>
    <col min="13" max="13" width="11" style="173" bestFit="1" customWidth="1"/>
    <col min="14" max="14" width="11.7109375" style="173" bestFit="1" customWidth="1"/>
    <col min="15" max="15" width="11.28515625" style="173" bestFit="1" customWidth="1"/>
    <col min="16" max="16" width="12.7109375" style="173" bestFit="1" customWidth="1"/>
    <col min="17" max="17" width="12.5703125" style="173" bestFit="1" customWidth="1"/>
    <col min="18" max="16384" width="9.28515625" style="173"/>
  </cols>
  <sheetData>
    <row r="1" spans="1:17" ht="45.75" customHeight="1" thickBot="1" x14ac:dyDescent="0.3">
      <c r="A1" s="540" t="s">
        <v>1356</v>
      </c>
      <c r="B1" s="541"/>
      <c r="C1" s="541"/>
      <c r="D1" s="541"/>
      <c r="E1" s="541"/>
      <c r="F1" s="541"/>
      <c r="G1" s="541"/>
      <c r="H1" s="541"/>
      <c r="I1" s="541"/>
      <c r="J1" s="541"/>
      <c r="K1" s="541"/>
      <c r="L1" s="542"/>
    </row>
    <row r="2" spans="1:17" ht="15.75" thickBot="1" x14ac:dyDescent="0.3">
      <c r="A2" s="543" t="s">
        <v>281</v>
      </c>
      <c r="B2" s="544"/>
      <c r="C2" s="544"/>
      <c r="D2" s="544"/>
      <c r="E2" s="544"/>
      <c r="F2" s="544"/>
      <c r="G2" s="544"/>
      <c r="H2" s="544"/>
      <c r="I2" s="544"/>
      <c r="J2" s="544"/>
      <c r="K2" s="544"/>
      <c r="L2" s="545"/>
    </row>
    <row r="4" spans="1:17" x14ac:dyDescent="0.25">
      <c r="A4" s="175" t="s">
        <v>239</v>
      </c>
      <c r="B4" s="175" t="s">
        <v>0</v>
      </c>
      <c r="C4" s="210" t="s">
        <v>240</v>
      </c>
      <c r="D4" s="210" t="s">
        <v>241</v>
      </c>
      <c r="E4" s="210" t="s">
        <v>242</v>
      </c>
      <c r="F4" s="210" t="s">
        <v>243</v>
      </c>
      <c r="G4" s="210" t="s">
        <v>244</v>
      </c>
      <c r="H4" s="210" t="s">
        <v>245</v>
      </c>
      <c r="I4" s="210" t="s">
        <v>246</v>
      </c>
      <c r="J4" s="210" t="s">
        <v>247</v>
      </c>
      <c r="K4" s="210" t="s">
        <v>261</v>
      </c>
      <c r="L4" s="210" t="s">
        <v>262</v>
      </c>
      <c r="M4" s="210" t="s">
        <v>263</v>
      </c>
      <c r="N4" s="210" t="s">
        <v>264</v>
      </c>
      <c r="O4" s="210" t="s">
        <v>265</v>
      </c>
      <c r="P4" s="210" t="s">
        <v>266</v>
      </c>
      <c r="Q4" s="210" t="s">
        <v>267</v>
      </c>
    </row>
    <row r="5" spans="1:17" x14ac:dyDescent="0.25">
      <c r="A5" s="175" t="s">
        <v>1426</v>
      </c>
      <c r="B5" s="175" t="s">
        <v>274</v>
      </c>
      <c r="C5">
        <v>1</v>
      </c>
      <c r="D5">
        <v>2031</v>
      </c>
      <c r="E5">
        <v>49003</v>
      </c>
      <c r="F5" t="s">
        <v>366</v>
      </c>
      <c r="G5">
        <v>11</v>
      </c>
      <c r="H5" t="s">
        <v>248</v>
      </c>
      <c r="I5">
        <v>2</v>
      </c>
      <c r="J5" t="s">
        <v>173</v>
      </c>
      <c r="K5">
        <v>11.226091</v>
      </c>
      <c r="L5">
        <v>11.095980000000001</v>
      </c>
      <c r="M5">
        <v>11.515615</v>
      </c>
      <c r="N5" t="s">
        <v>428</v>
      </c>
      <c r="O5" t="s">
        <v>428</v>
      </c>
      <c r="P5" t="s">
        <v>428</v>
      </c>
      <c r="Q5" t="s">
        <v>428</v>
      </c>
    </row>
    <row r="6" spans="1:17" x14ac:dyDescent="0.25">
      <c r="A6" s="175" t="s">
        <v>1427</v>
      </c>
      <c r="B6" s="175" t="s">
        <v>274</v>
      </c>
      <c r="C6">
        <v>1</v>
      </c>
      <c r="D6">
        <v>2031</v>
      </c>
      <c r="E6">
        <v>49003</v>
      </c>
      <c r="F6" t="s">
        <v>366</v>
      </c>
      <c r="G6">
        <v>11</v>
      </c>
      <c r="H6" t="s">
        <v>248</v>
      </c>
      <c r="I6">
        <v>3</v>
      </c>
      <c r="J6" t="s">
        <v>174</v>
      </c>
      <c r="K6">
        <v>0.83869300000000002</v>
      </c>
      <c r="L6">
        <v>0.83501800000000004</v>
      </c>
      <c r="M6">
        <v>0.325206</v>
      </c>
      <c r="N6" t="s">
        <v>428</v>
      </c>
      <c r="O6" t="s">
        <v>428</v>
      </c>
      <c r="P6" t="s">
        <v>428</v>
      </c>
      <c r="Q6" t="s">
        <v>428</v>
      </c>
    </row>
    <row r="7" spans="1:17" x14ac:dyDescent="0.25">
      <c r="A7" s="175" t="s">
        <v>1428</v>
      </c>
      <c r="B7" s="175" t="s">
        <v>274</v>
      </c>
      <c r="C7">
        <v>1</v>
      </c>
      <c r="D7">
        <v>2031</v>
      </c>
      <c r="E7">
        <v>49003</v>
      </c>
      <c r="F7" t="s">
        <v>366</v>
      </c>
      <c r="G7">
        <v>11</v>
      </c>
      <c r="H7" t="s">
        <v>248</v>
      </c>
      <c r="I7">
        <v>87</v>
      </c>
      <c r="J7" t="s">
        <v>175</v>
      </c>
      <c r="K7">
        <v>1.966675</v>
      </c>
      <c r="L7">
        <v>0.45388400000000001</v>
      </c>
      <c r="M7">
        <v>1.306513</v>
      </c>
      <c r="N7">
        <v>1.3147850000000001</v>
      </c>
      <c r="O7">
        <v>0.167437</v>
      </c>
      <c r="P7" t="s">
        <v>428</v>
      </c>
      <c r="Q7">
        <v>0.56006299999999998</v>
      </c>
    </row>
    <row r="8" spans="1:17" x14ac:dyDescent="0.25">
      <c r="A8" s="175" t="s">
        <v>1429</v>
      </c>
      <c r="B8" s="175" t="s">
        <v>274</v>
      </c>
      <c r="C8">
        <v>1</v>
      </c>
      <c r="D8">
        <v>2031</v>
      </c>
      <c r="E8">
        <v>49003</v>
      </c>
      <c r="F8" t="s">
        <v>366</v>
      </c>
      <c r="G8">
        <v>11</v>
      </c>
      <c r="H8" t="s">
        <v>248</v>
      </c>
      <c r="I8">
        <v>90</v>
      </c>
      <c r="J8" t="s">
        <v>178</v>
      </c>
      <c r="K8">
        <v>390.06692500000003</v>
      </c>
      <c r="L8">
        <v>388.41561899999999</v>
      </c>
      <c r="M8">
        <v>146.148819</v>
      </c>
      <c r="N8" t="s">
        <v>428</v>
      </c>
      <c r="O8" t="s">
        <v>428</v>
      </c>
      <c r="P8" t="s">
        <v>428</v>
      </c>
      <c r="Q8" t="s">
        <v>428</v>
      </c>
    </row>
    <row r="9" spans="1:17" x14ac:dyDescent="0.25">
      <c r="A9" s="175" t="s">
        <v>1430</v>
      </c>
      <c r="B9" s="175" t="s">
        <v>274</v>
      </c>
      <c r="C9">
        <v>1</v>
      </c>
      <c r="D9">
        <v>2031</v>
      </c>
      <c r="E9">
        <v>49003</v>
      </c>
      <c r="F9" t="s">
        <v>366</v>
      </c>
      <c r="G9">
        <v>11</v>
      </c>
      <c r="H9" t="s">
        <v>248</v>
      </c>
      <c r="I9">
        <v>100</v>
      </c>
      <c r="J9" t="s">
        <v>177</v>
      </c>
      <c r="K9">
        <v>2.0566999999999998E-2</v>
      </c>
      <c r="L9">
        <v>2.0449999999999999E-2</v>
      </c>
      <c r="M9">
        <v>1.034E-2</v>
      </c>
      <c r="N9" t="s">
        <v>428</v>
      </c>
      <c r="O9" t="s">
        <v>428</v>
      </c>
      <c r="P9" t="s">
        <v>428</v>
      </c>
      <c r="Q9" t="s">
        <v>428</v>
      </c>
    </row>
    <row r="10" spans="1:17" x14ac:dyDescent="0.25">
      <c r="A10" s="175" t="s">
        <v>1431</v>
      </c>
      <c r="B10" s="175" t="s">
        <v>274</v>
      </c>
      <c r="C10">
        <v>1</v>
      </c>
      <c r="D10">
        <v>2031</v>
      </c>
      <c r="E10">
        <v>49003</v>
      </c>
      <c r="F10" t="s">
        <v>366</v>
      </c>
      <c r="G10">
        <v>11</v>
      </c>
      <c r="H10" t="s">
        <v>248</v>
      </c>
      <c r="I10">
        <v>106</v>
      </c>
      <c r="J10" t="s">
        <v>179</v>
      </c>
      <c r="K10">
        <v>4.2550000000000001E-3</v>
      </c>
      <c r="L10">
        <v>4.2550000000000001E-3</v>
      </c>
      <c r="M10" t="s">
        <v>428</v>
      </c>
      <c r="N10" t="s">
        <v>428</v>
      </c>
      <c r="O10" t="s">
        <v>428</v>
      </c>
      <c r="P10" t="s">
        <v>428</v>
      </c>
      <c r="Q10" t="s">
        <v>428</v>
      </c>
    </row>
    <row r="11" spans="1:17" x14ac:dyDescent="0.25">
      <c r="A11" s="175" t="s">
        <v>1432</v>
      </c>
      <c r="B11" s="175" t="s">
        <v>274</v>
      </c>
      <c r="C11">
        <v>1</v>
      </c>
      <c r="D11">
        <v>2031</v>
      </c>
      <c r="E11">
        <v>49003</v>
      </c>
      <c r="F11" t="s">
        <v>366</v>
      </c>
      <c r="G11">
        <v>11</v>
      </c>
      <c r="H11" t="s">
        <v>248</v>
      </c>
      <c r="I11">
        <v>107</v>
      </c>
      <c r="J11" t="s">
        <v>180</v>
      </c>
      <c r="K11">
        <v>3.6080000000000001E-3</v>
      </c>
      <c r="L11">
        <v>3.6080000000000001E-3</v>
      </c>
      <c r="M11" t="s">
        <v>428</v>
      </c>
      <c r="N11" t="s">
        <v>428</v>
      </c>
      <c r="O11" t="s">
        <v>428</v>
      </c>
      <c r="P11" t="s">
        <v>428</v>
      </c>
      <c r="Q11" t="s">
        <v>428</v>
      </c>
    </row>
    <row r="12" spans="1:17" x14ac:dyDescent="0.25">
      <c r="A12" s="175" t="s">
        <v>1433</v>
      </c>
      <c r="B12" s="175" t="s">
        <v>274</v>
      </c>
      <c r="C12">
        <v>1</v>
      </c>
      <c r="D12">
        <v>2031</v>
      </c>
      <c r="E12">
        <v>49003</v>
      </c>
      <c r="F12" t="s">
        <v>366</v>
      </c>
      <c r="G12">
        <v>11</v>
      </c>
      <c r="H12" t="s">
        <v>248</v>
      </c>
      <c r="I12">
        <v>110</v>
      </c>
      <c r="J12" t="s">
        <v>176</v>
      </c>
      <c r="K12">
        <v>1.8193000000000001E-2</v>
      </c>
      <c r="L12">
        <v>1.8089999999999998E-2</v>
      </c>
      <c r="M12">
        <v>9.1339999999999998E-3</v>
      </c>
      <c r="N12" t="s">
        <v>428</v>
      </c>
      <c r="O12" t="s">
        <v>428</v>
      </c>
      <c r="P12" t="s">
        <v>428</v>
      </c>
      <c r="Q12" t="s">
        <v>428</v>
      </c>
    </row>
    <row r="13" spans="1:17" x14ac:dyDescent="0.25">
      <c r="A13" s="175" t="s">
        <v>1434</v>
      </c>
      <c r="B13" s="175" t="s">
        <v>274</v>
      </c>
      <c r="C13">
        <v>1</v>
      </c>
      <c r="D13">
        <v>2031</v>
      </c>
      <c r="E13">
        <v>49003</v>
      </c>
      <c r="F13" t="s">
        <v>366</v>
      </c>
      <c r="G13">
        <v>11</v>
      </c>
      <c r="H13" t="s">
        <v>248</v>
      </c>
      <c r="I13">
        <v>116</v>
      </c>
      <c r="J13" t="s">
        <v>181</v>
      </c>
      <c r="K13">
        <v>5.3200000000000003E-4</v>
      </c>
      <c r="L13">
        <v>5.3200000000000003E-4</v>
      </c>
      <c r="M13" t="s">
        <v>428</v>
      </c>
      <c r="N13" t="s">
        <v>428</v>
      </c>
      <c r="O13" t="s">
        <v>428</v>
      </c>
      <c r="P13" t="s">
        <v>428</v>
      </c>
      <c r="Q13" t="s">
        <v>428</v>
      </c>
    </row>
    <row r="14" spans="1:17" x14ac:dyDescent="0.25">
      <c r="A14" s="175" t="s">
        <v>1435</v>
      </c>
      <c r="B14" s="175" t="s">
        <v>274</v>
      </c>
      <c r="C14">
        <v>1</v>
      </c>
      <c r="D14">
        <v>2031</v>
      </c>
      <c r="E14">
        <v>49003</v>
      </c>
      <c r="F14" t="s">
        <v>366</v>
      </c>
      <c r="G14">
        <v>11</v>
      </c>
      <c r="H14" t="s">
        <v>248</v>
      </c>
      <c r="I14">
        <v>117</v>
      </c>
      <c r="J14" t="s">
        <v>182</v>
      </c>
      <c r="K14">
        <v>5.4100000000000003E-4</v>
      </c>
      <c r="L14">
        <v>5.4100000000000003E-4</v>
      </c>
      <c r="M14" t="s">
        <v>428</v>
      </c>
      <c r="N14" t="s">
        <v>428</v>
      </c>
      <c r="O14" t="s">
        <v>428</v>
      </c>
      <c r="P14" t="s">
        <v>428</v>
      </c>
      <c r="Q14" t="s">
        <v>428</v>
      </c>
    </row>
    <row r="15" spans="1:17" x14ac:dyDescent="0.25">
      <c r="A15" s="175" t="s">
        <v>1436</v>
      </c>
      <c r="B15" s="175" t="s">
        <v>274</v>
      </c>
      <c r="C15">
        <v>1</v>
      </c>
      <c r="D15">
        <v>2031</v>
      </c>
      <c r="E15">
        <v>49003</v>
      </c>
      <c r="F15" t="s">
        <v>366</v>
      </c>
      <c r="G15">
        <v>21</v>
      </c>
      <c r="H15" t="s">
        <v>249</v>
      </c>
      <c r="I15">
        <v>2</v>
      </c>
      <c r="J15" t="s">
        <v>173</v>
      </c>
      <c r="K15">
        <v>1.648344</v>
      </c>
      <c r="L15">
        <v>1.14429</v>
      </c>
      <c r="M15">
        <v>6.8768269999999996</v>
      </c>
      <c r="N15" t="s">
        <v>428</v>
      </c>
      <c r="O15" t="s">
        <v>428</v>
      </c>
      <c r="P15" t="s">
        <v>428</v>
      </c>
      <c r="Q15" t="s">
        <v>428</v>
      </c>
    </row>
    <row r="16" spans="1:17" x14ac:dyDescent="0.25">
      <c r="A16" s="175" t="s">
        <v>1437</v>
      </c>
      <c r="B16" s="175" t="s">
        <v>274</v>
      </c>
      <c r="C16">
        <v>1</v>
      </c>
      <c r="D16">
        <v>2031</v>
      </c>
      <c r="E16">
        <v>49003</v>
      </c>
      <c r="F16" t="s">
        <v>366</v>
      </c>
      <c r="G16">
        <v>21</v>
      </c>
      <c r="H16" t="s">
        <v>249</v>
      </c>
      <c r="I16">
        <v>3</v>
      </c>
      <c r="J16" t="s">
        <v>174</v>
      </c>
      <c r="K16">
        <v>3.8105E-2</v>
      </c>
      <c r="L16">
        <v>1.6678999999999999E-2</v>
      </c>
      <c r="M16">
        <v>0.29230600000000001</v>
      </c>
      <c r="N16" t="s">
        <v>428</v>
      </c>
      <c r="O16" t="s">
        <v>428</v>
      </c>
      <c r="P16" t="s">
        <v>428</v>
      </c>
      <c r="Q16" t="s">
        <v>428</v>
      </c>
    </row>
    <row r="17" spans="1:17" x14ac:dyDescent="0.25">
      <c r="A17" s="175" t="s">
        <v>1438</v>
      </c>
      <c r="B17" s="175" t="s">
        <v>274</v>
      </c>
      <c r="C17">
        <v>1</v>
      </c>
      <c r="D17">
        <v>2031</v>
      </c>
      <c r="E17">
        <v>49003</v>
      </c>
      <c r="F17" t="s">
        <v>366</v>
      </c>
      <c r="G17">
        <v>21</v>
      </c>
      <c r="H17" t="s">
        <v>249</v>
      </c>
      <c r="I17">
        <v>87</v>
      </c>
      <c r="J17" t="s">
        <v>175</v>
      </c>
      <c r="K17">
        <v>0.10530200000000001</v>
      </c>
      <c r="L17">
        <v>6.2579999999999997E-3</v>
      </c>
      <c r="M17">
        <v>0.75347600000000003</v>
      </c>
      <c r="N17">
        <v>3.4369999999999998E-2</v>
      </c>
      <c r="O17">
        <v>6.3124E-2</v>
      </c>
      <c r="P17" t="s">
        <v>428</v>
      </c>
      <c r="Q17">
        <v>0.41637800000000003</v>
      </c>
    </row>
    <row r="18" spans="1:17" x14ac:dyDescent="0.25">
      <c r="A18" s="175" t="s">
        <v>1439</v>
      </c>
      <c r="B18" s="175" t="s">
        <v>274</v>
      </c>
      <c r="C18">
        <v>1</v>
      </c>
      <c r="D18">
        <v>2031</v>
      </c>
      <c r="E18">
        <v>49003</v>
      </c>
      <c r="F18" t="s">
        <v>366</v>
      </c>
      <c r="G18">
        <v>21</v>
      </c>
      <c r="H18" t="s">
        <v>249</v>
      </c>
      <c r="I18">
        <v>90</v>
      </c>
      <c r="J18" t="s">
        <v>178</v>
      </c>
      <c r="K18">
        <v>202.90008499999999</v>
      </c>
      <c r="L18">
        <v>195.32261700000001</v>
      </c>
      <c r="M18">
        <v>103.379791</v>
      </c>
      <c r="N18" t="s">
        <v>428</v>
      </c>
      <c r="O18" t="s">
        <v>428</v>
      </c>
      <c r="P18" t="s">
        <v>428</v>
      </c>
      <c r="Q18" t="s">
        <v>428</v>
      </c>
    </row>
    <row r="19" spans="1:17" x14ac:dyDescent="0.25">
      <c r="A19" s="175" t="s">
        <v>1440</v>
      </c>
      <c r="B19" s="175" t="s">
        <v>274</v>
      </c>
      <c r="C19">
        <v>1</v>
      </c>
      <c r="D19">
        <v>2031</v>
      </c>
      <c r="E19">
        <v>49003</v>
      </c>
      <c r="F19" t="s">
        <v>366</v>
      </c>
      <c r="G19">
        <v>21</v>
      </c>
      <c r="H19" t="s">
        <v>249</v>
      </c>
      <c r="I19">
        <v>100</v>
      </c>
      <c r="J19" t="s">
        <v>177</v>
      </c>
      <c r="K19">
        <v>3.5379999999999999E-3</v>
      </c>
      <c r="L19">
        <v>1.152E-3</v>
      </c>
      <c r="M19">
        <v>3.2547E-2</v>
      </c>
      <c r="N19" t="s">
        <v>428</v>
      </c>
      <c r="O19" t="s">
        <v>428</v>
      </c>
      <c r="P19" t="s">
        <v>428</v>
      </c>
      <c r="Q19" t="s">
        <v>428</v>
      </c>
    </row>
    <row r="20" spans="1:17" x14ac:dyDescent="0.25">
      <c r="A20" s="175" t="s">
        <v>1441</v>
      </c>
      <c r="B20" s="175" t="s">
        <v>274</v>
      </c>
      <c r="C20">
        <v>1</v>
      </c>
      <c r="D20">
        <v>2031</v>
      </c>
      <c r="E20">
        <v>49003</v>
      </c>
      <c r="F20" t="s">
        <v>366</v>
      </c>
      <c r="G20">
        <v>21</v>
      </c>
      <c r="H20" t="s">
        <v>249</v>
      </c>
      <c r="I20">
        <v>106</v>
      </c>
      <c r="J20" t="s">
        <v>179</v>
      </c>
      <c r="K20">
        <v>8.5939999999999992E-3</v>
      </c>
      <c r="L20">
        <v>8.5939999999999992E-3</v>
      </c>
      <c r="M20" t="s">
        <v>428</v>
      </c>
      <c r="N20" t="s">
        <v>428</v>
      </c>
      <c r="O20" t="s">
        <v>428</v>
      </c>
      <c r="P20" t="s">
        <v>428</v>
      </c>
      <c r="Q20" t="s">
        <v>428</v>
      </c>
    </row>
    <row r="21" spans="1:17" x14ac:dyDescent="0.25">
      <c r="A21" s="175" t="s">
        <v>1442</v>
      </c>
      <c r="B21" s="175" t="s">
        <v>274</v>
      </c>
      <c r="C21">
        <v>1</v>
      </c>
      <c r="D21">
        <v>2031</v>
      </c>
      <c r="E21">
        <v>49003</v>
      </c>
      <c r="F21" t="s">
        <v>366</v>
      </c>
      <c r="G21">
        <v>21</v>
      </c>
      <c r="H21" t="s">
        <v>249</v>
      </c>
      <c r="I21">
        <v>107</v>
      </c>
      <c r="J21" t="s">
        <v>180</v>
      </c>
      <c r="K21">
        <v>7.2129999999999998E-3</v>
      </c>
      <c r="L21">
        <v>7.2129999999999998E-3</v>
      </c>
      <c r="M21" t="s">
        <v>428</v>
      </c>
      <c r="N21" t="s">
        <v>428</v>
      </c>
      <c r="O21" t="s">
        <v>428</v>
      </c>
      <c r="P21" t="s">
        <v>428</v>
      </c>
      <c r="Q21" t="s">
        <v>428</v>
      </c>
    </row>
    <row r="22" spans="1:17" x14ac:dyDescent="0.25">
      <c r="A22" s="175" t="s">
        <v>1443</v>
      </c>
      <c r="B22" s="175" t="s">
        <v>274</v>
      </c>
      <c r="C22">
        <v>1</v>
      </c>
      <c r="D22">
        <v>2031</v>
      </c>
      <c r="E22">
        <v>49003</v>
      </c>
      <c r="F22" t="s">
        <v>366</v>
      </c>
      <c r="G22">
        <v>21</v>
      </c>
      <c r="H22" t="s">
        <v>249</v>
      </c>
      <c r="I22">
        <v>110</v>
      </c>
      <c r="J22" t="s">
        <v>176</v>
      </c>
      <c r="K22">
        <v>3.13E-3</v>
      </c>
      <c r="L22">
        <v>1.0200000000000001E-3</v>
      </c>
      <c r="M22">
        <v>2.8792999999999999E-2</v>
      </c>
      <c r="N22" t="s">
        <v>428</v>
      </c>
      <c r="O22" t="s">
        <v>428</v>
      </c>
      <c r="P22" t="s">
        <v>428</v>
      </c>
      <c r="Q22" t="s">
        <v>428</v>
      </c>
    </row>
    <row r="23" spans="1:17" x14ac:dyDescent="0.25">
      <c r="A23" s="175" t="s">
        <v>1444</v>
      </c>
      <c r="B23" s="175" t="s">
        <v>274</v>
      </c>
      <c r="C23">
        <v>1</v>
      </c>
      <c r="D23">
        <v>2031</v>
      </c>
      <c r="E23">
        <v>49003</v>
      </c>
      <c r="F23" t="s">
        <v>366</v>
      </c>
      <c r="G23">
        <v>21</v>
      </c>
      <c r="H23" t="s">
        <v>249</v>
      </c>
      <c r="I23">
        <v>116</v>
      </c>
      <c r="J23" t="s">
        <v>181</v>
      </c>
      <c r="K23">
        <v>1.0740000000000001E-3</v>
      </c>
      <c r="L23">
        <v>1.0740000000000001E-3</v>
      </c>
      <c r="M23" t="s">
        <v>428</v>
      </c>
      <c r="N23" t="s">
        <v>428</v>
      </c>
      <c r="O23" t="s">
        <v>428</v>
      </c>
      <c r="P23" t="s">
        <v>428</v>
      </c>
      <c r="Q23" t="s">
        <v>428</v>
      </c>
    </row>
    <row r="24" spans="1:17" x14ac:dyDescent="0.25">
      <c r="A24" s="175" t="s">
        <v>1445</v>
      </c>
      <c r="B24" s="175" t="s">
        <v>274</v>
      </c>
      <c r="C24">
        <v>1</v>
      </c>
      <c r="D24">
        <v>2031</v>
      </c>
      <c r="E24">
        <v>49003</v>
      </c>
      <c r="F24" t="s">
        <v>366</v>
      </c>
      <c r="G24">
        <v>21</v>
      </c>
      <c r="H24" t="s">
        <v>249</v>
      </c>
      <c r="I24">
        <v>117</v>
      </c>
      <c r="J24" t="s">
        <v>182</v>
      </c>
      <c r="K24">
        <v>1.0820000000000001E-3</v>
      </c>
      <c r="L24">
        <v>1.0820000000000001E-3</v>
      </c>
      <c r="M24" t="s">
        <v>428</v>
      </c>
      <c r="N24" t="s">
        <v>428</v>
      </c>
      <c r="O24" t="s">
        <v>428</v>
      </c>
      <c r="P24" t="s">
        <v>428</v>
      </c>
      <c r="Q24" t="s">
        <v>428</v>
      </c>
    </row>
    <row r="25" spans="1:17" x14ac:dyDescent="0.25">
      <c r="A25" s="175" t="s">
        <v>1446</v>
      </c>
      <c r="B25" s="175" t="s">
        <v>274</v>
      </c>
      <c r="C25">
        <v>1</v>
      </c>
      <c r="D25">
        <v>2031</v>
      </c>
      <c r="E25">
        <v>49003</v>
      </c>
      <c r="F25" t="s">
        <v>366</v>
      </c>
      <c r="G25">
        <v>31</v>
      </c>
      <c r="H25" t="s">
        <v>250</v>
      </c>
      <c r="I25">
        <v>2</v>
      </c>
      <c r="J25" t="s">
        <v>173</v>
      </c>
      <c r="K25">
        <v>1.8359129999999999</v>
      </c>
      <c r="L25">
        <v>1.3188169999999999</v>
      </c>
      <c r="M25">
        <v>6.8514660000000003</v>
      </c>
      <c r="N25" t="s">
        <v>428</v>
      </c>
      <c r="O25" t="s">
        <v>428</v>
      </c>
      <c r="P25" t="s">
        <v>428</v>
      </c>
      <c r="Q25" t="s">
        <v>428</v>
      </c>
    </row>
    <row r="26" spans="1:17" x14ac:dyDescent="0.25">
      <c r="A26" s="175" t="s">
        <v>1447</v>
      </c>
      <c r="B26" s="175" t="s">
        <v>274</v>
      </c>
      <c r="C26">
        <v>1</v>
      </c>
      <c r="D26">
        <v>2031</v>
      </c>
      <c r="E26">
        <v>49003</v>
      </c>
      <c r="F26" t="s">
        <v>366</v>
      </c>
      <c r="G26">
        <v>31</v>
      </c>
      <c r="H26" t="s">
        <v>250</v>
      </c>
      <c r="I26">
        <v>3</v>
      </c>
      <c r="J26" t="s">
        <v>174</v>
      </c>
      <c r="K26">
        <v>0.13111200000000001</v>
      </c>
      <c r="L26">
        <v>9.6907999999999994E-2</v>
      </c>
      <c r="M26">
        <v>0.45319999999999999</v>
      </c>
      <c r="N26" t="s">
        <v>428</v>
      </c>
      <c r="O26" t="s">
        <v>428</v>
      </c>
      <c r="P26" t="s">
        <v>428</v>
      </c>
      <c r="Q26" t="s">
        <v>428</v>
      </c>
    </row>
    <row r="27" spans="1:17" x14ac:dyDescent="0.25">
      <c r="A27" s="175" t="s">
        <v>1448</v>
      </c>
      <c r="B27" s="175" t="s">
        <v>274</v>
      </c>
      <c r="C27">
        <v>1</v>
      </c>
      <c r="D27">
        <v>2031</v>
      </c>
      <c r="E27">
        <v>49003</v>
      </c>
      <c r="F27" t="s">
        <v>366</v>
      </c>
      <c r="G27">
        <v>31</v>
      </c>
      <c r="H27" t="s">
        <v>250</v>
      </c>
      <c r="I27">
        <v>87</v>
      </c>
      <c r="J27" t="s">
        <v>175</v>
      </c>
      <c r="K27">
        <v>0.123893</v>
      </c>
      <c r="L27">
        <v>1.711E-2</v>
      </c>
      <c r="M27">
        <v>0.80747199999999997</v>
      </c>
      <c r="N27">
        <v>3.0939000000000001E-2</v>
      </c>
      <c r="O27">
        <v>5.8271999999999997E-2</v>
      </c>
      <c r="P27" t="s">
        <v>428</v>
      </c>
      <c r="Q27">
        <v>0.67357800000000001</v>
      </c>
    </row>
    <row r="28" spans="1:17" x14ac:dyDescent="0.25">
      <c r="A28" s="175" t="s">
        <v>1449</v>
      </c>
      <c r="B28" s="175" t="s">
        <v>274</v>
      </c>
      <c r="C28">
        <v>1</v>
      </c>
      <c r="D28">
        <v>2031</v>
      </c>
      <c r="E28">
        <v>49003</v>
      </c>
      <c r="F28" t="s">
        <v>366</v>
      </c>
      <c r="G28">
        <v>31</v>
      </c>
      <c r="H28" t="s">
        <v>250</v>
      </c>
      <c r="I28">
        <v>90</v>
      </c>
      <c r="J28" t="s">
        <v>178</v>
      </c>
      <c r="K28">
        <v>303.43658399999998</v>
      </c>
      <c r="L28">
        <v>293.39993299999998</v>
      </c>
      <c r="M28">
        <v>132.98426799999999</v>
      </c>
      <c r="N28" t="s">
        <v>428</v>
      </c>
      <c r="O28" t="s">
        <v>428</v>
      </c>
      <c r="P28" t="s">
        <v>428</v>
      </c>
      <c r="Q28" t="s">
        <v>428</v>
      </c>
    </row>
    <row r="29" spans="1:17" x14ac:dyDescent="0.25">
      <c r="A29" s="175" t="s">
        <v>1450</v>
      </c>
      <c r="B29" s="175" t="s">
        <v>274</v>
      </c>
      <c r="C29">
        <v>1</v>
      </c>
      <c r="D29">
        <v>2031</v>
      </c>
      <c r="E29">
        <v>49003</v>
      </c>
      <c r="F29" t="s">
        <v>366</v>
      </c>
      <c r="G29">
        <v>31</v>
      </c>
      <c r="H29" t="s">
        <v>250</v>
      </c>
      <c r="I29">
        <v>100</v>
      </c>
      <c r="J29" t="s">
        <v>177</v>
      </c>
      <c r="K29">
        <v>7.7320000000000002E-3</v>
      </c>
      <c r="L29">
        <v>4.4000000000000003E-3</v>
      </c>
      <c r="M29">
        <v>4.4145999999999998E-2</v>
      </c>
      <c r="N29" t="s">
        <v>428</v>
      </c>
      <c r="O29" t="s">
        <v>428</v>
      </c>
      <c r="P29" t="s">
        <v>428</v>
      </c>
      <c r="Q29" t="s">
        <v>428</v>
      </c>
    </row>
    <row r="30" spans="1:17" x14ac:dyDescent="0.25">
      <c r="A30" s="175" t="s">
        <v>1451</v>
      </c>
      <c r="B30" s="175" t="s">
        <v>274</v>
      </c>
      <c r="C30">
        <v>1</v>
      </c>
      <c r="D30">
        <v>2031</v>
      </c>
      <c r="E30">
        <v>49003</v>
      </c>
      <c r="F30" t="s">
        <v>366</v>
      </c>
      <c r="G30">
        <v>31</v>
      </c>
      <c r="H30" t="s">
        <v>250</v>
      </c>
      <c r="I30">
        <v>106</v>
      </c>
      <c r="J30" t="s">
        <v>179</v>
      </c>
      <c r="K30">
        <v>9.7269999999999995E-3</v>
      </c>
      <c r="L30">
        <v>9.7269999999999995E-3</v>
      </c>
      <c r="M30" t="s">
        <v>428</v>
      </c>
      <c r="N30" t="s">
        <v>428</v>
      </c>
      <c r="O30" t="s">
        <v>428</v>
      </c>
      <c r="P30" t="s">
        <v>428</v>
      </c>
      <c r="Q30" t="s">
        <v>428</v>
      </c>
    </row>
    <row r="31" spans="1:17" x14ac:dyDescent="0.25">
      <c r="A31" s="175" t="s">
        <v>1452</v>
      </c>
      <c r="B31" s="175" t="s">
        <v>274</v>
      </c>
      <c r="C31">
        <v>1</v>
      </c>
      <c r="D31">
        <v>2031</v>
      </c>
      <c r="E31">
        <v>49003</v>
      </c>
      <c r="F31" t="s">
        <v>366</v>
      </c>
      <c r="G31">
        <v>31</v>
      </c>
      <c r="H31" t="s">
        <v>250</v>
      </c>
      <c r="I31">
        <v>107</v>
      </c>
      <c r="J31" t="s">
        <v>180</v>
      </c>
      <c r="K31">
        <v>7.4339999999999996E-3</v>
      </c>
      <c r="L31">
        <v>7.4339999999999996E-3</v>
      </c>
      <c r="M31" t="s">
        <v>428</v>
      </c>
      <c r="N31" t="s">
        <v>428</v>
      </c>
      <c r="O31" t="s">
        <v>428</v>
      </c>
      <c r="P31" t="s">
        <v>428</v>
      </c>
      <c r="Q31" t="s">
        <v>428</v>
      </c>
    </row>
    <row r="32" spans="1:17" x14ac:dyDescent="0.25">
      <c r="A32" s="175" t="s">
        <v>1453</v>
      </c>
      <c r="B32" s="175" t="s">
        <v>274</v>
      </c>
      <c r="C32">
        <v>1</v>
      </c>
      <c r="D32">
        <v>2031</v>
      </c>
      <c r="E32">
        <v>49003</v>
      </c>
      <c r="F32" t="s">
        <v>366</v>
      </c>
      <c r="G32">
        <v>31</v>
      </c>
      <c r="H32" t="s">
        <v>250</v>
      </c>
      <c r="I32">
        <v>110</v>
      </c>
      <c r="J32" t="s">
        <v>176</v>
      </c>
      <c r="K32">
        <v>6.9540000000000001E-3</v>
      </c>
      <c r="L32">
        <v>4.0049999999999999E-3</v>
      </c>
      <c r="M32">
        <v>3.9074999999999999E-2</v>
      </c>
      <c r="N32" t="s">
        <v>428</v>
      </c>
      <c r="O32" t="s">
        <v>428</v>
      </c>
      <c r="P32" t="s">
        <v>428</v>
      </c>
      <c r="Q32" t="s">
        <v>428</v>
      </c>
    </row>
    <row r="33" spans="1:17" x14ac:dyDescent="0.25">
      <c r="A33" s="175" t="s">
        <v>1454</v>
      </c>
      <c r="B33" s="175" t="s">
        <v>274</v>
      </c>
      <c r="C33">
        <v>1</v>
      </c>
      <c r="D33">
        <v>2031</v>
      </c>
      <c r="E33">
        <v>49003</v>
      </c>
      <c r="F33" t="s">
        <v>366</v>
      </c>
      <c r="G33">
        <v>31</v>
      </c>
      <c r="H33" t="s">
        <v>250</v>
      </c>
      <c r="I33">
        <v>116</v>
      </c>
      <c r="J33" t="s">
        <v>181</v>
      </c>
      <c r="K33">
        <v>1.2160000000000001E-3</v>
      </c>
      <c r="L33">
        <v>1.2160000000000001E-3</v>
      </c>
      <c r="M33" t="s">
        <v>428</v>
      </c>
      <c r="N33" t="s">
        <v>428</v>
      </c>
      <c r="O33" t="s">
        <v>428</v>
      </c>
      <c r="P33" t="s">
        <v>428</v>
      </c>
      <c r="Q33" t="s">
        <v>428</v>
      </c>
    </row>
    <row r="34" spans="1:17" x14ac:dyDescent="0.25">
      <c r="A34" s="175" t="s">
        <v>1455</v>
      </c>
      <c r="B34" s="175" t="s">
        <v>274</v>
      </c>
      <c r="C34">
        <v>1</v>
      </c>
      <c r="D34">
        <v>2031</v>
      </c>
      <c r="E34">
        <v>49003</v>
      </c>
      <c r="F34" t="s">
        <v>366</v>
      </c>
      <c r="G34">
        <v>31</v>
      </c>
      <c r="H34" t="s">
        <v>250</v>
      </c>
      <c r="I34">
        <v>117</v>
      </c>
      <c r="J34" t="s">
        <v>182</v>
      </c>
      <c r="K34">
        <v>1.1150000000000001E-3</v>
      </c>
      <c r="L34">
        <v>1.1150000000000001E-3</v>
      </c>
      <c r="M34" t="s">
        <v>428</v>
      </c>
      <c r="N34" t="s">
        <v>428</v>
      </c>
      <c r="O34" t="s">
        <v>428</v>
      </c>
      <c r="P34" t="s">
        <v>428</v>
      </c>
      <c r="Q34" t="s">
        <v>428</v>
      </c>
    </row>
    <row r="35" spans="1:17" x14ac:dyDescent="0.25">
      <c r="A35" s="175" t="s">
        <v>1456</v>
      </c>
      <c r="B35" s="175" t="s">
        <v>274</v>
      </c>
      <c r="C35">
        <v>1</v>
      </c>
      <c r="D35">
        <v>2031</v>
      </c>
      <c r="E35">
        <v>49003</v>
      </c>
      <c r="F35" t="s">
        <v>366</v>
      </c>
      <c r="G35">
        <v>32</v>
      </c>
      <c r="H35" t="s">
        <v>251</v>
      </c>
      <c r="I35">
        <v>2</v>
      </c>
      <c r="J35" t="s">
        <v>173</v>
      </c>
      <c r="K35">
        <v>1.8891119999999999</v>
      </c>
      <c r="L35">
        <v>1.256345</v>
      </c>
      <c r="M35">
        <v>7.9004950000000003</v>
      </c>
      <c r="N35" t="s">
        <v>428</v>
      </c>
      <c r="O35" t="s">
        <v>428</v>
      </c>
      <c r="P35" t="s">
        <v>428</v>
      </c>
      <c r="Q35" t="s">
        <v>428</v>
      </c>
    </row>
    <row r="36" spans="1:17" x14ac:dyDescent="0.25">
      <c r="A36" s="175" t="s">
        <v>1457</v>
      </c>
      <c r="B36" s="175" t="s">
        <v>274</v>
      </c>
      <c r="C36">
        <v>1</v>
      </c>
      <c r="D36">
        <v>2031</v>
      </c>
      <c r="E36">
        <v>49003</v>
      </c>
      <c r="F36" t="s">
        <v>366</v>
      </c>
      <c r="G36">
        <v>32</v>
      </c>
      <c r="H36" t="s">
        <v>251</v>
      </c>
      <c r="I36">
        <v>3</v>
      </c>
      <c r="J36" t="s">
        <v>174</v>
      </c>
      <c r="K36">
        <v>0.15553400000000001</v>
      </c>
      <c r="L36">
        <v>0.112911</v>
      </c>
      <c r="M36">
        <v>0.53217199999999998</v>
      </c>
      <c r="N36" t="s">
        <v>428</v>
      </c>
      <c r="O36" t="s">
        <v>428</v>
      </c>
      <c r="P36" t="s">
        <v>428</v>
      </c>
      <c r="Q36" t="s">
        <v>428</v>
      </c>
    </row>
    <row r="37" spans="1:17" x14ac:dyDescent="0.25">
      <c r="A37" s="175" t="s">
        <v>1458</v>
      </c>
      <c r="B37" s="175" t="s">
        <v>274</v>
      </c>
      <c r="C37">
        <v>1</v>
      </c>
      <c r="D37">
        <v>2031</v>
      </c>
      <c r="E37">
        <v>49003</v>
      </c>
      <c r="F37" t="s">
        <v>366</v>
      </c>
      <c r="G37">
        <v>32</v>
      </c>
      <c r="H37" t="s">
        <v>251</v>
      </c>
      <c r="I37">
        <v>87</v>
      </c>
      <c r="J37" t="s">
        <v>175</v>
      </c>
      <c r="K37">
        <v>0.13499800000000001</v>
      </c>
      <c r="L37">
        <v>1.9282000000000001E-2</v>
      </c>
      <c r="M37">
        <v>0.84677899999999995</v>
      </c>
      <c r="N37">
        <v>3.1172999999999999E-2</v>
      </c>
      <c r="O37">
        <v>5.8710999999999999E-2</v>
      </c>
      <c r="P37" t="s">
        <v>428</v>
      </c>
      <c r="Q37">
        <v>0.75587199999999999</v>
      </c>
    </row>
    <row r="38" spans="1:17" x14ac:dyDescent="0.25">
      <c r="A38" s="175" t="s">
        <v>1459</v>
      </c>
      <c r="B38" s="175" t="s">
        <v>274</v>
      </c>
      <c r="C38">
        <v>1</v>
      </c>
      <c r="D38">
        <v>2031</v>
      </c>
      <c r="E38">
        <v>49003</v>
      </c>
      <c r="F38" t="s">
        <v>366</v>
      </c>
      <c r="G38">
        <v>32</v>
      </c>
      <c r="H38" t="s">
        <v>251</v>
      </c>
      <c r="I38">
        <v>90</v>
      </c>
      <c r="J38" t="s">
        <v>178</v>
      </c>
      <c r="K38">
        <v>332.40536500000002</v>
      </c>
      <c r="L38">
        <v>321.17041</v>
      </c>
      <c r="M38">
        <v>140.275543</v>
      </c>
      <c r="N38" t="s">
        <v>428</v>
      </c>
      <c r="O38" t="s">
        <v>428</v>
      </c>
      <c r="P38" t="s">
        <v>428</v>
      </c>
      <c r="Q38" t="s">
        <v>428</v>
      </c>
    </row>
    <row r="39" spans="1:17" x14ac:dyDescent="0.25">
      <c r="A39" s="175" t="s">
        <v>1460</v>
      </c>
      <c r="B39" s="175" t="s">
        <v>274</v>
      </c>
      <c r="C39">
        <v>1</v>
      </c>
      <c r="D39">
        <v>2031</v>
      </c>
      <c r="E39">
        <v>49003</v>
      </c>
      <c r="F39" t="s">
        <v>366</v>
      </c>
      <c r="G39">
        <v>32</v>
      </c>
      <c r="H39" t="s">
        <v>251</v>
      </c>
      <c r="I39">
        <v>100</v>
      </c>
      <c r="J39" t="s">
        <v>177</v>
      </c>
      <c r="K39">
        <v>8.3890000000000006E-3</v>
      </c>
      <c r="L39">
        <v>4.9610000000000001E-3</v>
      </c>
      <c r="M39">
        <v>4.2812000000000003E-2</v>
      </c>
      <c r="N39" t="s">
        <v>428</v>
      </c>
      <c r="O39" t="s">
        <v>428</v>
      </c>
      <c r="P39" t="s">
        <v>428</v>
      </c>
      <c r="Q39" t="s">
        <v>428</v>
      </c>
    </row>
    <row r="40" spans="1:17" x14ac:dyDescent="0.25">
      <c r="A40" s="175" t="s">
        <v>1461</v>
      </c>
      <c r="B40" s="175" t="s">
        <v>274</v>
      </c>
      <c r="C40">
        <v>1</v>
      </c>
      <c r="D40">
        <v>2031</v>
      </c>
      <c r="E40">
        <v>49003</v>
      </c>
      <c r="F40" t="s">
        <v>366</v>
      </c>
      <c r="G40">
        <v>32</v>
      </c>
      <c r="H40" t="s">
        <v>251</v>
      </c>
      <c r="I40">
        <v>106</v>
      </c>
      <c r="J40" t="s">
        <v>179</v>
      </c>
      <c r="K40">
        <v>1.0234E-2</v>
      </c>
      <c r="L40">
        <v>1.0234E-2</v>
      </c>
      <c r="M40" t="s">
        <v>428</v>
      </c>
      <c r="N40" t="s">
        <v>428</v>
      </c>
      <c r="O40" t="s">
        <v>428</v>
      </c>
      <c r="P40" t="s">
        <v>428</v>
      </c>
      <c r="Q40" t="s">
        <v>428</v>
      </c>
    </row>
    <row r="41" spans="1:17" x14ac:dyDescent="0.25">
      <c r="A41" s="175" t="s">
        <v>1462</v>
      </c>
      <c r="B41" s="175" t="s">
        <v>274</v>
      </c>
      <c r="C41">
        <v>1</v>
      </c>
      <c r="D41">
        <v>2031</v>
      </c>
      <c r="E41">
        <v>49003</v>
      </c>
      <c r="F41" t="s">
        <v>366</v>
      </c>
      <c r="G41">
        <v>32</v>
      </c>
      <c r="H41" t="s">
        <v>251</v>
      </c>
      <c r="I41">
        <v>107</v>
      </c>
      <c r="J41" t="s">
        <v>180</v>
      </c>
      <c r="K41">
        <v>7.7749999999999998E-3</v>
      </c>
      <c r="L41">
        <v>7.7749999999999998E-3</v>
      </c>
      <c r="M41" t="s">
        <v>428</v>
      </c>
      <c r="N41" t="s">
        <v>428</v>
      </c>
      <c r="O41" t="s">
        <v>428</v>
      </c>
      <c r="P41" t="s">
        <v>428</v>
      </c>
      <c r="Q41" t="s">
        <v>428</v>
      </c>
    </row>
    <row r="42" spans="1:17" x14ac:dyDescent="0.25">
      <c r="A42" s="175" t="s">
        <v>1463</v>
      </c>
      <c r="B42" s="175" t="s">
        <v>274</v>
      </c>
      <c r="C42">
        <v>1</v>
      </c>
      <c r="D42">
        <v>2031</v>
      </c>
      <c r="E42">
        <v>49003</v>
      </c>
      <c r="F42" t="s">
        <v>366</v>
      </c>
      <c r="G42">
        <v>32</v>
      </c>
      <c r="H42" t="s">
        <v>251</v>
      </c>
      <c r="I42">
        <v>110</v>
      </c>
      <c r="J42" t="s">
        <v>176</v>
      </c>
      <c r="K42">
        <v>7.5329999999999998E-3</v>
      </c>
      <c r="L42">
        <v>4.4980000000000003E-3</v>
      </c>
      <c r="M42">
        <v>3.7893000000000003E-2</v>
      </c>
      <c r="N42" t="s">
        <v>428</v>
      </c>
      <c r="O42" t="s">
        <v>428</v>
      </c>
      <c r="P42" t="s">
        <v>428</v>
      </c>
      <c r="Q42" t="s">
        <v>428</v>
      </c>
    </row>
    <row r="43" spans="1:17" x14ac:dyDescent="0.25">
      <c r="A43" s="175" t="s">
        <v>1464</v>
      </c>
      <c r="B43" s="175" t="s">
        <v>274</v>
      </c>
      <c r="C43">
        <v>1</v>
      </c>
      <c r="D43">
        <v>2031</v>
      </c>
      <c r="E43">
        <v>49003</v>
      </c>
      <c r="F43" t="s">
        <v>366</v>
      </c>
      <c r="G43">
        <v>32</v>
      </c>
      <c r="H43" t="s">
        <v>251</v>
      </c>
      <c r="I43">
        <v>116</v>
      </c>
      <c r="J43" t="s">
        <v>181</v>
      </c>
      <c r="K43">
        <v>1.279E-3</v>
      </c>
      <c r="L43">
        <v>1.279E-3</v>
      </c>
      <c r="M43" t="s">
        <v>428</v>
      </c>
      <c r="N43" t="s">
        <v>428</v>
      </c>
      <c r="O43" t="s">
        <v>428</v>
      </c>
      <c r="P43" t="s">
        <v>428</v>
      </c>
      <c r="Q43" t="s">
        <v>428</v>
      </c>
    </row>
    <row r="44" spans="1:17" x14ac:dyDescent="0.25">
      <c r="A44" s="175" t="s">
        <v>1465</v>
      </c>
      <c r="B44" s="175" t="s">
        <v>274</v>
      </c>
      <c r="C44">
        <v>1</v>
      </c>
      <c r="D44">
        <v>2031</v>
      </c>
      <c r="E44">
        <v>49003</v>
      </c>
      <c r="F44" t="s">
        <v>366</v>
      </c>
      <c r="G44">
        <v>32</v>
      </c>
      <c r="H44" t="s">
        <v>251</v>
      </c>
      <c r="I44">
        <v>117</v>
      </c>
      <c r="J44" t="s">
        <v>182</v>
      </c>
      <c r="K44">
        <v>1.1659999999999999E-3</v>
      </c>
      <c r="L44">
        <v>1.1659999999999999E-3</v>
      </c>
      <c r="M44" t="s">
        <v>428</v>
      </c>
      <c r="N44" t="s">
        <v>428</v>
      </c>
      <c r="O44" t="s">
        <v>428</v>
      </c>
      <c r="P44" t="s">
        <v>428</v>
      </c>
      <c r="Q44" t="s">
        <v>428</v>
      </c>
    </row>
    <row r="45" spans="1:17" x14ac:dyDescent="0.25">
      <c r="A45" s="175" t="s">
        <v>1466</v>
      </c>
      <c r="B45" s="175" t="s">
        <v>274</v>
      </c>
      <c r="C45">
        <v>1</v>
      </c>
      <c r="D45">
        <v>2031</v>
      </c>
      <c r="E45">
        <v>49003</v>
      </c>
      <c r="F45" t="s">
        <v>366</v>
      </c>
      <c r="G45">
        <v>41</v>
      </c>
      <c r="H45" t="s">
        <v>429</v>
      </c>
      <c r="I45">
        <v>2</v>
      </c>
      <c r="J45" t="s">
        <v>173</v>
      </c>
      <c r="K45">
        <v>18.916405000000001</v>
      </c>
      <c r="L45">
        <v>18.813106999999999</v>
      </c>
      <c r="M45">
        <v>6.2805049999999998</v>
      </c>
      <c r="N45" t="s">
        <v>428</v>
      </c>
      <c r="O45" t="s">
        <v>428</v>
      </c>
      <c r="P45" t="s">
        <v>428</v>
      </c>
      <c r="Q45" t="s">
        <v>428</v>
      </c>
    </row>
    <row r="46" spans="1:17" x14ac:dyDescent="0.25">
      <c r="A46" s="175" t="s">
        <v>1467</v>
      </c>
      <c r="B46" s="175" t="s">
        <v>274</v>
      </c>
      <c r="C46">
        <v>1</v>
      </c>
      <c r="D46">
        <v>2031</v>
      </c>
      <c r="E46">
        <v>49003</v>
      </c>
      <c r="F46" t="s">
        <v>366</v>
      </c>
      <c r="G46">
        <v>41</v>
      </c>
      <c r="H46" t="s">
        <v>429</v>
      </c>
      <c r="I46">
        <v>3</v>
      </c>
      <c r="J46" t="s">
        <v>174</v>
      </c>
      <c r="K46">
        <v>2.0283159999999998</v>
      </c>
      <c r="L46">
        <v>2.0138790000000002</v>
      </c>
      <c r="M46">
        <v>0.87775800000000004</v>
      </c>
      <c r="N46" t="s">
        <v>428</v>
      </c>
      <c r="O46" t="s">
        <v>428</v>
      </c>
      <c r="P46" t="s">
        <v>428</v>
      </c>
      <c r="Q46" t="s">
        <v>428</v>
      </c>
    </row>
    <row r="47" spans="1:17" x14ac:dyDescent="0.25">
      <c r="A47" s="175" t="s">
        <v>1468</v>
      </c>
      <c r="B47" s="175" t="s">
        <v>274</v>
      </c>
      <c r="C47">
        <v>1</v>
      </c>
      <c r="D47">
        <v>2031</v>
      </c>
      <c r="E47">
        <v>49003</v>
      </c>
      <c r="F47" t="s">
        <v>366</v>
      </c>
      <c r="G47">
        <v>41</v>
      </c>
      <c r="H47" t="s">
        <v>429</v>
      </c>
      <c r="I47">
        <v>87</v>
      </c>
      <c r="J47" t="s">
        <v>175</v>
      </c>
      <c r="K47">
        <v>0.36827399999999999</v>
      </c>
      <c r="L47">
        <v>0.17219599999999999</v>
      </c>
      <c r="M47">
        <v>0.83993799999999996</v>
      </c>
      <c r="N47">
        <v>7.378E-3</v>
      </c>
      <c r="O47">
        <v>0.104589</v>
      </c>
      <c r="P47" t="s">
        <v>428</v>
      </c>
      <c r="Q47">
        <v>59.525452000000001</v>
      </c>
    </row>
    <row r="48" spans="1:17" x14ac:dyDescent="0.25">
      <c r="A48" s="175" t="s">
        <v>1469</v>
      </c>
      <c r="B48" s="175" t="s">
        <v>274</v>
      </c>
      <c r="C48">
        <v>1</v>
      </c>
      <c r="D48">
        <v>2031</v>
      </c>
      <c r="E48">
        <v>49003</v>
      </c>
      <c r="F48" t="s">
        <v>366</v>
      </c>
      <c r="G48">
        <v>41</v>
      </c>
      <c r="H48" t="s">
        <v>429</v>
      </c>
      <c r="I48">
        <v>90</v>
      </c>
      <c r="J48" t="s">
        <v>178</v>
      </c>
      <c r="K48">
        <v>1486.929077</v>
      </c>
      <c r="L48">
        <v>1485.4461670000001</v>
      </c>
      <c r="M48">
        <v>90.165145999999993</v>
      </c>
      <c r="N48" t="s">
        <v>428</v>
      </c>
      <c r="O48" t="s">
        <v>428</v>
      </c>
      <c r="P48" t="s">
        <v>428</v>
      </c>
      <c r="Q48" t="s">
        <v>428</v>
      </c>
    </row>
    <row r="49" spans="1:17" x14ac:dyDescent="0.25">
      <c r="A49" s="175" t="s">
        <v>1470</v>
      </c>
      <c r="B49" s="175" t="s">
        <v>274</v>
      </c>
      <c r="C49">
        <v>1</v>
      </c>
      <c r="D49">
        <v>2031</v>
      </c>
      <c r="E49">
        <v>49003</v>
      </c>
      <c r="F49" t="s">
        <v>366</v>
      </c>
      <c r="G49">
        <v>41</v>
      </c>
      <c r="H49" t="s">
        <v>429</v>
      </c>
      <c r="I49">
        <v>100</v>
      </c>
      <c r="J49" t="s">
        <v>177</v>
      </c>
      <c r="K49">
        <v>3.1764000000000001E-2</v>
      </c>
      <c r="L49">
        <v>3.0849999999999999E-2</v>
      </c>
      <c r="M49">
        <v>5.5532999999999999E-2</v>
      </c>
      <c r="N49" t="s">
        <v>428</v>
      </c>
      <c r="O49" t="s">
        <v>428</v>
      </c>
      <c r="P49" t="s">
        <v>428</v>
      </c>
      <c r="Q49" t="s">
        <v>428</v>
      </c>
    </row>
    <row r="50" spans="1:17" x14ac:dyDescent="0.25">
      <c r="A50" s="175" t="s">
        <v>1471</v>
      </c>
      <c r="B50" s="175" t="s">
        <v>274</v>
      </c>
      <c r="C50">
        <v>1</v>
      </c>
      <c r="D50">
        <v>2031</v>
      </c>
      <c r="E50">
        <v>49003</v>
      </c>
      <c r="F50" t="s">
        <v>366</v>
      </c>
      <c r="G50">
        <v>41</v>
      </c>
      <c r="H50" t="s">
        <v>429</v>
      </c>
      <c r="I50">
        <v>106</v>
      </c>
      <c r="J50" t="s">
        <v>179</v>
      </c>
      <c r="K50">
        <v>2.6693000000000001E-2</v>
      </c>
      <c r="L50">
        <v>2.6693000000000001E-2</v>
      </c>
      <c r="M50" t="s">
        <v>428</v>
      </c>
      <c r="N50" t="s">
        <v>428</v>
      </c>
      <c r="O50" t="s">
        <v>428</v>
      </c>
      <c r="P50" t="s">
        <v>428</v>
      </c>
      <c r="Q50" t="s">
        <v>428</v>
      </c>
    </row>
    <row r="51" spans="1:17" x14ac:dyDescent="0.25">
      <c r="A51" s="175" t="s">
        <v>1472</v>
      </c>
      <c r="B51" s="175" t="s">
        <v>274</v>
      </c>
      <c r="C51">
        <v>1</v>
      </c>
      <c r="D51">
        <v>2031</v>
      </c>
      <c r="E51">
        <v>49003</v>
      </c>
      <c r="F51" t="s">
        <v>366</v>
      </c>
      <c r="G51">
        <v>41</v>
      </c>
      <c r="H51" t="s">
        <v>429</v>
      </c>
      <c r="I51">
        <v>107</v>
      </c>
      <c r="J51" t="s">
        <v>180</v>
      </c>
      <c r="K51">
        <v>1.8858E-2</v>
      </c>
      <c r="L51">
        <v>1.8858E-2</v>
      </c>
      <c r="M51" t="s">
        <v>428</v>
      </c>
      <c r="N51" t="s">
        <v>428</v>
      </c>
      <c r="O51" t="s">
        <v>428</v>
      </c>
      <c r="P51" t="s">
        <v>428</v>
      </c>
      <c r="Q51" t="s">
        <v>428</v>
      </c>
    </row>
    <row r="52" spans="1:17" x14ac:dyDescent="0.25">
      <c r="A52" s="175" t="s">
        <v>1473</v>
      </c>
      <c r="B52" s="175" t="s">
        <v>274</v>
      </c>
      <c r="C52">
        <v>1</v>
      </c>
      <c r="D52">
        <v>2031</v>
      </c>
      <c r="E52">
        <v>49003</v>
      </c>
      <c r="F52" t="s">
        <v>366</v>
      </c>
      <c r="G52">
        <v>41</v>
      </c>
      <c r="H52" t="s">
        <v>429</v>
      </c>
      <c r="I52">
        <v>110</v>
      </c>
      <c r="J52" t="s">
        <v>176</v>
      </c>
      <c r="K52">
        <v>2.9047E-2</v>
      </c>
      <c r="L52">
        <v>2.8236000000000001E-2</v>
      </c>
      <c r="M52">
        <v>4.931E-2</v>
      </c>
      <c r="N52" t="s">
        <v>428</v>
      </c>
      <c r="O52" t="s">
        <v>428</v>
      </c>
      <c r="P52" t="s">
        <v>428</v>
      </c>
      <c r="Q52" t="s">
        <v>428</v>
      </c>
    </row>
    <row r="53" spans="1:17" x14ac:dyDescent="0.25">
      <c r="A53" s="175" t="s">
        <v>1474</v>
      </c>
      <c r="B53" s="175" t="s">
        <v>274</v>
      </c>
      <c r="C53">
        <v>1</v>
      </c>
      <c r="D53">
        <v>2031</v>
      </c>
      <c r="E53">
        <v>49003</v>
      </c>
      <c r="F53" t="s">
        <v>366</v>
      </c>
      <c r="G53">
        <v>41</v>
      </c>
      <c r="H53" t="s">
        <v>429</v>
      </c>
      <c r="I53">
        <v>116</v>
      </c>
      <c r="J53" t="s">
        <v>181</v>
      </c>
      <c r="K53">
        <v>3.3349999999999999E-3</v>
      </c>
      <c r="L53">
        <v>3.3349999999999999E-3</v>
      </c>
      <c r="M53" t="s">
        <v>428</v>
      </c>
      <c r="N53" t="s">
        <v>428</v>
      </c>
      <c r="O53" t="s">
        <v>428</v>
      </c>
      <c r="P53" t="s">
        <v>428</v>
      </c>
      <c r="Q53" t="s">
        <v>428</v>
      </c>
    </row>
    <row r="54" spans="1:17" x14ac:dyDescent="0.25">
      <c r="A54" s="175" t="s">
        <v>1475</v>
      </c>
      <c r="B54" s="175" t="s">
        <v>274</v>
      </c>
      <c r="C54">
        <v>1</v>
      </c>
      <c r="D54">
        <v>2031</v>
      </c>
      <c r="E54">
        <v>49003</v>
      </c>
      <c r="F54" t="s">
        <v>366</v>
      </c>
      <c r="G54">
        <v>41</v>
      </c>
      <c r="H54" t="s">
        <v>429</v>
      </c>
      <c r="I54">
        <v>117</v>
      </c>
      <c r="J54" t="s">
        <v>182</v>
      </c>
      <c r="K54">
        <v>2.8270000000000001E-3</v>
      </c>
      <c r="L54">
        <v>2.8270000000000001E-3</v>
      </c>
      <c r="M54" t="s">
        <v>428</v>
      </c>
      <c r="N54" t="s">
        <v>428</v>
      </c>
      <c r="O54" t="s">
        <v>428</v>
      </c>
      <c r="P54" t="s">
        <v>428</v>
      </c>
      <c r="Q54" t="s">
        <v>428</v>
      </c>
    </row>
    <row r="55" spans="1:17" x14ac:dyDescent="0.25">
      <c r="A55" s="175" t="s">
        <v>1476</v>
      </c>
      <c r="B55" s="175" t="s">
        <v>274</v>
      </c>
      <c r="C55">
        <v>1</v>
      </c>
      <c r="D55">
        <v>2031</v>
      </c>
      <c r="E55">
        <v>49003</v>
      </c>
      <c r="F55" t="s">
        <v>366</v>
      </c>
      <c r="G55">
        <v>42</v>
      </c>
      <c r="H55" t="s">
        <v>253</v>
      </c>
      <c r="I55">
        <v>2</v>
      </c>
      <c r="J55" t="s">
        <v>173</v>
      </c>
      <c r="K55">
        <v>19.646668999999999</v>
      </c>
      <c r="L55">
        <v>19.544250000000002</v>
      </c>
      <c r="M55">
        <v>5.6644839999999999</v>
      </c>
      <c r="N55" t="s">
        <v>428</v>
      </c>
      <c r="O55" t="s">
        <v>428</v>
      </c>
      <c r="P55" t="s">
        <v>428</v>
      </c>
      <c r="Q55" t="s">
        <v>428</v>
      </c>
    </row>
    <row r="56" spans="1:17" x14ac:dyDescent="0.25">
      <c r="A56" s="175" t="s">
        <v>1477</v>
      </c>
      <c r="B56" s="175" t="s">
        <v>274</v>
      </c>
      <c r="C56">
        <v>1</v>
      </c>
      <c r="D56">
        <v>2031</v>
      </c>
      <c r="E56">
        <v>49003</v>
      </c>
      <c r="F56" t="s">
        <v>366</v>
      </c>
      <c r="G56">
        <v>42</v>
      </c>
      <c r="H56" t="s">
        <v>253</v>
      </c>
      <c r="I56">
        <v>3</v>
      </c>
      <c r="J56" t="s">
        <v>174</v>
      </c>
      <c r="K56">
        <v>1.502156</v>
      </c>
      <c r="L56">
        <v>1.4857830000000001</v>
      </c>
      <c r="M56">
        <v>0.90555399999999997</v>
      </c>
      <c r="N56" t="s">
        <v>428</v>
      </c>
      <c r="O56" t="s">
        <v>428</v>
      </c>
      <c r="P56" t="s">
        <v>428</v>
      </c>
      <c r="Q56" t="s">
        <v>428</v>
      </c>
    </row>
    <row r="57" spans="1:17" x14ac:dyDescent="0.25">
      <c r="A57" s="175" t="s">
        <v>1478</v>
      </c>
      <c r="B57" s="175" t="s">
        <v>274</v>
      </c>
      <c r="C57">
        <v>1</v>
      </c>
      <c r="D57">
        <v>2031</v>
      </c>
      <c r="E57">
        <v>49003</v>
      </c>
      <c r="F57" t="s">
        <v>366</v>
      </c>
      <c r="G57">
        <v>42</v>
      </c>
      <c r="H57" t="s">
        <v>253</v>
      </c>
      <c r="I57">
        <v>87</v>
      </c>
      <c r="J57" t="s">
        <v>175</v>
      </c>
      <c r="K57">
        <v>0.35334900000000002</v>
      </c>
      <c r="L57">
        <v>0.150144</v>
      </c>
      <c r="M57">
        <v>0.82586499999999996</v>
      </c>
      <c r="N57">
        <v>6.9540000000000001E-3</v>
      </c>
      <c r="O57">
        <v>0.100199</v>
      </c>
      <c r="P57" t="s">
        <v>428</v>
      </c>
      <c r="Q57">
        <v>62.648232</v>
      </c>
    </row>
    <row r="58" spans="1:17" x14ac:dyDescent="0.25">
      <c r="A58" s="175" t="s">
        <v>1479</v>
      </c>
      <c r="B58" s="175" t="s">
        <v>274</v>
      </c>
      <c r="C58">
        <v>1</v>
      </c>
      <c r="D58">
        <v>2031</v>
      </c>
      <c r="E58">
        <v>49003</v>
      </c>
      <c r="F58" t="s">
        <v>366</v>
      </c>
      <c r="G58">
        <v>42</v>
      </c>
      <c r="H58" t="s">
        <v>253</v>
      </c>
      <c r="I58">
        <v>90</v>
      </c>
      <c r="J58" t="s">
        <v>178</v>
      </c>
      <c r="K58">
        <v>1480.1767580000001</v>
      </c>
      <c r="L58">
        <v>1478.5633539999999</v>
      </c>
      <c r="M58">
        <v>89.233909999999995</v>
      </c>
      <c r="N58" t="s">
        <v>428</v>
      </c>
      <c r="O58" t="s">
        <v>428</v>
      </c>
      <c r="P58" t="s">
        <v>428</v>
      </c>
      <c r="Q58" t="s">
        <v>428</v>
      </c>
    </row>
    <row r="59" spans="1:17" x14ac:dyDescent="0.25">
      <c r="A59" s="175" t="s">
        <v>1480</v>
      </c>
      <c r="B59" s="175" t="s">
        <v>274</v>
      </c>
      <c r="C59">
        <v>1</v>
      </c>
      <c r="D59">
        <v>2031</v>
      </c>
      <c r="E59">
        <v>49003</v>
      </c>
      <c r="F59" t="s">
        <v>366</v>
      </c>
      <c r="G59">
        <v>42</v>
      </c>
      <c r="H59" t="s">
        <v>253</v>
      </c>
      <c r="I59">
        <v>100</v>
      </c>
      <c r="J59" t="s">
        <v>177</v>
      </c>
      <c r="K59">
        <v>1.1265000000000001E-2</v>
      </c>
      <c r="L59">
        <v>1.0217E-2</v>
      </c>
      <c r="M59">
        <v>5.7955E-2</v>
      </c>
      <c r="N59" t="s">
        <v>428</v>
      </c>
      <c r="O59" t="s">
        <v>428</v>
      </c>
      <c r="P59" t="s">
        <v>428</v>
      </c>
      <c r="Q59" t="s">
        <v>428</v>
      </c>
    </row>
    <row r="60" spans="1:17" x14ac:dyDescent="0.25">
      <c r="A60" s="175" t="s">
        <v>1481</v>
      </c>
      <c r="B60" s="175" t="s">
        <v>274</v>
      </c>
      <c r="C60">
        <v>1</v>
      </c>
      <c r="D60">
        <v>2031</v>
      </c>
      <c r="E60">
        <v>49003</v>
      </c>
      <c r="F60" t="s">
        <v>366</v>
      </c>
      <c r="G60">
        <v>42</v>
      </c>
      <c r="H60" t="s">
        <v>253</v>
      </c>
      <c r="I60">
        <v>106</v>
      </c>
      <c r="J60" t="s">
        <v>179</v>
      </c>
      <c r="K60">
        <v>1.7427000000000002E-2</v>
      </c>
      <c r="L60">
        <v>1.7427000000000002E-2</v>
      </c>
      <c r="M60" t="s">
        <v>428</v>
      </c>
      <c r="N60" t="s">
        <v>428</v>
      </c>
      <c r="O60" t="s">
        <v>428</v>
      </c>
      <c r="P60" t="s">
        <v>428</v>
      </c>
      <c r="Q60" t="s">
        <v>428</v>
      </c>
    </row>
    <row r="61" spans="1:17" x14ac:dyDescent="0.25">
      <c r="A61" s="175" t="s">
        <v>1482</v>
      </c>
      <c r="B61" s="175" t="s">
        <v>274</v>
      </c>
      <c r="C61">
        <v>1</v>
      </c>
      <c r="D61">
        <v>2031</v>
      </c>
      <c r="E61">
        <v>49003</v>
      </c>
      <c r="F61" t="s">
        <v>366</v>
      </c>
      <c r="G61">
        <v>42</v>
      </c>
      <c r="H61" t="s">
        <v>253</v>
      </c>
      <c r="I61">
        <v>107</v>
      </c>
      <c r="J61" t="s">
        <v>180</v>
      </c>
      <c r="K61">
        <v>1.2122000000000001E-2</v>
      </c>
      <c r="L61">
        <v>1.2122000000000001E-2</v>
      </c>
      <c r="M61" t="s">
        <v>428</v>
      </c>
      <c r="N61" t="s">
        <v>428</v>
      </c>
      <c r="O61" t="s">
        <v>428</v>
      </c>
      <c r="P61" t="s">
        <v>428</v>
      </c>
      <c r="Q61" t="s">
        <v>428</v>
      </c>
    </row>
    <row r="62" spans="1:17" x14ac:dyDescent="0.25">
      <c r="A62" s="175" t="s">
        <v>1483</v>
      </c>
      <c r="B62" s="175" t="s">
        <v>274</v>
      </c>
      <c r="C62">
        <v>1</v>
      </c>
      <c r="D62">
        <v>2031</v>
      </c>
      <c r="E62">
        <v>49003</v>
      </c>
      <c r="F62" t="s">
        <v>366</v>
      </c>
      <c r="G62">
        <v>42</v>
      </c>
      <c r="H62" t="s">
        <v>253</v>
      </c>
      <c r="I62">
        <v>110</v>
      </c>
      <c r="J62" t="s">
        <v>176</v>
      </c>
      <c r="K62">
        <v>1.0205000000000001E-2</v>
      </c>
      <c r="L62">
        <v>9.2759999999999995E-3</v>
      </c>
      <c r="M62">
        <v>5.1369999999999999E-2</v>
      </c>
      <c r="N62" t="s">
        <v>428</v>
      </c>
      <c r="O62" t="s">
        <v>428</v>
      </c>
      <c r="P62" t="s">
        <v>428</v>
      </c>
      <c r="Q62" t="s">
        <v>428</v>
      </c>
    </row>
    <row r="63" spans="1:17" x14ac:dyDescent="0.25">
      <c r="A63" s="175" t="s">
        <v>1484</v>
      </c>
      <c r="B63" s="175" t="s">
        <v>274</v>
      </c>
      <c r="C63">
        <v>1</v>
      </c>
      <c r="D63">
        <v>2031</v>
      </c>
      <c r="E63">
        <v>49003</v>
      </c>
      <c r="F63" t="s">
        <v>366</v>
      </c>
      <c r="G63">
        <v>42</v>
      </c>
      <c r="H63" t="s">
        <v>253</v>
      </c>
      <c r="I63">
        <v>116</v>
      </c>
      <c r="J63" t="s">
        <v>181</v>
      </c>
      <c r="K63">
        <v>2.1789999999999999E-3</v>
      </c>
      <c r="L63">
        <v>2.1789999999999999E-3</v>
      </c>
      <c r="M63" t="s">
        <v>428</v>
      </c>
      <c r="N63" t="s">
        <v>428</v>
      </c>
      <c r="O63" t="s">
        <v>428</v>
      </c>
      <c r="P63" t="s">
        <v>428</v>
      </c>
      <c r="Q63" t="s">
        <v>428</v>
      </c>
    </row>
    <row r="64" spans="1:17" x14ac:dyDescent="0.25">
      <c r="A64" s="175" t="s">
        <v>1485</v>
      </c>
      <c r="B64" s="175" t="s">
        <v>274</v>
      </c>
      <c r="C64">
        <v>1</v>
      </c>
      <c r="D64">
        <v>2031</v>
      </c>
      <c r="E64">
        <v>49003</v>
      </c>
      <c r="F64" t="s">
        <v>366</v>
      </c>
      <c r="G64">
        <v>42</v>
      </c>
      <c r="H64" t="s">
        <v>253</v>
      </c>
      <c r="I64">
        <v>117</v>
      </c>
      <c r="J64" t="s">
        <v>182</v>
      </c>
      <c r="K64">
        <v>1.8159999999999999E-3</v>
      </c>
      <c r="L64">
        <v>1.8159999999999999E-3</v>
      </c>
      <c r="M64" t="s">
        <v>428</v>
      </c>
      <c r="N64" t="s">
        <v>428</v>
      </c>
      <c r="O64" t="s">
        <v>428</v>
      </c>
      <c r="P64" t="s">
        <v>428</v>
      </c>
      <c r="Q64" t="s">
        <v>428</v>
      </c>
    </row>
    <row r="65" spans="1:17" x14ac:dyDescent="0.25">
      <c r="A65" s="175" t="s">
        <v>1486</v>
      </c>
      <c r="B65" s="175" t="s">
        <v>274</v>
      </c>
      <c r="C65">
        <v>1</v>
      </c>
      <c r="D65">
        <v>2031</v>
      </c>
      <c r="E65">
        <v>49003</v>
      </c>
      <c r="F65" t="s">
        <v>366</v>
      </c>
      <c r="G65">
        <v>43</v>
      </c>
      <c r="H65" t="s">
        <v>254</v>
      </c>
      <c r="I65">
        <v>2</v>
      </c>
      <c r="J65" t="s">
        <v>173</v>
      </c>
      <c r="K65">
        <v>3.5660620000000001</v>
      </c>
      <c r="L65">
        <v>3.5042970000000002</v>
      </c>
      <c r="M65">
        <v>2.0621870000000002</v>
      </c>
      <c r="N65" t="s">
        <v>428</v>
      </c>
      <c r="O65" t="s">
        <v>428</v>
      </c>
      <c r="P65" t="s">
        <v>428</v>
      </c>
      <c r="Q65" t="s">
        <v>428</v>
      </c>
    </row>
    <row r="66" spans="1:17" x14ac:dyDescent="0.25">
      <c r="A66" s="175" t="s">
        <v>1487</v>
      </c>
      <c r="B66" s="175" t="s">
        <v>274</v>
      </c>
      <c r="C66">
        <v>1</v>
      </c>
      <c r="D66">
        <v>2031</v>
      </c>
      <c r="E66">
        <v>49003</v>
      </c>
      <c r="F66" t="s">
        <v>366</v>
      </c>
      <c r="G66">
        <v>43</v>
      </c>
      <c r="H66" t="s">
        <v>254</v>
      </c>
      <c r="I66">
        <v>3</v>
      </c>
      <c r="J66" t="s">
        <v>174</v>
      </c>
      <c r="K66">
        <v>1.2392510000000001</v>
      </c>
      <c r="L66">
        <v>1.216933</v>
      </c>
      <c r="M66">
        <v>0.74513600000000002</v>
      </c>
      <c r="N66" t="s">
        <v>428</v>
      </c>
      <c r="O66" t="s">
        <v>428</v>
      </c>
      <c r="P66" t="s">
        <v>428</v>
      </c>
      <c r="Q66" t="s">
        <v>428</v>
      </c>
    </row>
    <row r="67" spans="1:17" x14ac:dyDescent="0.25">
      <c r="A67" s="175" t="s">
        <v>1488</v>
      </c>
      <c r="B67" s="175" t="s">
        <v>274</v>
      </c>
      <c r="C67">
        <v>1</v>
      </c>
      <c r="D67">
        <v>2031</v>
      </c>
      <c r="E67">
        <v>49003</v>
      </c>
      <c r="F67" t="s">
        <v>366</v>
      </c>
      <c r="G67">
        <v>43</v>
      </c>
      <c r="H67" t="s">
        <v>254</v>
      </c>
      <c r="I67">
        <v>87</v>
      </c>
      <c r="J67" t="s">
        <v>175</v>
      </c>
      <c r="K67">
        <v>0.17013400000000001</v>
      </c>
      <c r="L67">
        <v>7.639E-2</v>
      </c>
      <c r="M67">
        <v>0.650698</v>
      </c>
      <c r="N67">
        <v>2.2650000000000001E-3</v>
      </c>
      <c r="O67">
        <v>1.0994E-2</v>
      </c>
      <c r="P67" t="s">
        <v>428</v>
      </c>
      <c r="Q67">
        <v>8.3848079999999996</v>
      </c>
    </row>
    <row r="68" spans="1:17" x14ac:dyDescent="0.25">
      <c r="A68" s="175" t="s">
        <v>1489</v>
      </c>
      <c r="B68" s="175" t="s">
        <v>274</v>
      </c>
      <c r="C68">
        <v>1</v>
      </c>
      <c r="D68">
        <v>2031</v>
      </c>
      <c r="E68">
        <v>49003</v>
      </c>
      <c r="F68" t="s">
        <v>366</v>
      </c>
      <c r="G68">
        <v>43</v>
      </c>
      <c r="H68" t="s">
        <v>254</v>
      </c>
      <c r="I68">
        <v>90</v>
      </c>
      <c r="J68" t="s">
        <v>178</v>
      </c>
      <c r="K68">
        <v>1075.459351</v>
      </c>
      <c r="L68">
        <v>1072.861206</v>
      </c>
      <c r="M68">
        <v>86.748169000000004</v>
      </c>
      <c r="N68" t="s">
        <v>428</v>
      </c>
      <c r="O68" t="s">
        <v>428</v>
      </c>
      <c r="P68" t="s">
        <v>428</v>
      </c>
      <c r="Q68" t="s">
        <v>428</v>
      </c>
    </row>
    <row r="69" spans="1:17" x14ac:dyDescent="0.25">
      <c r="A69" s="175" t="s">
        <v>1490</v>
      </c>
      <c r="B69" s="175" t="s">
        <v>274</v>
      </c>
      <c r="C69">
        <v>1</v>
      </c>
      <c r="D69">
        <v>2031</v>
      </c>
      <c r="E69">
        <v>49003</v>
      </c>
      <c r="F69" t="s">
        <v>366</v>
      </c>
      <c r="G69">
        <v>43</v>
      </c>
      <c r="H69" t="s">
        <v>254</v>
      </c>
      <c r="I69">
        <v>100</v>
      </c>
      <c r="J69" t="s">
        <v>177</v>
      </c>
      <c r="K69">
        <v>2.9465000000000002E-2</v>
      </c>
      <c r="L69">
        <v>2.8863E-2</v>
      </c>
      <c r="M69">
        <v>2.0094000000000001E-2</v>
      </c>
      <c r="N69" t="s">
        <v>428</v>
      </c>
      <c r="O69" t="s">
        <v>428</v>
      </c>
      <c r="P69" t="s">
        <v>428</v>
      </c>
      <c r="Q69" t="s">
        <v>428</v>
      </c>
    </row>
    <row r="70" spans="1:17" x14ac:dyDescent="0.25">
      <c r="A70" s="175" t="s">
        <v>1491</v>
      </c>
      <c r="B70" s="175" t="s">
        <v>274</v>
      </c>
      <c r="C70">
        <v>1</v>
      </c>
      <c r="D70">
        <v>2031</v>
      </c>
      <c r="E70">
        <v>49003</v>
      </c>
      <c r="F70" t="s">
        <v>366</v>
      </c>
      <c r="G70">
        <v>43</v>
      </c>
      <c r="H70" t="s">
        <v>254</v>
      </c>
      <c r="I70">
        <v>106</v>
      </c>
      <c r="J70" t="s">
        <v>179</v>
      </c>
      <c r="K70">
        <v>2.1672E-2</v>
      </c>
      <c r="L70">
        <v>2.1672E-2</v>
      </c>
      <c r="M70" t="s">
        <v>428</v>
      </c>
      <c r="N70" t="s">
        <v>428</v>
      </c>
      <c r="O70" t="s">
        <v>428</v>
      </c>
      <c r="P70" t="s">
        <v>428</v>
      </c>
      <c r="Q70" t="s">
        <v>428</v>
      </c>
    </row>
    <row r="71" spans="1:17" x14ac:dyDescent="0.25">
      <c r="A71" s="175" t="s">
        <v>1492</v>
      </c>
      <c r="B71" s="175" t="s">
        <v>274</v>
      </c>
      <c r="C71">
        <v>1</v>
      </c>
      <c r="D71">
        <v>2031</v>
      </c>
      <c r="E71">
        <v>49003</v>
      </c>
      <c r="F71" t="s">
        <v>366</v>
      </c>
      <c r="G71">
        <v>43</v>
      </c>
      <c r="H71" t="s">
        <v>254</v>
      </c>
      <c r="I71">
        <v>107</v>
      </c>
      <c r="J71" t="s">
        <v>180</v>
      </c>
      <c r="K71">
        <v>1.1993E-2</v>
      </c>
      <c r="L71">
        <v>1.1993E-2</v>
      </c>
      <c r="M71" t="s">
        <v>428</v>
      </c>
      <c r="N71" t="s">
        <v>428</v>
      </c>
      <c r="O71" t="s">
        <v>428</v>
      </c>
      <c r="P71" t="s">
        <v>428</v>
      </c>
      <c r="Q71" t="s">
        <v>428</v>
      </c>
    </row>
    <row r="72" spans="1:17" x14ac:dyDescent="0.25">
      <c r="A72" s="175" t="s">
        <v>1493</v>
      </c>
      <c r="B72" s="175" t="s">
        <v>274</v>
      </c>
      <c r="C72">
        <v>1</v>
      </c>
      <c r="D72">
        <v>2031</v>
      </c>
      <c r="E72">
        <v>49003</v>
      </c>
      <c r="F72" t="s">
        <v>366</v>
      </c>
      <c r="G72">
        <v>43</v>
      </c>
      <c r="H72" t="s">
        <v>254</v>
      </c>
      <c r="I72">
        <v>110</v>
      </c>
      <c r="J72" t="s">
        <v>176</v>
      </c>
      <c r="K72">
        <v>2.7060000000000001E-2</v>
      </c>
      <c r="L72">
        <v>2.6526000000000001E-2</v>
      </c>
      <c r="M72">
        <v>1.7814E-2</v>
      </c>
      <c r="N72" t="s">
        <v>428</v>
      </c>
      <c r="O72" t="s">
        <v>428</v>
      </c>
      <c r="P72" t="s">
        <v>428</v>
      </c>
      <c r="Q72" t="s">
        <v>428</v>
      </c>
    </row>
    <row r="73" spans="1:17" x14ac:dyDescent="0.25">
      <c r="A73" s="175" t="s">
        <v>1494</v>
      </c>
      <c r="B73" s="175" t="s">
        <v>274</v>
      </c>
      <c r="C73">
        <v>1</v>
      </c>
      <c r="D73">
        <v>2031</v>
      </c>
      <c r="E73">
        <v>49003</v>
      </c>
      <c r="F73" t="s">
        <v>366</v>
      </c>
      <c r="G73">
        <v>43</v>
      </c>
      <c r="H73" t="s">
        <v>254</v>
      </c>
      <c r="I73">
        <v>116</v>
      </c>
      <c r="J73" t="s">
        <v>181</v>
      </c>
      <c r="K73">
        <v>2.709E-3</v>
      </c>
      <c r="L73">
        <v>2.709E-3</v>
      </c>
      <c r="M73" t="s">
        <v>428</v>
      </c>
      <c r="N73" t="s">
        <v>428</v>
      </c>
      <c r="O73" t="s">
        <v>428</v>
      </c>
      <c r="P73" t="s">
        <v>428</v>
      </c>
      <c r="Q73" t="s">
        <v>428</v>
      </c>
    </row>
    <row r="74" spans="1:17" x14ac:dyDescent="0.25">
      <c r="A74" s="175" t="s">
        <v>1495</v>
      </c>
      <c r="B74" s="175" t="s">
        <v>274</v>
      </c>
      <c r="C74">
        <v>1</v>
      </c>
      <c r="D74">
        <v>2031</v>
      </c>
      <c r="E74">
        <v>49003</v>
      </c>
      <c r="F74" t="s">
        <v>366</v>
      </c>
      <c r="G74">
        <v>43</v>
      </c>
      <c r="H74" t="s">
        <v>254</v>
      </c>
      <c r="I74">
        <v>117</v>
      </c>
      <c r="J74" t="s">
        <v>182</v>
      </c>
      <c r="K74">
        <v>1.799E-3</v>
      </c>
      <c r="L74">
        <v>1.799E-3</v>
      </c>
      <c r="M74" t="s">
        <v>428</v>
      </c>
      <c r="N74" t="s">
        <v>428</v>
      </c>
      <c r="O74" t="s">
        <v>428</v>
      </c>
      <c r="P74" t="s">
        <v>428</v>
      </c>
      <c r="Q74" t="s">
        <v>428</v>
      </c>
    </row>
    <row r="75" spans="1:17" x14ac:dyDescent="0.25">
      <c r="A75" s="175" t="s">
        <v>1496</v>
      </c>
      <c r="B75" s="175" t="s">
        <v>274</v>
      </c>
      <c r="C75">
        <v>1</v>
      </c>
      <c r="D75">
        <v>2031</v>
      </c>
      <c r="E75">
        <v>49003</v>
      </c>
      <c r="F75" t="s">
        <v>366</v>
      </c>
      <c r="G75">
        <v>51</v>
      </c>
      <c r="H75" t="s">
        <v>255</v>
      </c>
      <c r="I75">
        <v>2</v>
      </c>
      <c r="J75" t="s">
        <v>173</v>
      </c>
      <c r="K75">
        <v>4.2003050000000002</v>
      </c>
      <c r="L75">
        <v>4.1543049999999999</v>
      </c>
      <c r="M75">
        <v>2.408693</v>
      </c>
      <c r="N75" t="s">
        <v>428</v>
      </c>
      <c r="O75" t="s">
        <v>428</v>
      </c>
      <c r="P75" t="s">
        <v>428</v>
      </c>
      <c r="Q75" t="s">
        <v>428</v>
      </c>
    </row>
    <row r="76" spans="1:17" x14ac:dyDescent="0.25">
      <c r="A76" s="175" t="s">
        <v>1497</v>
      </c>
      <c r="B76" s="175" t="s">
        <v>274</v>
      </c>
      <c r="C76">
        <v>1</v>
      </c>
      <c r="D76">
        <v>2031</v>
      </c>
      <c r="E76">
        <v>49003</v>
      </c>
      <c r="F76" t="s">
        <v>366</v>
      </c>
      <c r="G76">
        <v>51</v>
      </c>
      <c r="H76" t="s">
        <v>255</v>
      </c>
      <c r="I76">
        <v>3</v>
      </c>
      <c r="J76" t="s">
        <v>174</v>
      </c>
      <c r="K76">
        <v>2.1079620000000001</v>
      </c>
      <c r="L76">
        <v>2.0760999999999998</v>
      </c>
      <c r="M76">
        <v>1.668336</v>
      </c>
      <c r="N76" t="s">
        <v>428</v>
      </c>
      <c r="O76" t="s">
        <v>428</v>
      </c>
      <c r="P76" t="s">
        <v>428</v>
      </c>
      <c r="Q76" t="s">
        <v>428</v>
      </c>
    </row>
    <row r="77" spans="1:17" x14ac:dyDescent="0.25">
      <c r="A77" s="175" t="s">
        <v>1498</v>
      </c>
      <c r="B77" s="175" t="s">
        <v>274</v>
      </c>
      <c r="C77">
        <v>1</v>
      </c>
      <c r="D77">
        <v>2031</v>
      </c>
      <c r="E77">
        <v>49003</v>
      </c>
      <c r="F77" t="s">
        <v>366</v>
      </c>
      <c r="G77">
        <v>51</v>
      </c>
      <c r="H77" t="s">
        <v>255</v>
      </c>
      <c r="I77">
        <v>87</v>
      </c>
      <c r="J77" t="s">
        <v>175</v>
      </c>
      <c r="K77">
        <v>0.157556</v>
      </c>
      <c r="L77">
        <v>0.10469100000000001</v>
      </c>
      <c r="M77">
        <v>0.64518299999999995</v>
      </c>
      <c r="N77">
        <v>7.6000000000000004E-5</v>
      </c>
      <c r="O77">
        <v>2.4800000000000001E-4</v>
      </c>
      <c r="P77" t="s">
        <v>428</v>
      </c>
      <c r="Q77">
        <v>3.1787000000000001</v>
      </c>
    </row>
    <row r="78" spans="1:17" x14ac:dyDescent="0.25">
      <c r="A78" s="175" t="s">
        <v>1499</v>
      </c>
      <c r="B78" s="175" t="s">
        <v>274</v>
      </c>
      <c r="C78">
        <v>1</v>
      </c>
      <c r="D78">
        <v>2031</v>
      </c>
      <c r="E78">
        <v>49003</v>
      </c>
      <c r="F78" t="s">
        <v>366</v>
      </c>
      <c r="G78">
        <v>51</v>
      </c>
      <c r="H78" t="s">
        <v>255</v>
      </c>
      <c r="I78">
        <v>90</v>
      </c>
      <c r="J78" t="s">
        <v>178</v>
      </c>
      <c r="K78">
        <v>1483.8013920000001</v>
      </c>
      <c r="L78">
        <v>1480.5185550000001</v>
      </c>
      <c r="M78">
        <v>171.89987199999999</v>
      </c>
      <c r="N78" t="s">
        <v>428</v>
      </c>
      <c r="O78" t="s">
        <v>428</v>
      </c>
      <c r="P78" t="s">
        <v>428</v>
      </c>
      <c r="Q78" t="s">
        <v>428</v>
      </c>
    </row>
    <row r="79" spans="1:17" x14ac:dyDescent="0.25">
      <c r="A79" s="175" t="s">
        <v>1500</v>
      </c>
      <c r="B79" s="175" t="s">
        <v>274</v>
      </c>
      <c r="C79">
        <v>1</v>
      </c>
      <c r="D79">
        <v>2031</v>
      </c>
      <c r="E79">
        <v>49003</v>
      </c>
      <c r="F79" t="s">
        <v>366</v>
      </c>
      <c r="G79">
        <v>51</v>
      </c>
      <c r="H79" t="s">
        <v>255</v>
      </c>
      <c r="I79">
        <v>100</v>
      </c>
      <c r="J79" t="s">
        <v>177</v>
      </c>
      <c r="K79">
        <v>2.2280999999999999E-2</v>
      </c>
      <c r="L79">
        <v>2.2190999999999999E-2</v>
      </c>
      <c r="M79">
        <v>4.666E-3</v>
      </c>
      <c r="N79" t="s">
        <v>428</v>
      </c>
      <c r="O79" t="s">
        <v>428</v>
      </c>
      <c r="P79" t="s">
        <v>428</v>
      </c>
      <c r="Q79" t="s">
        <v>428</v>
      </c>
    </row>
    <row r="80" spans="1:17" x14ac:dyDescent="0.25">
      <c r="A80" s="175" t="s">
        <v>1501</v>
      </c>
      <c r="B80" s="175" t="s">
        <v>274</v>
      </c>
      <c r="C80">
        <v>1</v>
      </c>
      <c r="D80">
        <v>2031</v>
      </c>
      <c r="E80">
        <v>49003</v>
      </c>
      <c r="F80" t="s">
        <v>366</v>
      </c>
      <c r="G80">
        <v>51</v>
      </c>
      <c r="H80" t="s">
        <v>255</v>
      </c>
      <c r="I80">
        <v>106</v>
      </c>
      <c r="J80" t="s">
        <v>179</v>
      </c>
      <c r="K80">
        <v>2.9236999999999999E-2</v>
      </c>
      <c r="L80">
        <v>2.9236999999999999E-2</v>
      </c>
      <c r="M80" t="s">
        <v>428</v>
      </c>
      <c r="N80" t="s">
        <v>428</v>
      </c>
      <c r="O80" t="s">
        <v>428</v>
      </c>
      <c r="P80" t="s">
        <v>428</v>
      </c>
      <c r="Q80" t="s">
        <v>428</v>
      </c>
    </row>
    <row r="81" spans="1:17" x14ac:dyDescent="0.25">
      <c r="A81" s="175" t="s">
        <v>1502</v>
      </c>
      <c r="B81" s="175" t="s">
        <v>274</v>
      </c>
      <c r="C81">
        <v>1</v>
      </c>
      <c r="D81">
        <v>2031</v>
      </c>
      <c r="E81">
        <v>49003</v>
      </c>
      <c r="F81" t="s">
        <v>366</v>
      </c>
      <c r="G81">
        <v>51</v>
      </c>
      <c r="H81" t="s">
        <v>255</v>
      </c>
      <c r="I81">
        <v>107</v>
      </c>
      <c r="J81" t="s">
        <v>180</v>
      </c>
      <c r="K81">
        <v>2.1035999999999999E-2</v>
      </c>
      <c r="L81">
        <v>2.1035999999999999E-2</v>
      </c>
      <c r="M81" t="s">
        <v>428</v>
      </c>
      <c r="N81" t="s">
        <v>428</v>
      </c>
      <c r="O81" t="s">
        <v>428</v>
      </c>
      <c r="P81" t="s">
        <v>428</v>
      </c>
      <c r="Q81" t="s">
        <v>428</v>
      </c>
    </row>
    <row r="82" spans="1:17" x14ac:dyDescent="0.25">
      <c r="A82" s="175" t="s">
        <v>1503</v>
      </c>
      <c r="B82" s="175" t="s">
        <v>274</v>
      </c>
      <c r="C82">
        <v>1</v>
      </c>
      <c r="D82">
        <v>2031</v>
      </c>
      <c r="E82">
        <v>49003</v>
      </c>
      <c r="F82" t="s">
        <v>366</v>
      </c>
      <c r="G82">
        <v>51</v>
      </c>
      <c r="H82" t="s">
        <v>255</v>
      </c>
      <c r="I82">
        <v>110</v>
      </c>
      <c r="J82" t="s">
        <v>176</v>
      </c>
      <c r="K82">
        <v>2.0478E-2</v>
      </c>
      <c r="L82">
        <v>2.0396000000000001E-2</v>
      </c>
      <c r="M82">
        <v>4.3140000000000001E-3</v>
      </c>
      <c r="N82" t="s">
        <v>428</v>
      </c>
      <c r="O82" t="s">
        <v>428</v>
      </c>
      <c r="P82" t="s">
        <v>428</v>
      </c>
      <c r="Q82" t="s">
        <v>428</v>
      </c>
    </row>
    <row r="83" spans="1:17" x14ac:dyDescent="0.25">
      <c r="A83" s="175" t="s">
        <v>1504</v>
      </c>
      <c r="B83" s="175" t="s">
        <v>274</v>
      </c>
      <c r="C83">
        <v>1</v>
      </c>
      <c r="D83">
        <v>2031</v>
      </c>
      <c r="E83">
        <v>49003</v>
      </c>
      <c r="F83" t="s">
        <v>366</v>
      </c>
      <c r="G83">
        <v>51</v>
      </c>
      <c r="H83" t="s">
        <v>255</v>
      </c>
      <c r="I83">
        <v>116</v>
      </c>
      <c r="J83" t="s">
        <v>181</v>
      </c>
      <c r="K83">
        <v>3.6549999999999998E-3</v>
      </c>
      <c r="L83">
        <v>3.6549999999999998E-3</v>
      </c>
      <c r="M83" t="s">
        <v>428</v>
      </c>
      <c r="N83" t="s">
        <v>428</v>
      </c>
      <c r="O83" t="s">
        <v>428</v>
      </c>
      <c r="P83" t="s">
        <v>428</v>
      </c>
      <c r="Q83" t="s">
        <v>428</v>
      </c>
    </row>
    <row r="84" spans="1:17" x14ac:dyDescent="0.25">
      <c r="A84" s="175" t="s">
        <v>1505</v>
      </c>
      <c r="B84" s="175" t="s">
        <v>274</v>
      </c>
      <c r="C84">
        <v>1</v>
      </c>
      <c r="D84">
        <v>2031</v>
      </c>
      <c r="E84">
        <v>49003</v>
      </c>
      <c r="F84" t="s">
        <v>366</v>
      </c>
      <c r="G84">
        <v>51</v>
      </c>
      <c r="H84" t="s">
        <v>255</v>
      </c>
      <c r="I84">
        <v>117</v>
      </c>
      <c r="J84" t="s">
        <v>182</v>
      </c>
      <c r="K84">
        <v>3.156E-3</v>
      </c>
      <c r="L84">
        <v>3.156E-3</v>
      </c>
      <c r="M84" t="s">
        <v>428</v>
      </c>
      <c r="N84" t="s">
        <v>428</v>
      </c>
      <c r="O84" t="s">
        <v>428</v>
      </c>
      <c r="P84" t="s">
        <v>428</v>
      </c>
      <c r="Q84" t="s">
        <v>428</v>
      </c>
    </row>
    <row r="85" spans="1:17" x14ac:dyDescent="0.25">
      <c r="A85" s="175" t="s">
        <v>1506</v>
      </c>
      <c r="B85" s="175" t="s">
        <v>274</v>
      </c>
      <c r="C85">
        <v>1</v>
      </c>
      <c r="D85">
        <v>2031</v>
      </c>
      <c r="E85">
        <v>49003</v>
      </c>
      <c r="F85" t="s">
        <v>366</v>
      </c>
      <c r="G85">
        <v>52</v>
      </c>
      <c r="H85" t="s">
        <v>256</v>
      </c>
      <c r="I85">
        <v>2</v>
      </c>
      <c r="J85" t="s">
        <v>173</v>
      </c>
      <c r="K85">
        <v>2.6842229999999998</v>
      </c>
      <c r="L85">
        <v>2.2551619999999999</v>
      </c>
      <c r="M85">
        <v>1.2654339999999999</v>
      </c>
      <c r="N85" t="s">
        <v>428</v>
      </c>
      <c r="O85" t="s">
        <v>428</v>
      </c>
      <c r="P85" t="s">
        <v>428</v>
      </c>
      <c r="Q85" t="s">
        <v>428</v>
      </c>
    </row>
    <row r="86" spans="1:17" x14ac:dyDescent="0.25">
      <c r="A86" s="175" t="s">
        <v>1507</v>
      </c>
      <c r="B86" s="175" t="s">
        <v>274</v>
      </c>
      <c r="C86">
        <v>1</v>
      </c>
      <c r="D86">
        <v>2031</v>
      </c>
      <c r="E86">
        <v>49003</v>
      </c>
      <c r="F86" t="s">
        <v>366</v>
      </c>
      <c r="G86">
        <v>52</v>
      </c>
      <c r="H86" t="s">
        <v>256</v>
      </c>
      <c r="I86">
        <v>3</v>
      </c>
      <c r="J86" t="s">
        <v>174</v>
      </c>
      <c r="K86">
        <v>0.53350500000000001</v>
      </c>
      <c r="L86">
        <v>0.43843799999999999</v>
      </c>
      <c r="M86">
        <v>0.28038299999999999</v>
      </c>
      <c r="N86" t="s">
        <v>428</v>
      </c>
      <c r="O86" t="s">
        <v>428</v>
      </c>
      <c r="P86" t="s">
        <v>428</v>
      </c>
      <c r="Q86" t="s">
        <v>428</v>
      </c>
    </row>
    <row r="87" spans="1:17" x14ac:dyDescent="0.25">
      <c r="A87" s="175" t="s">
        <v>1508</v>
      </c>
      <c r="B87" s="175" t="s">
        <v>274</v>
      </c>
      <c r="C87">
        <v>1</v>
      </c>
      <c r="D87">
        <v>2031</v>
      </c>
      <c r="E87">
        <v>49003</v>
      </c>
      <c r="F87" t="s">
        <v>366</v>
      </c>
      <c r="G87">
        <v>52</v>
      </c>
      <c r="H87" t="s">
        <v>256</v>
      </c>
      <c r="I87">
        <v>87</v>
      </c>
      <c r="J87" t="s">
        <v>175</v>
      </c>
      <c r="K87">
        <v>0.259156</v>
      </c>
      <c r="L87">
        <v>3.2238999999999997E-2</v>
      </c>
      <c r="M87">
        <v>0.41865799999999997</v>
      </c>
      <c r="N87">
        <v>2.3598000000000001E-2</v>
      </c>
      <c r="O87">
        <v>5.0508999999999998E-2</v>
      </c>
      <c r="P87" t="s">
        <v>428</v>
      </c>
      <c r="Q87">
        <v>3.1523910000000002</v>
      </c>
    </row>
    <row r="88" spans="1:17" x14ac:dyDescent="0.25">
      <c r="A88" s="175" t="s">
        <v>1509</v>
      </c>
      <c r="B88" s="175" t="s">
        <v>274</v>
      </c>
      <c r="C88">
        <v>1</v>
      </c>
      <c r="D88">
        <v>2031</v>
      </c>
      <c r="E88">
        <v>49003</v>
      </c>
      <c r="F88" t="s">
        <v>366</v>
      </c>
      <c r="G88">
        <v>52</v>
      </c>
      <c r="H88" t="s">
        <v>256</v>
      </c>
      <c r="I88">
        <v>90</v>
      </c>
      <c r="J88" t="s">
        <v>178</v>
      </c>
      <c r="K88">
        <v>784.34436000000005</v>
      </c>
      <c r="L88">
        <v>775.456726</v>
      </c>
      <c r="M88">
        <v>26.212399000000001</v>
      </c>
      <c r="N88" t="s">
        <v>428</v>
      </c>
      <c r="O88" t="s">
        <v>428</v>
      </c>
      <c r="P88" t="s">
        <v>428</v>
      </c>
      <c r="Q88" t="s">
        <v>428</v>
      </c>
    </row>
    <row r="89" spans="1:17" x14ac:dyDescent="0.25">
      <c r="A89" s="175" t="s">
        <v>1510</v>
      </c>
      <c r="B89" s="175" t="s">
        <v>274</v>
      </c>
      <c r="C89">
        <v>1</v>
      </c>
      <c r="D89">
        <v>2031</v>
      </c>
      <c r="E89">
        <v>49003</v>
      </c>
      <c r="F89" t="s">
        <v>366</v>
      </c>
      <c r="G89">
        <v>52</v>
      </c>
      <c r="H89" t="s">
        <v>256</v>
      </c>
      <c r="I89">
        <v>100</v>
      </c>
      <c r="J89" t="s">
        <v>177</v>
      </c>
      <c r="K89">
        <v>1.4958000000000001E-2</v>
      </c>
      <c r="L89">
        <v>1.0057E-2</v>
      </c>
      <c r="M89">
        <v>1.4455000000000001E-2</v>
      </c>
      <c r="N89" t="s">
        <v>428</v>
      </c>
      <c r="O89" t="s">
        <v>428</v>
      </c>
      <c r="P89" t="s">
        <v>428</v>
      </c>
      <c r="Q89" t="s">
        <v>428</v>
      </c>
    </row>
    <row r="90" spans="1:17" x14ac:dyDescent="0.25">
      <c r="A90" s="175" t="s">
        <v>1511</v>
      </c>
      <c r="B90" s="175" t="s">
        <v>274</v>
      </c>
      <c r="C90">
        <v>1</v>
      </c>
      <c r="D90">
        <v>2031</v>
      </c>
      <c r="E90">
        <v>49003</v>
      </c>
      <c r="F90" t="s">
        <v>366</v>
      </c>
      <c r="G90">
        <v>52</v>
      </c>
      <c r="H90" t="s">
        <v>256</v>
      </c>
      <c r="I90">
        <v>106</v>
      </c>
      <c r="J90" t="s">
        <v>179</v>
      </c>
      <c r="K90">
        <v>1.4165000000000001E-2</v>
      </c>
      <c r="L90">
        <v>1.4165000000000001E-2</v>
      </c>
      <c r="M90" t="s">
        <v>428</v>
      </c>
      <c r="N90" t="s">
        <v>428</v>
      </c>
      <c r="O90" t="s">
        <v>428</v>
      </c>
      <c r="P90" t="s">
        <v>428</v>
      </c>
      <c r="Q90" t="s">
        <v>428</v>
      </c>
    </row>
    <row r="91" spans="1:17" x14ac:dyDescent="0.25">
      <c r="A91" s="175" t="s">
        <v>1512</v>
      </c>
      <c r="B91" s="175" t="s">
        <v>274</v>
      </c>
      <c r="C91">
        <v>1</v>
      </c>
      <c r="D91">
        <v>2031</v>
      </c>
      <c r="E91">
        <v>49003</v>
      </c>
      <c r="F91" t="s">
        <v>366</v>
      </c>
      <c r="G91">
        <v>52</v>
      </c>
      <c r="H91" t="s">
        <v>256</v>
      </c>
      <c r="I91">
        <v>107</v>
      </c>
      <c r="J91" t="s">
        <v>180</v>
      </c>
      <c r="K91">
        <v>1.0619E-2</v>
      </c>
      <c r="L91">
        <v>1.0619E-2</v>
      </c>
      <c r="M91" t="s">
        <v>428</v>
      </c>
      <c r="N91" t="s">
        <v>428</v>
      </c>
      <c r="O91" t="s">
        <v>428</v>
      </c>
      <c r="P91" t="s">
        <v>428</v>
      </c>
      <c r="Q91" t="s">
        <v>428</v>
      </c>
    </row>
    <row r="92" spans="1:17" x14ac:dyDescent="0.25">
      <c r="A92" s="175" t="s">
        <v>1513</v>
      </c>
      <c r="B92" s="175" t="s">
        <v>274</v>
      </c>
      <c r="C92">
        <v>1</v>
      </c>
      <c r="D92">
        <v>2031</v>
      </c>
      <c r="E92">
        <v>49003</v>
      </c>
      <c r="F92" t="s">
        <v>366</v>
      </c>
      <c r="G92">
        <v>52</v>
      </c>
      <c r="H92" t="s">
        <v>256</v>
      </c>
      <c r="I92">
        <v>110</v>
      </c>
      <c r="J92" t="s">
        <v>176</v>
      </c>
      <c r="K92">
        <v>1.3497E-2</v>
      </c>
      <c r="L92">
        <v>9.1579999999999995E-3</v>
      </c>
      <c r="M92">
        <v>1.2796999999999999E-2</v>
      </c>
      <c r="N92" t="s">
        <v>428</v>
      </c>
      <c r="O92" t="s">
        <v>428</v>
      </c>
      <c r="P92" t="s">
        <v>428</v>
      </c>
      <c r="Q92" t="s">
        <v>428</v>
      </c>
    </row>
    <row r="93" spans="1:17" x14ac:dyDescent="0.25">
      <c r="A93" s="175" t="s">
        <v>1514</v>
      </c>
      <c r="B93" s="175" t="s">
        <v>274</v>
      </c>
      <c r="C93">
        <v>1</v>
      </c>
      <c r="D93">
        <v>2031</v>
      </c>
      <c r="E93">
        <v>49003</v>
      </c>
      <c r="F93" t="s">
        <v>366</v>
      </c>
      <c r="G93">
        <v>52</v>
      </c>
      <c r="H93" t="s">
        <v>256</v>
      </c>
      <c r="I93">
        <v>116</v>
      </c>
      <c r="J93" t="s">
        <v>181</v>
      </c>
      <c r="K93">
        <v>1.771E-3</v>
      </c>
      <c r="L93">
        <v>1.771E-3</v>
      </c>
      <c r="M93" t="s">
        <v>428</v>
      </c>
      <c r="N93" t="s">
        <v>428</v>
      </c>
      <c r="O93" t="s">
        <v>428</v>
      </c>
      <c r="P93" t="s">
        <v>428</v>
      </c>
      <c r="Q93" t="s">
        <v>428</v>
      </c>
    </row>
    <row r="94" spans="1:17" x14ac:dyDescent="0.25">
      <c r="A94" s="175" t="s">
        <v>1515</v>
      </c>
      <c r="B94" s="175" t="s">
        <v>274</v>
      </c>
      <c r="C94">
        <v>1</v>
      </c>
      <c r="D94">
        <v>2031</v>
      </c>
      <c r="E94">
        <v>49003</v>
      </c>
      <c r="F94" t="s">
        <v>366</v>
      </c>
      <c r="G94">
        <v>52</v>
      </c>
      <c r="H94" t="s">
        <v>256</v>
      </c>
      <c r="I94">
        <v>117</v>
      </c>
      <c r="J94" t="s">
        <v>182</v>
      </c>
      <c r="K94">
        <v>1.593E-3</v>
      </c>
      <c r="L94">
        <v>1.593E-3</v>
      </c>
      <c r="M94" t="s">
        <v>428</v>
      </c>
      <c r="N94" t="s">
        <v>428</v>
      </c>
      <c r="O94" t="s">
        <v>428</v>
      </c>
      <c r="P94" t="s">
        <v>428</v>
      </c>
      <c r="Q94" t="s">
        <v>428</v>
      </c>
    </row>
    <row r="95" spans="1:17" x14ac:dyDescent="0.25">
      <c r="A95" s="175" t="s">
        <v>1516</v>
      </c>
      <c r="B95" s="175" t="s">
        <v>274</v>
      </c>
      <c r="C95">
        <v>1</v>
      </c>
      <c r="D95">
        <v>2031</v>
      </c>
      <c r="E95">
        <v>49003</v>
      </c>
      <c r="F95" t="s">
        <v>366</v>
      </c>
      <c r="G95">
        <v>53</v>
      </c>
      <c r="H95" t="s">
        <v>257</v>
      </c>
      <c r="I95">
        <v>2</v>
      </c>
      <c r="J95" t="s">
        <v>173</v>
      </c>
      <c r="K95">
        <v>1.9917959999999999</v>
      </c>
      <c r="L95">
        <v>1.971552</v>
      </c>
      <c r="M95">
        <v>1.36084</v>
      </c>
      <c r="N95" t="s">
        <v>428</v>
      </c>
      <c r="O95" t="s">
        <v>428</v>
      </c>
      <c r="P95" t="s">
        <v>428</v>
      </c>
      <c r="Q95" t="s">
        <v>428</v>
      </c>
    </row>
    <row r="96" spans="1:17" x14ac:dyDescent="0.25">
      <c r="A96" s="175" t="s">
        <v>1517</v>
      </c>
      <c r="B96" s="175" t="s">
        <v>274</v>
      </c>
      <c r="C96">
        <v>1</v>
      </c>
      <c r="D96">
        <v>2031</v>
      </c>
      <c r="E96">
        <v>49003</v>
      </c>
      <c r="F96" t="s">
        <v>366</v>
      </c>
      <c r="G96">
        <v>53</v>
      </c>
      <c r="H96" t="s">
        <v>257</v>
      </c>
      <c r="I96">
        <v>3</v>
      </c>
      <c r="J96" t="s">
        <v>174</v>
      </c>
      <c r="K96">
        <v>0.51983599999999996</v>
      </c>
      <c r="L96">
        <v>0.51564299999999996</v>
      </c>
      <c r="M96">
        <v>0.28183799999999998</v>
      </c>
      <c r="N96" t="s">
        <v>428</v>
      </c>
      <c r="O96" t="s">
        <v>428</v>
      </c>
      <c r="P96" t="s">
        <v>428</v>
      </c>
      <c r="Q96" t="s">
        <v>428</v>
      </c>
    </row>
    <row r="97" spans="1:17" x14ac:dyDescent="0.25">
      <c r="A97" s="175" t="s">
        <v>1518</v>
      </c>
      <c r="B97" s="175" t="s">
        <v>274</v>
      </c>
      <c r="C97">
        <v>1</v>
      </c>
      <c r="D97">
        <v>2031</v>
      </c>
      <c r="E97">
        <v>49003</v>
      </c>
      <c r="F97" t="s">
        <v>366</v>
      </c>
      <c r="G97">
        <v>53</v>
      </c>
      <c r="H97" t="s">
        <v>257</v>
      </c>
      <c r="I97">
        <v>87</v>
      </c>
      <c r="J97" t="s">
        <v>175</v>
      </c>
      <c r="K97">
        <v>0.125527</v>
      </c>
      <c r="L97">
        <v>4.3417999999999998E-2</v>
      </c>
      <c r="M97">
        <v>0.42505900000000002</v>
      </c>
      <c r="N97">
        <v>1.8821999999999998E-2</v>
      </c>
      <c r="O97">
        <v>6.1336000000000002E-2</v>
      </c>
      <c r="P97" t="s">
        <v>428</v>
      </c>
      <c r="Q97">
        <v>4.4549969999999997</v>
      </c>
    </row>
    <row r="98" spans="1:17" x14ac:dyDescent="0.25">
      <c r="A98" s="175" t="s">
        <v>1519</v>
      </c>
      <c r="B98" s="175" t="s">
        <v>274</v>
      </c>
      <c r="C98">
        <v>1</v>
      </c>
      <c r="D98">
        <v>2031</v>
      </c>
      <c r="E98">
        <v>49003</v>
      </c>
      <c r="F98" t="s">
        <v>366</v>
      </c>
      <c r="G98">
        <v>53</v>
      </c>
      <c r="H98" t="s">
        <v>257</v>
      </c>
      <c r="I98">
        <v>90</v>
      </c>
      <c r="J98" t="s">
        <v>178</v>
      </c>
      <c r="K98">
        <v>732.69030799999996</v>
      </c>
      <c r="L98">
        <v>732.30139199999996</v>
      </c>
      <c r="M98">
        <v>26.141999999999999</v>
      </c>
      <c r="N98" t="s">
        <v>428</v>
      </c>
      <c r="O98" t="s">
        <v>428</v>
      </c>
      <c r="P98" t="s">
        <v>428</v>
      </c>
      <c r="Q98" t="s">
        <v>428</v>
      </c>
    </row>
    <row r="99" spans="1:17" x14ac:dyDescent="0.25">
      <c r="A99" s="175" t="s">
        <v>1520</v>
      </c>
      <c r="B99" s="175" t="s">
        <v>274</v>
      </c>
      <c r="C99">
        <v>1</v>
      </c>
      <c r="D99">
        <v>2031</v>
      </c>
      <c r="E99">
        <v>49003</v>
      </c>
      <c r="F99" t="s">
        <v>366</v>
      </c>
      <c r="G99">
        <v>53</v>
      </c>
      <c r="H99" t="s">
        <v>257</v>
      </c>
      <c r="I99">
        <v>100</v>
      </c>
      <c r="J99" t="s">
        <v>177</v>
      </c>
      <c r="K99">
        <v>1.5604E-2</v>
      </c>
      <c r="L99">
        <v>1.5396E-2</v>
      </c>
      <c r="M99">
        <v>1.3972999999999999E-2</v>
      </c>
      <c r="N99" t="s">
        <v>428</v>
      </c>
      <c r="O99" t="s">
        <v>428</v>
      </c>
      <c r="P99" t="s">
        <v>428</v>
      </c>
      <c r="Q99" t="s">
        <v>428</v>
      </c>
    </row>
    <row r="100" spans="1:17" x14ac:dyDescent="0.25">
      <c r="A100" s="175" t="s">
        <v>1521</v>
      </c>
      <c r="B100" s="175" t="s">
        <v>274</v>
      </c>
      <c r="C100">
        <v>1</v>
      </c>
      <c r="D100">
        <v>2031</v>
      </c>
      <c r="E100">
        <v>49003</v>
      </c>
      <c r="F100" t="s">
        <v>366</v>
      </c>
      <c r="G100">
        <v>53</v>
      </c>
      <c r="H100" t="s">
        <v>257</v>
      </c>
      <c r="I100">
        <v>106</v>
      </c>
      <c r="J100" t="s">
        <v>179</v>
      </c>
      <c r="K100">
        <v>1.5148E-2</v>
      </c>
      <c r="L100">
        <v>1.5148E-2</v>
      </c>
      <c r="M100" t="s">
        <v>428</v>
      </c>
      <c r="N100" t="s">
        <v>428</v>
      </c>
      <c r="O100" t="s">
        <v>428</v>
      </c>
      <c r="P100" t="s">
        <v>428</v>
      </c>
      <c r="Q100" t="s">
        <v>428</v>
      </c>
    </row>
    <row r="101" spans="1:17" x14ac:dyDescent="0.25">
      <c r="A101" s="175" t="s">
        <v>1522</v>
      </c>
      <c r="B101" s="175" t="s">
        <v>274</v>
      </c>
      <c r="C101">
        <v>1</v>
      </c>
      <c r="D101">
        <v>2031</v>
      </c>
      <c r="E101">
        <v>49003</v>
      </c>
      <c r="F101" t="s">
        <v>366</v>
      </c>
      <c r="G101">
        <v>53</v>
      </c>
      <c r="H101" t="s">
        <v>257</v>
      </c>
      <c r="I101">
        <v>107</v>
      </c>
      <c r="J101" t="s">
        <v>180</v>
      </c>
      <c r="K101">
        <v>1.0628E-2</v>
      </c>
      <c r="L101">
        <v>1.0628E-2</v>
      </c>
      <c r="M101" t="s">
        <v>428</v>
      </c>
      <c r="N101" t="s">
        <v>428</v>
      </c>
      <c r="O101" t="s">
        <v>428</v>
      </c>
      <c r="P101" t="s">
        <v>428</v>
      </c>
      <c r="Q101" t="s">
        <v>428</v>
      </c>
    </row>
    <row r="102" spans="1:17" x14ac:dyDescent="0.25">
      <c r="A102" s="175" t="s">
        <v>1523</v>
      </c>
      <c r="B102" s="175" t="s">
        <v>274</v>
      </c>
      <c r="C102">
        <v>1</v>
      </c>
      <c r="D102">
        <v>2031</v>
      </c>
      <c r="E102">
        <v>49003</v>
      </c>
      <c r="F102" t="s">
        <v>366</v>
      </c>
      <c r="G102">
        <v>53</v>
      </c>
      <c r="H102" t="s">
        <v>257</v>
      </c>
      <c r="I102">
        <v>110</v>
      </c>
      <c r="J102" t="s">
        <v>176</v>
      </c>
      <c r="K102">
        <v>1.4258E-2</v>
      </c>
      <c r="L102">
        <v>1.4074E-2</v>
      </c>
      <c r="M102">
        <v>1.2385E-2</v>
      </c>
      <c r="N102" t="s">
        <v>428</v>
      </c>
      <c r="O102" t="s">
        <v>428</v>
      </c>
      <c r="P102" t="s">
        <v>428</v>
      </c>
      <c r="Q102" t="s">
        <v>428</v>
      </c>
    </row>
    <row r="103" spans="1:17" x14ac:dyDescent="0.25">
      <c r="A103" s="175" t="s">
        <v>1524</v>
      </c>
      <c r="B103" s="175" t="s">
        <v>274</v>
      </c>
      <c r="C103">
        <v>1</v>
      </c>
      <c r="D103">
        <v>2031</v>
      </c>
      <c r="E103">
        <v>49003</v>
      </c>
      <c r="F103" t="s">
        <v>366</v>
      </c>
      <c r="G103">
        <v>53</v>
      </c>
      <c r="H103" t="s">
        <v>257</v>
      </c>
      <c r="I103">
        <v>116</v>
      </c>
      <c r="J103" t="s">
        <v>181</v>
      </c>
      <c r="K103">
        <v>1.8929999999999999E-3</v>
      </c>
      <c r="L103">
        <v>1.8929999999999999E-3</v>
      </c>
      <c r="M103" t="s">
        <v>428</v>
      </c>
      <c r="N103" t="s">
        <v>428</v>
      </c>
      <c r="O103" t="s">
        <v>428</v>
      </c>
      <c r="P103" t="s">
        <v>428</v>
      </c>
      <c r="Q103" t="s">
        <v>428</v>
      </c>
    </row>
    <row r="104" spans="1:17" x14ac:dyDescent="0.25">
      <c r="A104" s="175" t="s">
        <v>1525</v>
      </c>
      <c r="B104" s="175" t="s">
        <v>274</v>
      </c>
      <c r="C104">
        <v>1</v>
      </c>
      <c r="D104">
        <v>2031</v>
      </c>
      <c r="E104">
        <v>49003</v>
      </c>
      <c r="F104" t="s">
        <v>366</v>
      </c>
      <c r="G104">
        <v>53</v>
      </c>
      <c r="H104" t="s">
        <v>257</v>
      </c>
      <c r="I104">
        <v>117</v>
      </c>
      <c r="J104" t="s">
        <v>182</v>
      </c>
      <c r="K104">
        <v>1.5939999999999999E-3</v>
      </c>
      <c r="L104">
        <v>1.5939999999999999E-3</v>
      </c>
      <c r="M104" t="s">
        <v>428</v>
      </c>
      <c r="N104" t="s">
        <v>428</v>
      </c>
      <c r="O104" t="s">
        <v>428</v>
      </c>
      <c r="P104" t="s">
        <v>428</v>
      </c>
      <c r="Q104" t="s">
        <v>428</v>
      </c>
    </row>
    <row r="105" spans="1:17" x14ac:dyDescent="0.25">
      <c r="A105" s="175" t="s">
        <v>1526</v>
      </c>
      <c r="B105" s="175" t="s">
        <v>274</v>
      </c>
      <c r="C105">
        <v>1</v>
      </c>
      <c r="D105">
        <v>2031</v>
      </c>
      <c r="E105">
        <v>49003</v>
      </c>
      <c r="F105" t="s">
        <v>366</v>
      </c>
      <c r="G105">
        <v>54</v>
      </c>
      <c r="H105" t="s">
        <v>258</v>
      </c>
      <c r="I105">
        <v>2</v>
      </c>
      <c r="J105" t="s">
        <v>173</v>
      </c>
      <c r="K105">
        <v>10.998096</v>
      </c>
      <c r="L105">
        <v>10.202567999999999</v>
      </c>
      <c r="M105">
        <v>41.143925000000003</v>
      </c>
      <c r="N105" t="s">
        <v>428</v>
      </c>
      <c r="O105" t="s">
        <v>428</v>
      </c>
      <c r="P105" t="s">
        <v>428</v>
      </c>
      <c r="Q105" t="s">
        <v>428</v>
      </c>
    </row>
    <row r="106" spans="1:17" x14ac:dyDescent="0.25">
      <c r="A106" s="175" t="s">
        <v>1527</v>
      </c>
      <c r="B106" s="175" t="s">
        <v>274</v>
      </c>
      <c r="C106">
        <v>1</v>
      </c>
      <c r="D106">
        <v>2031</v>
      </c>
      <c r="E106">
        <v>49003</v>
      </c>
      <c r="F106" t="s">
        <v>366</v>
      </c>
      <c r="G106">
        <v>54</v>
      </c>
      <c r="H106" t="s">
        <v>258</v>
      </c>
      <c r="I106">
        <v>3</v>
      </c>
      <c r="J106" t="s">
        <v>174</v>
      </c>
      <c r="K106">
        <v>1.048006</v>
      </c>
      <c r="L106">
        <v>1.009369</v>
      </c>
      <c r="M106">
        <v>1.9982569999999999</v>
      </c>
      <c r="N106" t="s">
        <v>428</v>
      </c>
      <c r="O106" t="s">
        <v>428</v>
      </c>
      <c r="P106" t="s">
        <v>428</v>
      </c>
      <c r="Q106" t="s">
        <v>428</v>
      </c>
    </row>
    <row r="107" spans="1:17" x14ac:dyDescent="0.25">
      <c r="A107" s="175" t="s">
        <v>1528</v>
      </c>
      <c r="B107" s="175" t="s">
        <v>274</v>
      </c>
      <c r="C107">
        <v>1</v>
      </c>
      <c r="D107">
        <v>2031</v>
      </c>
      <c r="E107">
        <v>49003</v>
      </c>
      <c r="F107" t="s">
        <v>366</v>
      </c>
      <c r="G107">
        <v>54</v>
      </c>
      <c r="H107" t="s">
        <v>258</v>
      </c>
      <c r="I107">
        <v>87</v>
      </c>
      <c r="J107" t="s">
        <v>175</v>
      </c>
      <c r="K107">
        <v>0.46283800000000003</v>
      </c>
      <c r="L107">
        <v>0.12889200000000001</v>
      </c>
      <c r="M107">
        <v>2.5815899999999998</v>
      </c>
      <c r="N107">
        <v>6.5148999999999999E-2</v>
      </c>
      <c r="O107">
        <v>5.8328999999999999E-2</v>
      </c>
      <c r="P107" t="s">
        <v>428</v>
      </c>
      <c r="Q107">
        <v>4.7032129999999999</v>
      </c>
    </row>
    <row r="108" spans="1:17" x14ac:dyDescent="0.25">
      <c r="A108" s="175" t="s">
        <v>1529</v>
      </c>
      <c r="B108" s="175" t="s">
        <v>274</v>
      </c>
      <c r="C108">
        <v>1</v>
      </c>
      <c r="D108">
        <v>2031</v>
      </c>
      <c r="E108">
        <v>49003</v>
      </c>
      <c r="F108" t="s">
        <v>366</v>
      </c>
      <c r="G108">
        <v>54</v>
      </c>
      <c r="H108" t="s">
        <v>258</v>
      </c>
      <c r="I108">
        <v>90</v>
      </c>
      <c r="J108" t="s">
        <v>178</v>
      </c>
      <c r="K108">
        <v>1000.136963</v>
      </c>
      <c r="L108">
        <v>995.02587900000003</v>
      </c>
      <c r="M108">
        <v>264.34155299999998</v>
      </c>
      <c r="N108" t="s">
        <v>428</v>
      </c>
      <c r="O108" t="s">
        <v>428</v>
      </c>
      <c r="P108" t="s">
        <v>428</v>
      </c>
      <c r="Q108" t="s">
        <v>428</v>
      </c>
    </row>
    <row r="109" spans="1:17" x14ac:dyDescent="0.25">
      <c r="A109" s="175" t="s">
        <v>1530</v>
      </c>
      <c r="B109" s="175" t="s">
        <v>274</v>
      </c>
      <c r="C109">
        <v>1</v>
      </c>
      <c r="D109">
        <v>2031</v>
      </c>
      <c r="E109">
        <v>49003</v>
      </c>
      <c r="F109" t="s">
        <v>366</v>
      </c>
      <c r="G109">
        <v>54</v>
      </c>
      <c r="H109" t="s">
        <v>258</v>
      </c>
      <c r="I109">
        <v>100</v>
      </c>
      <c r="J109" t="s">
        <v>177</v>
      </c>
      <c r="K109">
        <v>3.8897000000000001E-2</v>
      </c>
      <c r="L109">
        <v>3.5555000000000003E-2</v>
      </c>
      <c r="M109">
        <v>0.17286799999999999</v>
      </c>
      <c r="N109" t="s">
        <v>428</v>
      </c>
      <c r="O109" t="s">
        <v>428</v>
      </c>
      <c r="P109" t="s">
        <v>428</v>
      </c>
      <c r="Q109" t="s">
        <v>428</v>
      </c>
    </row>
    <row r="110" spans="1:17" x14ac:dyDescent="0.25">
      <c r="A110" s="175" t="s">
        <v>1531</v>
      </c>
      <c r="B110" s="175" t="s">
        <v>274</v>
      </c>
      <c r="C110">
        <v>1</v>
      </c>
      <c r="D110">
        <v>2031</v>
      </c>
      <c r="E110">
        <v>49003</v>
      </c>
      <c r="F110" t="s">
        <v>366</v>
      </c>
      <c r="G110">
        <v>54</v>
      </c>
      <c r="H110" t="s">
        <v>258</v>
      </c>
      <c r="I110">
        <v>106</v>
      </c>
      <c r="J110" t="s">
        <v>179</v>
      </c>
      <c r="K110">
        <v>1.9644999999999999E-2</v>
      </c>
      <c r="L110">
        <v>1.9644999999999999E-2</v>
      </c>
      <c r="M110" t="s">
        <v>428</v>
      </c>
      <c r="N110" t="s">
        <v>428</v>
      </c>
      <c r="O110" t="s">
        <v>428</v>
      </c>
      <c r="P110" t="s">
        <v>428</v>
      </c>
      <c r="Q110" t="s">
        <v>428</v>
      </c>
    </row>
    <row r="111" spans="1:17" x14ac:dyDescent="0.25">
      <c r="A111" s="175" t="s">
        <v>1532</v>
      </c>
      <c r="B111" s="175" t="s">
        <v>274</v>
      </c>
      <c r="C111">
        <v>1</v>
      </c>
      <c r="D111">
        <v>2031</v>
      </c>
      <c r="E111">
        <v>49003</v>
      </c>
      <c r="F111" t="s">
        <v>366</v>
      </c>
      <c r="G111">
        <v>54</v>
      </c>
      <c r="H111" t="s">
        <v>258</v>
      </c>
      <c r="I111">
        <v>107</v>
      </c>
      <c r="J111" t="s">
        <v>180</v>
      </c>
      <c r="K111">
        <v>1.1553000000000001E-2</v>
      </c>
      <c r="L111">
        <v>1.1553000000000001E-2</v>
      </c>
      <c r="M111" t="s">
        <v>428</v>
      </c>
      <c r="N111" t="s">
        <v>428</v>
      </c>
      <c r="O111" t="s">
        <v>428</v>
      </c>
      <c r="P111" t="s">
        <v>428</v>
      </c>
      <c r="Q111" t="s">
        <v>428</v>
      </c>
    </row>
    <row r="112" spans="1:17" x14ac:dyDescent="0.25">
      <c r="A112" s="175" t="s">
        <v>1533</v>
      </c>
      <c r="B112" s="175" t="s">
        <v>274</v>
      </c>
      <c r="C112">
        <v>1</v>
      </c>
      <c r="D112">
        <v>2031</v>
      </c>
      <c r="E112">
        <v>49003</v>
      </c>
      <c r="F112" t="s">
        <v>366</v>
      </c>
      <c r="G112">
        <v>54</v>
      </c>
      <c r="H112" t="s">
        <v>258</v>
      </c>
      <c r="I112">
        <v>110</v>
      </c>
      <c r="J112" t="s">
        <v>176</v>
      </c>
      <c r="K112">
        <v>3.5396999999999998E-2</v>
      </c>
      <c r="L112">
        <v>3.2438000000000002E-2</v>
      </c>
      <c r="M112">
        <v>0.15304400000000001</v>
      </c>
      <c r="N112" t="s">
        <v>428</v>
      </c>
      <c r="O112" t="s">
        <v>428</v>
      </c>
      <c r="P112" t="s">
        <v>428</v>
      </c>
      <c r="Q112" t="s">
        <v>428</v>
      </c>
    </row>
    <row r="113" spans="1:17" x14ac:dyDescent="0.25">
      <c r="A113" s="175" t="s">
        <v>1534</v>
      </c>
      <c r="B113" s="175" t="s">
        <v>274</v>
      </c>
      <c r="C113">
        <v>1</v>
      </c>
      <c r="D113">
        <v>2031</v>
      </c>
      <c r="E113">
        <v>49003</v>
      </c>
      <c r="F113" t="s">
        <v>366</v>
      </c>
      <c r="G113">
        <v>54</v>
      </c>
      <c r="H113" t="s">
        <v>258</v>
      </c>
      <c r="I113">
        <v>116</v>
      </c>
      <c r="J113" t="s">
        <v>181</v>
      </c>
      <c r="K113">
        <v>2.4559999999999998E-3</v>
      </c>
      <c r="L113">
        <v>2.4559999999999998E-3</v>
      </c>
      <c r="M113" t="s">
        <v>428</v>
      </c>
      <c r="N113" t="s">
        <v>428</v>
      </c>
      <c r="O113" t="s">
        <v>428</v>
      </c>
      <c r="P113" t="s">
        <v>428</v>
      </c>
      <c r="Q113" t="s">
        <v>428</v>
      </c>
    </row>
    <row r="114" spans="1:17" x14ac:dyDescent="0.25">
      <c r="A114" s="175" t="s">
        <v>1535</v>
      </c>
      <c r="B114" s="175" t="s">
        <v>274</v>
      </c>
      <c r="C114">
        <v>1</v>
      </c>
      <c r="D114">
        <v>2031</v>
      </c>
      <c r="E114">
        <v>49003</v>
      </c>
      <c r="F114" t="s">
        <v>366</v>
      </c>
      <c r="G114">
        <v>54</v>
      </c>
      <c r="H114" t="s">
        <v>258</v>
      </c>
      <c r="I114">
        <v>117</v>
      </c>
      <c r="J114" t="s">
        <v>182</v>
      </c>
      <c r="K114">
        <v>1.7329999999999999E-3</v>
      </c>
      <c r="L114">
        <v>1.7329999999999999E-3</v>
      </c>
      <c r="M114" t="s">
        <v>428</v>
      </c>
      <c r="N114" t="s">
        <v>428</v>
      </c>
      <c r="O114" t="s">
        <v>428</v>
      </c>
      <c r="P114" t="s">
        <v>428</v>
      </c>
      <c r="Q114" t="s">
        <v>428</v>
      </c>
    </row>
    <row r="115" spans="1:17" x14ac:dyDescent="0.25">
      <c r="A115" s="175" t="s">
        <v>1536</v>
      </c>
      <c r="B115" s="175" t="s">
        <v>274</v>
      </c>
      <c r="C115">
        <v>1</v>
      </c>
      <c r="D115">
        <v>2031</v>
      </c>
      <c r="E115">
        <v>49003</v>
      </c>
      <c r="F115" t="s">
        <v>366</v>
      </c>
      <c r="G115">
        <v>61</v>
      </c>
      <c r="H115" t="s">
        <v>259</v>
      </c>
      <c r="I115">
        <v>2</v>
      </c>
      <c r="J115" t="s">
        <v>173</v>
      </c>
      <c r="K115">
        <v>1.2861880000000001</v>
      </c>
      <c r="L115">
        <v>1.272694</v>
      </c>
      <c r="M115">
        <v>0.385382</v>
      </c>
      <c r="N115" t="s">
        <v>428</v>
      </c>
      <c r="O115" t="s">
        <v>428</v>
      </c>
      <c r="P115" t="s">
        <v>428</v>
      </c>
      <c r="Q115" t="s">
        <v>428</v>
      </c>
    </row>
    <row r="116" spans="1:17" x14ac:dyDescent="0.25">
      <c r="A116" s="175" t="s">
        <v>1537</v>
      </c>
      <c r="B116" s="175" t="s">
        <v>274</v>
      </c>
      <c r="C116">
        <v>1</v>
      </c>
      <c r="D116">
        <v>2031</v>
      </c>
      <c r="E116">
        <v>49003</v>
      </c>
      <c r="F116" t="s">
        <v>366</v>
      </c>
      <c r="G116">
        <v>61</v>
      </c>
      <c r="H116" t="s">
        <v>259</v>
      </c>
      <c r="I116">
        <v>3</v>
      </c>
      <c r="J116" t="s">
        <v>174</v>
      </c>
      <c r="K116">
        <v>1.7409680000000001</v>
      </c>
      <c r="L116">
        <v>1.7248570000000001</v>
      </c>
      <c r="M116">
        <v>0.46012500000000001</v>
      </c>
      <c r="N116" t="s">
        <v>428</v>
      </c>
      <c r="O116" t="s">
        <v>428</v>
      </c>
      <c r="P116" t="s">
        <v>428</v>
      </c>
      <c r="Q116" t="s">
        <v>428</v>
      </c>
    </row>
    <row r="117" spans="1:17" x14ac:dyDescent="0.25">
      <c r="A117" s="175" t="s">
        <v>1538</v>
      </c>
      <c r="B117" s="175" t="s">
        <v>274</v>
      </c>
      <c r="C117">
        <v>1</v>
      </c>
      <c r="D117">
        <v>2031</v>
      </c>
      <c r="E117">
        <v>49003</v>
      </c>
      <c r="F117" t="s">
        <v>366</v>
      </c>
      <c r="G117">
        <v>61</v>
      </c>
      <c r="H117" t="s">
        <v>259</v>
      </c>
      <c r="I117">
        <v>87</v>
      </c>
      <c r="J117" t="s">
        <v>175</v>
      </c>
      <c r="K117">
        <v>0.101784</v>
      </c>
      <c r="L117">
        <v>4.1182999999999997E-2</v>
      </c>
      <c r="M117">
        <v>0.49754999999999999</v>
      </c>
      <c r="N117">
        <v>1.9999999999999999E-6</v>
      </c>
      <c r="O117">
        <v>1.2E-5</v>
      </c>
      <c r="P117" t="s">
        <v>428</v>
      </c>
      <c r="Q117">
        <v>6.3443610000000001</v>
      </c>
    </row>
    <row r="118" spans="1:17" x14ac:dyDescent="0.25">
      <c r="A118" s="175" t="s">
        <v>1539</v>
      </c>
      <c r="B118" s="175" t="s">
        <v>274</v>
      </c>
      <c r="C118">
        <v>1</v>
      </c>
      <c r="D118">
        <v>2031</v>
      </c>
      <c r="E118">
        <v>49003</v>
      </c>
      <c r="F118" t="s">
        <v>366</v>
      </c>
      <c r="G118">
        <v>61</v>
      </c>
      <c r="H118" t="s">
        <v>259</v>
      </c>
      <c r="I118">
        <v>90</v>
      </c>
      <c r="J118" t="s">
        <v>178</v>
      </c>
      <c r="K118">
        <v>1475.279297</v>
      </c>
      <c r="L118">
        <v>1473.545288</v>
      </c>
      <c r="M118">
        <v>49.524501999999998</v>
      </c>
      <c r="N118" t="s">
        <v>428</v>
      </c>
      <c r="O118" t="s">
        <v>428</v>
      </c>
      <c r="P118" t="s">
        <v>428</v>
      </c>
      <c r="Q118" t="s">
        <v>428</v>
      </c>
    </row>
    <row r="119" spans="1:17" x14ac:dyDescent="0.25">
      <c r="A119" s="175" t="s">
        <v>1540</v>
      </c>
      <c r="B119" s="175" t="s">
        <v>274</v>
      </c>
      <c r="C119">
        <v>1</v>
      </c>
      <c r="D119">
        <v>2031</v>
      </c>
      <c r="E119">
        <v>49003</v>
      </c>
      <c r="F119" t="s">
        <v>366</v>
      </c>
      <c r="G119">
        <v>61</v>
      </c>
      <c r="H119" t="s">
        <v>259</v>
      </c>
      <c r="I119">
        <v>100</v>
      </c>
      <c r="J119" t="s">
        <v>177</v>
      </c>
      <c r="K119">
        <v>1.8412999999999999E-2</v>
      </c>
      <c r="L119">
        <v>1.8373E-2</v>
      </c>
      <c r="M119">
        <v>1.1280000000000001E-3</v>
      </c>
      <c r="N119" t="s">
        <v>428</v>
      </c>
      <c r="O119" t="s">
        <v>428</v>
      </c>
      <c r="P119" t="s">
        <v>428</v>
      </c>
      <c r="Q119" t="s">
        <v>428</v>
      </c>
    </row>
    <row r="120" spans="1:17" x14ac:dyDescent="0.25">
      <c r="A120" s="175" t="s">
        <v>1541</v>
      </c>
      <c r="B120" s="175" t="s">
        <v>274</v>
      </c>
      <c r="C120">
        <v>1</v>
      </c>
      <c r="D120">
        <v>2031</v>
      </c>
      <c r="E120">
        <v>49003</v>
      </c>
      <c r="F120" t="s">
        <v>366</v>
      </c>
      <c r="G120">
        <v>61</v>
      </c>
      <c r="H120" t="s">
        <v>259</v>
      </c>
      <c r="I120">
        <v>106</v>
      </c>
      <c r="J120" t="s">
        <v>179</v>
      </c>
      <c r="K120">
        <v>2.9957000000000001E-2</v>
      </c>
      <c r="L120">
        <v>2.9957000000000001E-2</v>
      </c>
      <c r="M120" t="s">
        <v>428</v>
      </c>
      <c r="N120" t="s">
        <v>428</v>
      </c>
      <c r="O120" t="s">
        <v>428</v>
      </c>
      <c r="P120" t="s">
        <v>428</v>
      </c>
      <c r="Q120" t="s">
        <v>428</v>
      </c>
    </row>
    <row r="121" spans="1:17" x14ac:dyDescent="0.25">
      <c r="A121" s="175" t="s">
        <v>1542</v>
      </c>
      <c r="B121" s="175" t="s">
        <v>274</v>
      </c>
      <c r="C121">
        <v>1</v>
      </c>
      <c r="D121">
        <v>2031</v>
      </c>
      <c r="E121">
        <v>49003</v>
      </c>
      <c r="F121" t="s">
        <v>366</v>
      </c>
      <c r="G121">
        <v>61</v>
      </c>
      <c r="H121" t="s">
        <v>259</v>
      </c>
      <c r="I121">
        <v>107</v>
      </c>
      <c r="J121" t="s">
        <v>180</v>
      </c>
      <c r="K121">
        <v>2.0563999999999999E-2</v>
      </c>
      <c r="L121">
        <v>2.0563999999999999E-2</v>
      </c>
      <c r="M121" t="s">
        <v>428</v>
      </c>
      <c r="N121" t="s">
        <v>428</v>
      </c>
      <c r="O121" t="s">
        <v>428</v>
      </c>
      <c r="P121" t="s">
        <v>428</v>
      </c>
      <c r="Q121" t="s">
        <v>428</v>
      </c>
    </row>
    <row r="122" spans="1:17" x14ac:dyDescent="0.25">
      <c r="A122" s="175" t="s">
        <v>1543</v>
      </c>
      <c r="B122" s="175" t="s">
        <v>274</v>
      </c>
      <c r="C122">
        <v>1</v>
      </c>
      <c r="D122">
        <v>2031</v>
      </c>
      <c r="E122">
        <v>49003</v>
      </c>
      <c r="F122" t="s">
        <v>366</v>
      </c>
      <c r="G122">
        <v>61</v>
      </c>
      <c r="H122" t="s">
        <v>259</v>
      </c>
      <c r="I122">
        <v>110</v>
      </c>
      <c r="J122" t="s">
        <v>176</v>
      </c>
      <c r="K122">
        <v>1.6938999999999999E-2</v>
      </c>
      <c r="L122">
        <v>1.6903000000000001E-2</v>
      </c>
      <c r="M122">
        <v>1.0349999999999999E-3</v>
      </c>
      <c r="N122" t="s">
        <v>428</v>
      </c>
      <c r="O122" t="s">
        <v>428</v>
      </c>
      <c r="P122" t="s">
        <v>428</v>
      </c>
      <c r="Q122" t="s">
        <v>428</v>
      </c>
    </row>
    <row r="123" spans="1:17" x14ac:dyDescent="0.25">
      <c r="A123" s="175" t="s">
        <v>1544</v>
      </c>
      <c r="B123" s="175" t="s">
        <v>274</v>
      </c>
      <c r="C123">
        <v>1</v>
      </c>
      <c r="D123">
        <v>2031</v>
      </c>
      <c r="E123">
        <v>49003</v>
      </c>
      <c r="F123" t="s">
        <v>366</v>
      </c>
      <c r="G123">
        <v>61</v>
      </c>
      <c r="H123" t="s">
        <v>259</v>
      </c>
      <c r="I123">
        <v>116</v>
      </c>
      <c r="J123" t="s">
        <v>181</v>
      </c>
      <c r="K123">
        <v>3.7450000000000001E-3</v>
      </c>
      <c r="L123">
        <v>3.7450000000000001E-3</v>
      </c>
      <c r="M123" t="s">
        <v>428</v>
      </c>
      <c r="N123" t="s">
        <v>428</v>
      </c>
      <c r="O123" t="s">
        <v>428</v>
      </c>
      <c r="P123" t="s">
        <v>428</v>
      </c>
      <c r="Q123" t="s">
        <v>428</v>
      </c>
    </row>
    <row r="124" spans="1:17" x14ac:dyDescent="0.25">
      <c r="A124" s="175" t="s">
        <v>1545</v>
      </c>
      <c r="B124" s="175" t="s">
        <v>274</v>
      </c>
      <c r="C124">
        <v>1</v>
      </c>
      <c r="D124">
        <v>2031</v>
      </c>
      <c r="E124">
        <v>49003</v>
      </c>
      <c r="F124" t="s">
        <v>366</v>
      </c>
      <c r="G124">
        <v>61</v>
      </c>
      <c r="H124" t="s">
        <v>259</v>
      </c>
      <c r="I124">
        <v>117</v>
      </c>
      <c r="J124" t="s">
        <v>182</v>
      </c>
      <c r="K124">
        <v>3.0850000000000001E-3</v>
      </c>
      <c r="L124">
        <v>3.0850000000000001E-3</v>
      </c>
      <c r="M124" t="s">
        <v>428</v>
      </c>
      <c r="N124" t="s">
        <v>428</v>
      </c>
      <c r="O124" t="s">
        <v>428</v>
      </c>
      <c r="P124" t="s">
        <v>428</v>
      </c>
      <c r="Q124" t="s">
        <v>428</v>
      </c>
    </row>
    <row r="125" spans="1:17" x14ac:dyDescent="0.25">
      <c r="A125" s="175" t="s">
        <v>1546</v>
      </c>
      <c r="B125" s="175" t="s">
        <v>274</v>
      </c>
      <c r="C125">
        <v>1</v>
      </c>
      <c r="D125">
        <v>2031</v>
      </c>
      <c r="E125">
        <v>49003</v>
      </c>
      <c r="F125" t="s">
        <v>366</v>
      </c>
      <c r="G125">
        <v>62</v>
      </c>
      <c r="H125" t="s">
        <v>260</v>
      </c>
      <c r="I125">
        <v>2</v>
      </c>
      <c r="J125" t="s">
        <v>173</v>
      </c>
      <c r="K125">
        <v>1.6033409999999999</v>
      </c>
      <c r="L125">
        <v>1.483687</v>
      </c>
      <c r="M125">
        <v>4.0543560000000003</v>
      </c>
      <c r="N125" t="s">
        <v>428</v>
      </c>
      <c r="O125" t="s">
        <v>428</v>
      </c>
      <c r="P125">
        <v>45.148907000000001</v>
      </c>
      <c r="Q125" t="s">
        <v>428</v>
      </c>
    </row>
    <row r="126" spans="1:17" x14ac:dyDescent="0.25">
      <c r="A126" s="175" t="s">
        <v>1547</v>
      </c>
      <c r="B126" s="175" t="s">
        <v>274</v>
      </c>
      <c r="C126">
        <v>1</v>
      </c>
      <c r="D126">
        <v>2031</v>
      </c>
      <c r="E126">
        <v>49003</v>
      </c>
      <c r="F126" t="s">
        <v>366</v>
      </c>
      <c r="G126">
        <v>62</v>
      </c>
      <c r="H126" t="s">
        <v>260</v>
      </c>
      <c r="I126">
        <v>3</v>
      </c>
      <c r="J126" t="s">
        <v>174</v>
      </c>
      <c r="K126">
        <v>2.182995</v>
      </c>
      <c r="L126">
        <v>2.0405869999999999</v>
      </c>
      <c r="M126">
        <v>4.1182179999999997</v>
      </c>
      <c r="N126" t="s">
        <v>428</v>
      </c>
      <c r="O126" t="s">
        <v>428</v>
      </c>
      <c r="P126">
        <v>54.104832000000002</v>
      </c>
      <c r="Q126" t="s">
        <v>428</v>
      </c>
    </row>
    <row r="127" spans="1:17" x14ac:dyDescent="0.25">
      <c r="A127" s="175" t="s">
        <v>1548</v>
      </c>
      <c r="B127" s="175" t="s">
        <v>274</v>
      </c>
      <c r="C127">
        <v>1</v>
      </c>
      <c r="D127">
        <v>2031</v>
      </c>
      <c r="E127">
        <v>49003</v>
      </c>
      <c r="F127" t="s">
        <v>366</v>
      </c>
      <c r="G127">
        <v>62</v>
      </c>
      <c r="H127" t="s">
        <v>260</v>
      </c>
      <c r="I127">
        <v>87</v>
      </c>
      <c r="J127" t="s">
        <v>175</v>
      </c>
      <c r="K127">
        <v>0.10134</v>
      </c>
      <c r="L127">
        <v>4.6945000000000001E-2</v>
      </c>
      <c r="M127">
        <v>1.0029490000000001</v>
      </c>
      <c r="N127" t="s">
        <v>428</v>
      </c>
      <c r="O127" t="s">
        <v>428</v>
      </c>
      <c r="P127">
        <v>2.703166</v>
      </c>
      <c r="Q127">
        <v>15.567360000000001</v>
      </c>
    </row>
    <row r="128" spans="1:17" x14ac:dyDescent="0.25">
      <c r="A128" s="175" t="s">
        <v>1549</v>
      </c>
      <c r="B128" s="175" t="s">
        <v>274</v>
      </c>
      <c r="C128">
        <v>1</v>
      </c>
      <c r="D128">
        <v>2031</v>
      </c>
      <c r="E128">
        <v>49003</v>
      </c>
      <c r="F128" t="s">
        <v>366</v>
      </c>
      <c r="G128">
        <v>62</v>
      </c>
      <c r="H128" t="s">
        <v>260</v>
      </c>
      <c r="I128">
        <v>90</v>
      </c>
      <c r="J128" t="s">
        <v>178</v>
      </c>
      <c r="K128">
        <v>1518.0322269999999</v>
      </c>
      <c r="L128">
        <v>1494.650269</v>
      </c>
      <c r="M128">
        <v>387.71716300000003</v>
      </c>
      <c r="N128" t="s">
        <v>428</v>
      </c>
      <c r="O128" t="s">
        <v>428</v>
      </c>
      <c r="P128">
        <v>9034.4072269999997</v>
      </c>
      <c r="Q128" t="s">
        <v>428</v>
      </c>
    </row>
    <row r="129" spans="1:17" x14ac:dyDescent="0.25">
      <c r="A129" s="175" t="s">
        <v>1550</v>
      </c>
      <c r="B129" s="175" t="s">
        <v>274</v>
      </c>
      <c r="C129">
        <v>1</v>
      </c>
      <c r="D129">
        <v>2031</v>
      </c>
      <c r="E129">
        <v>49003</v>
      </c>
      <c r="F129" t="s">
        <v>366</v>
      </c>
      <c r="G129">
        <v>62</v>
      </c>
      <c r="H129" t="s">
        <v>260</v>
      </c>
      <c r="I129">
        <v>100</v>
      </c>
      <c r="J129" t="s">
        <v>177</v>
      </c>
      <c r="K129">
        <v>1.9688000000000001E-2</v>
      </c>
      <c r="L129">
        <v>1.9060000000000001E-2</v>
      </c>
      <c r="M129">
        <v>9.7070000000000004E-3</v>
      </c>
      <c r="N129" t="s">
        <v>428</v>
      </c>
      <c r="O129" t="s">
        <v>428</v>
      </c>
      <c r="P129">
        <v>0.24315999999999999</v>
      </c>
      <c r="Q129" t="s">
        <v>428</v>
      </c>
    </row>
    <row r="130" spans="1:17" x14ac:dyDescent="0.25">
      <c r="A130" s="175" t="s">
        <v>1551</v>
      </c>
      <c r="B130" s="175" t="s">
        <v>274</v>
      </c>
      <c r="C130">
        <v>1</v>
      </c>
      <c r="D130">
        <v>2031</v>
      </c>
      <c r="E130">
        <v>49003</v>
      </c>
      <c r="F130" t="s">
        <v>366</v>
      </c>
      <c r="G130">
        <v>62</v>
      </c>
      <c r="H130" t="s">
        <v>260</v>
      </c>
      <c r="I130">
        <v>106</v>
      </c>
      <c r="J130" t="s">
        <v>179</v>
      </c>
      <c r="K130">
        <v>3.3992000000000001E-2</v>
      </c>
      <c r="L130">
        <v>3.3992000000000001E-2</v>
      </c>
      <c r="M130" t="s">
        <v>428</v>
      </c>
      <c r="N130" t="s">
        <v>428</v>
      </c>
      <c r="O130" t="s">
        <v>428</v>
      </c>
      <c r="P130" t="s">
        <v>428</v>
      </c>
      <c r="Q130" t="s">
        <v>428</v>
      </c>
    </row>
    <row r="131" spans="1:17" x14ac:dyDescent="0.25">
      <c r="A131" s="175" t="s">
        <v>1552</v>
      </c>
      <c r="B131" s="175" t="s">
        <v>274</v>
      </c>
      <c r="C131">
        <v>1</v>
      </c>
      <c r="D131">
        <v>2031</v>
      </c>
      <c r="E131">
        <v>49003</v>
      </c>
      <c r="F131" t="s">
        <v>366</v>
      </c>
      <c r="G131">
        <v>62</v>
      </c>
      <c r="H131" t="s">
        <v>260</v>
      </c>
      <c r="I131">
        <v>107</v>
      </c>
      <c r="J131" t="s">
        <v>180</v>
      </c>
      <c r="K131">
        <v>2.3897000000000002E-2</v>
      </c>
      <c r="L131">
        <v>2.3897000000000002E-2</v>
      </c>
      <c r="M131" t="s">
        <v>428</v>
      </c>
      <c r="N131" t="s">
        <v>428</v>
      </c>
      <c r="O131" t="s">
        <v>428</v>
      </c>
      <c r="P131" t="s">
        <v>428</v>
      </c>
      <c r="Q131" t="s">
        <v>428</v>
      </c>
    </row>
    <row r="132" spans="1:17" x14ac:dyDescent="0.25">
      <c r="A132" s="175" t="s">
        <v>1553</v>
      </c>
      <c r="B132" s="175" t="s">
        <v>274</v>
      </c>
      <c r="C132">
        <v>1</v>
      </c>
      <c r="D132">
        <v>2031</v>
      </c>
      <c r="E132">
        <v>49003</v>
      </c>
      <c r="F132" t="s">
        <v>366</v>
      </c>
      <c r="G132">
        <v>62</v>
      </c>
      <c r="H132" t="s">
        <v>260</v>
      </c>
      <c r="I132">
        <v>110</v>
      </c>
      <c r="J132" t="s">
        <v>176</v>
      </c>
      <c r="K132">
        <v>1.8113000000000001E-2</v>
      </c>
      <c r="L132">
        <v>1.7534999999999999E-2</v>
      </c>
      <c r="M132">
        <v>8.8719999999999997E-3</v>
      </c>
      <c r="N132" t="s">
        <v>428</v>
      </c>
      <c r="O132" t="s">
        <v>428</v>
      </c>
      <c r="P132">
        <v>0.22373699999999999</v>
      </c>
      <c r="Q132" t="s">
        <v>428</v>
      </c>
    </row>
    <row r="133" spans="1:17" x14ac:dyDescent="0.25">
      <c r="A133" s="175" t="s">
        <v>1554</v>
      </c>
      <c r="B133" s="175" t="s">
        <v>274</v>
      </c>
      <c r="C133">
        <v>1</v>
      </c>
      <c r="D133">
        <v>2031</v>
      </c>
      <c r="E133">
        <v>49003</v>
      </c>
      <c r="F133" t="s">
        <v>366</v>
      </c>
      <c r="G133">
        <v>62</v>
      </c>
      <c r="H133" t="s">
        <v>260</v>
      </c>
      <c r="I133">
        <v>116</v>
      </c>
      <c r="J133" t="s">
        <v>181</v>
      </c>
      <c r="K133">
        <v>4.2490000000000002E-3</v>
      </c>
      <c r="L133">
        <v>4.2490000000000002E-3</v>
      </c>
      <c r="M133" t="s">
        <v>428</v>
      </c>
      <c r="N133" t="s">
        <v>428</v>
      </c>
      <c r="O133" t="s">
        <v>428</v>
      </c>
      <c r="P133" t="s">
        <v>428</v>
      </c>
      <c r="Q133" t="s">
        <v>428</v>
      </c>
    </row>
    <row r="134" spans="1:17" x14ac:dyDescent="0.25">
      <c r="A134" s="175" t="s">
        <v>1555</v>
      </c>
      <c r="B134" s="175" t="s">
        <v>274</v>
      </c>
      <c r="C134">
        <v>1</v>
      </c>
      <c r="D134">
        <v>2031</v>
      </c>
      <c r="E134">
        <v>49003</v>
      </c>
      <c r="F134" t="s">
        <v>366</v>
      </c>
      <c r="G134">
        <v>62</v>
      </c>
      <c r="H134" t="s">
        <v>260</v>
      </c>
      <c r="I134">
        <v>117</v>
      </c>
      <c r="J134" t="s">
        <v>182</v>
      </c>
      <c r="K134">
        <v>3.5839999999999999E-3</v>
      </c>
      <c r="L134">
        <v>3.5839999999999999E-3</v>
      </c>
      <c r="M134" t="s">
        <v>428</v>
      </c>
      <c r="N134" t="s">
        <v>428</v>
      </c>
      <c r="O134" t="s">
        <v>428</v>
      </c>
      <c r="P134" t="s">
        <v>428</v>
      </c>
      <c r="Q134" t="s">
        <v>428</v>
      </c>
    </row>
    <row r="135" spans="1:17" x14ac:dyDescent="0.25">
      <c r="A135" s="175" t="s">
        <v>1556</v>
      </c>
      <c r="B135" s="175" t="s">
        <v>275</v>
      </c>
      <c r="C135">
        <v>2</v>
      </c>
      <c r="D135">
        <v>2031</v>
      </c>
      <c r="E135">
        <v>49011</v>
      </c>
      <c r="F135" t="s">
        <v>233</v>
      </c>
      <c r="G135">
        <v>11</v>
      </c>
      <c r="H135" t="s">
        <v>248</v>
      </c>
      <c r="I135">
        <v>2</v>
      </c>
      <c r="J135" t="s">
        <v>173</v>
      </c>
      <c r="K135">
        <v>10.808733999999999</v>
      </c>
      <c r="L135">
        <v>10.560691</v>
      </c>
      <c r="M135">
        <v>10.08141</v>
      </c>
      <c r="N135" t="s">
        <v>428</v>
      </c>
      <c r="O135" t="s">
        <v>428</v>
      </c>
      <c r="P135" t="s">
        <v>428</v>
      </c>
      <c r="Q135" t="s">
        <v>428</v>
      </c>
    </row>
    <row r="136" spans="1:17" x14ac:dyDescent="0.25">
      <c r="A136" s="175" t="s">
        <v>1557</v>
      </c>
      <c r="B136" s="175" t="s">
        <v>275</v>
      </c>
      <c r="C136">
        <v>2</v>
      </c>
      <c r="D136">
        <v>2031</v>
      </c>
      <c r="E136">
        <v>49011</v>
      </c>
      <c r="F136" t="s">
        <v>233</v>
      </c>
      <c r="G136">
        <v>11</v>
      </c>
      <c r="H136" t="s">
        <v>248</v>
      </c>
      <c r="I136">
        <v>3</v>
      </c>
      <c r="J136" t="s">
        <v>174</v>
      </c>
      <c r="K136">
        <v>0.75896699999999995</v>
      </c>
      <c r="L136">
        <v>0.75154100000000001</v>
      </c>
      <c r="M136">
        <v>0.30179099999999998</v>
      </c>
      <c r="N136" t="s">
        <v>428</v>
      </c>
      <c r="O136" t="s">
        <v>428</v>
      </c>
      <c r="P136" t="s">
        <v>428</v>
      </c>
      <c r="Q136" t="s">
        <v>428</v>
      </c>
    </row>
    <row r="137" spans="1:17" x14ac:dyDescent="0.25">
      <c r="A137" s="175" t="s">
        <v>1558</v>
      </c>
      <c r="B137" s="175" t="s">
        <v>275</v>
      </c>
      <c r="C137">
        <v>2</v>
      </c>
      <c r="D137">
        <v>2031</v>
      </c>
      <c r="E137">
        <v>49011</v>
      </c>
      <c r="F137" t="s">
        <v>233</v>
      </c>
      <c r="G137">
        <v>11</v>
      </c>
      <c r="H137" t="s">
        <v>248</v>
      </c>
      <c r="I137">
        <v>87</v>
      </c>
      <c r="J137" t="s">
        <v>175</v>
      </c>
      <c r="K137">
        <v>3.492661</v>
      </c>
      <c r="L137">
        <v>0.49348599999999998</v>
      </c>
      <c r="M137">
        <v>1.1272709999999999</v>
      </c>
      <c r="N137">
        <v>2.7912689999999998</v>
      </c>
      <c r="O137">
        <v>0.16325100000000001</v>
      </c>
      <c r="P137" t="s">
        <v>428</v>
      </c>
      <c r="Q137">
        <v>0.25290099999999999</v>
      </c>
    </row>
    <row r="138" spans="1:17" x14ac:dyDescent="0.25">
      <c r="A138" s="175" t="s">
        <v>1559</v>
      </c>
      <c r="B138" s="175" t="s">
        <v>275</v>
      </c>
      <c r="C138">
        <v>2</v>
      </c>
      <c r="D138">
        <v>2031</v>
      </c>
      <c r="E138">
        <v>49011</v>
      </c>
      <c r="F138" t="s">
        <v>233</v>
      </c>
      <c r="G138">
        <v>11</v>
      </c>
      <c r="H138" t="s">
        <v>248</v>
      </c>
      <c r="I138">
        <v>90</v>
      </c>
      <c r="J138" t="s">
        <v>178</v>
      </c>
      <c r="K138">
        <v>383.52505500000001</v>
      </c>
      <c r="L138">
        <v>380.222015</v>
      </c>
      <c r="M138">
        <v>134.24807699999999</v>
      </c>
      <c r="N138" t="s">
        <v>428</v>
      </c>
      <c r="O138" t="s">
        <v>428</v>
      </c>
      <c r="P138" t="s">
        <v>428</v>
      </c>
      <c r="Q138" t="s">
        <v>428</v>
      </c>
    </row>
    <row r="139" spans="1:17" x14ac:dyDescent="0.25">
      <c r="A139" s="175" t="s">
        <v>1560</v>
      </c>
      <c r="B139" s="175" t="s">
        <v>275</v>
      </c>
      <c r="C139">
        <v>2</v>
      </c>
      <c r="D139">
        <v>2031</v>
      </c>
      <c r="E139">
        <v>49011</v>
      </c>
      <c r="F139" t="s">
        <v>233</v>
      </c>
      <c r="G139">
        <v>11</v>
      </c>
      <c r="H139" t="s">
        <v>248</v>
      </c>
      <c r="I139">
        <v>100</v>
      </c>
      <c r="J139" t="s">
        <v>177</v>
      </c>
      <c r="K139">
        <v>2.0396000000000001E-2</v>
      </c>
      <c r="L139">
        <v>2.019E-2</v>
      </c>
      <c r="M139">
        <v>8.3850000000000001E-3</v>
      </c>
      <c r="N139" t="s">
        <v>428</v>
      </c>
      <c r="O139" t="s">
        <v>428</v>
      </c>
      <c r="P139" t="s">
        <v>428</v>
      </c>
      <c r="Q139" t="s">
        <v>428</v>
      </c>
    </row>
    <row r="140" spans="1:17" x14ac:dyDescent="0.25">
      <c r="A140" s="175" t="s">
        <v>1561</v>
      </c>
      <c r="B140" s="175" t="s">
        <v>275</v>
      </c>
      <c r="C140">
        <v>2</v>
      </c>
      <c r="D140">
        <v>2031</v>
      </c>
      <c r="E140">
        <v>49011</v>
      </c>
      <c r="F140" t="s">
        <v>233</v>
      </c>
      <c r="G140">
        <v>11</v>
      </c>
      <c r="H140" t="s">
        <v>248</v>
      </c>
      <c r="I140">
        <v>106</v>
      </c>
      <c r="J140" t="s">
        <v>179</v>
      </c>
      <c r="K140">
        <v>1.0518E-2</v>
      </c>
      <c r="L140">
        <v>1.0518E-2</v>
      </c>
      <c r="M140" t="s">
        <v>428</v>
      </c>
      <c r="N140" t="s">
        <v>428</v>
      </c>
      <c r="O140" t="s">
        <v>428</v>
      </c>
      <c r="P140" t="s">
        <v>428</v>
      </c>
      <c r="Q140" t="s">
        <v>428</v>
      </c>
    </row>
    <row r="141" spans="1:17" x14ac:dyDescent="0.25">
      <c r="A141" s="175" t="s">
        <v>1562</v>
      </c>
      <c r="B141" s="175" t="s">
        <v>275</v>
      </c>
      <c r="C141">
        <v>2</v>
      </c>
      <c r="D141">
        <v>2031</v>
      </c>
      <c r="E141">
        <v>49011</v>
      </c>
      <c r="F141" t="s">
        <v>233</v>
      </c>
      <c r="G141">
        <v>11</v>
      </c>
      <c r="H141" t="s">
        <v>248</v>
      </c>
      <c r="I141">
        <v>107</v>
      </c>
      <c r="J141" t="s">
        <v>180</v>
      </c>
      <c r="K141">
        <v>4.1570000000000001E-3</v>
      </c>
      <c r="L141">
        <v>4.1570000000000001E-3</v>
      </c>
      <c r="M141" t="s">
        <v>428</v>
      </c>
      <c r="N141" t="s">
        <v>428</v>
      </c>
      <c r="O141" t="s">
        <v>428</v>
      </c>
      <c r="P141" t="s">
        <v>428</v>
      </c>
      <c r="Q141" t="s">
        <v>428</v>
      </c>
    </row>
    <row r="142" spans="1:17" x14ac:dyDescent="0.25">
      <c r="A142" s="175" t="s">
        <v>1563</v>
      </c>
      <c r="B142" s="175" t="s">
        <v>275</v>
      </c>
      <c r="C142">
        <v>2</v>
      </c>
      <c r="D142">
        <v>2031</v>
      </c>
      <c r="E142">
        <v>49011</v>
      </c>
      <c r="F142" t="s">
        <v>233</v>
      </c>
      <c r="G142">
        <v>11</v>
      </c>
      <c r="H142" t="s">
        <v>248</v>
      </c>
      <c r="I142">
        <v>110</v>
      </c>
      <c r="J142" t="s">
        <v>176</v>
      </c>
      <c r="K142">
        <v>1.8041999999999999E-2</v>
      </c>
      <c r="L142">
        <v>1.7860000000000001E-2</v>
      </c>
      <c r="M142">
        <v>7.417E-3</v>
      </c>
      <c r="N142" t="s">
        <v>428</v>
      </c>
      <c r="O142" t="s">
        <v>428</v>
      </c>
      <c r="P142" t="s">
        <v>428</v>
      </c>
      <c r="Q142" t="s">
        <v>428</v>
      </c>
    </row>
    <row r="143" spans="1:17" x14ac:dyDescent="0.25">
      <c r="A143" s="175" t="s">
        <v>1564</v>
      </c>
      <c r="B143" s="175" t="s">
        <v>275</v>
      </c>
      <c r="C143">
        <v>2</v>
      </c>
      <c r="D143">
        <v>2031</v>
      </c>
      <c r="E143">
        <v>49011</v>
      </c>
      <c r="F143" t="s">
        <v>233</v>
      </c>
      <c r="G143">
        <v>11</v>
      </c>
      <c r="H143" t="s">
        <v>248</v>
      </c>
      <c r="I143">
        <v>116</v>
      </c>
      <c r="J143" t="s">
        <v>181</v>
      </c>
      <c r="K143">
        <v>1.315E-3</v>
      </c>
      <c r="L143">
        <v>1.315E-3</v>
      </c>
      <c r="M143" t="s">
        <v>428</v>
      </c>
      <c r="N143" t="s">
        <v>428</v>
      </c>
      <c r="O143" t="s">
        <v>428</v>
      </c>
      <c r="P143" t="s">
        <v>428</v>
      </c>
      <c r="Q143" t="s">
        <v>428</v>
      </c>
    </row>
    <row r="144" spans="1:17" x14ac:dyDescent="0.25">
      <c r="A144" s="175" t="s">
        <v>1565</v>
      </c>
      <c r="B144" s="175" t="s">
        <v>275</v>
      </c>
      <c r="C144">
        <v>2</v>
      </c>
      <c r="D144">
        <v>2031</v>
      </c>
      <c r="E144">
        <v>49011</v>
      </c>
      <c r="F144" t="s">
        <v>233</v>
      </c>
      <c r="G144">
        <v>11</v>
      </c>
      <c r="H144" t="s">
        <v>248</v>
      </c>
      <c r="I144">
        <v>117</v>
      </c>
      <c r="J144" t="s">
        <v>182</v>
      </c>
      <c r="K144">
        <v>6.2399999999999999E-4</v>
      </c>
      <c r="L144">
        <v>6.2399999999999999E-4</v>
      </c>
      <c r="M144" t="s">
        <v>428</v>
      </c>
      <c r="N144" t="s">
        <v>428</v>
      </c>
      <c r="O144" t="s">
        <v>428</v>
      </c>
      <c r="P144" t="s">
        <v>428</v>
      </c>
      <c r="Q144" t="s">
        <v>428</v>
      </c>
    </row>
    <row r="145" spans="1:17" x14ac:dyDescent="0.25">
      <c r="A145" s="175" t="s">
        <v>1566</v>
      </c>
      <c r="B145" s="175" t="s">
        <v>275</v>
      </c>
      <c r="C145">
        <v>2</v>
      </c>
      <c r="D145">
        <v>2031</v>
      </c>
      <c r="E145">
        <v>49011</v>
      </c>
      <c r="F145" t="s">
        <v>233</v>
      </c>
      <c r="G145">
        <v>21</v>
      </c>
      <c r="H145" t="s">
        <v>249</v>
      </c>
      <c r="I145">
        <v>2</v>
      </c>
      <c r="J145" t="s">
        <v>173</v>
      </c>
      <c r="K145">
        <v>2.0269409999999999</v>
      </c>
      <c r="L145">
        <v>1.2022809999999999</v>
      </c>
      <c r="M145">
        <v>5.7932750000000004</v>
      </c>
      <c r="N145" t="s">
        <v>428</v>
      </c>
      <c r="O145" t="s">
        <v>428</v>
      </c>
      <c r="P145" t="s">
        <v>428</v>
      </c>
      <c r="Q145" t="s">
        <v>428</v>
      </c>
    </row>
    <row r="146" spans="1:17" x14ac:dyDescent="0.25">
      <c r="A146" s="175" t="s">
        <v>1567</v>
      </c>
      <c r="B146" s="175" t="s">
        <v>275</v>
      </c>
      <c r="C146">
        <v>2</v>
      </c>
      <c r="D146">
        <v>2031</v>
      </c>
      <c r="E146">
        <v>49011</v>
      </c>
      <c r="F146" t="s">
        <v>233</v>
      </c>
      <c r="G146">
        <v>21</v>
      </c>
      <c r="H146" t="s">
        <v>249</v>
      </c>
      <c r="I146">
        <v>3</v>
      </c>
      <c r="J146" t="s">
        <v>174</v>
      </c>
      <c r="K146">
        <v>5.4682000000000001E-2</v>
      </c>
      <c r="L146">
        <v>1.5896E-2</v>
      </c>
      <c r="M146">
        <v>0.27247300000000002</v>
      </c>
      <c r="N146" t="s">
        <v>428</v>
      </c>
      <c r="O146" t="s">
        <v>428</v>
      </c>
      <c r="P146" t="s">
        <v>428</v>
      </c>
      <c r="Q146" t="s">
        <v>428</v>
      </c>
    </row>
    <row r="147" spans="1:17" x14ac:dyDescent="0.25">
      <c r="A147" s="175" t="s">
        <v>1568</v>
      </c>
      <c r="B147" s="175" t="s">
        <v>275</v>
      </c>
      <c r="C147">
        <v>2</v>
      </c>
      <c r="D147">
        <v>2031</v>
      </c>
      <c r="E147">
        <v>49011</v>
      </c>
      <c r="F147" t="s">
        <v>233</v>
      </c>
      <c r="G147">
        <v>21</v>
      </c>
      <c r="H147" t="s">
        <v>249</v>
      </c>
      <c r="I147">
        <v>87</v>
      </c>
      <c r="J147" t="s">
        <v>175</v>
      </c>
      <c r="K147">
        <v>0.16319600000000001</v>
      </c>
      <c r="L147">
        <v>7.0879999999999997E-3</v>
      </c>
      <c r="M147">
        <v>0.61311700000000002</v>
      </c>
      <c r="N147">
        <v>5.8583999999999997E-2</v>
      </c>
      <c r="O147">
        <v>5.5403000000000001E-2</v>
      </c>
      <c r="P147" t="s">
        <v>428</v>
      </c>
      <c r="Q147">
        <v>0.23261000000000001</v>
      </c>
    </row>
    <row r="148" spans="1:17" x14ac:dyDescent="0.25">
      <c r="A148" s="175" t="s">
        <v>1569</v>
      </c>
      <c r="B148" s="175" t="s">
        <v>275</v>
      </c>
      <c r="C148">
        <v>2</v>
      </c>
      <c r="D148">
        <v>2031</v>
      </c>
      <c r="E148">
        <v>49011</v>
      </c>
      <c r="F148" t="s">
        <v>233</v>
      </c>
      <c r="G148">
        <v>21</v>
      </c>
      <c r="H148" t="s">
        <v>249</v>
      </c>
      <c r="I148">
        <v>90</v>
      </c>
      <c r="J148" t="s">
        <v>178</v>
      </c>
      <c r="K148">
        <v>218.27626000000001</v>
      </c>
      <c r="L148">
        <v>204.783401</v>
      </c>
      <c r="M148">
        <v>94.787773000000001</v>
      </c>
      <c r="N148" t="s">
        <v>428</v>
      </c>
      <c r="O148" t="s">
        <v>428</v>
      </c>
      <c r="P148" t="s">
        <v>428</v>
      </c>
      <c r="Q148" t="s">
        <v>428</v>
      </c>
    </row>
    <row r="149" spans="1:17" x14ac:dyDescent="0.25">
      <c r="A149" s="175" t="s">
        <v>1570</v>
      </c>
      <c r="B149" s="175" t="s">
        <v>275</v>
      </c>
      <c r="C149">
        <v>2</v>
      </c>
      <c r="D149">
        <v>2031</v>
      </c>
      <c r="E149">
        <v>49011</v>
      </c>
      <c r="F149" t="s">
        <v>233</v>
      </c>
      <c r="G149">
        <v>21</v>
      </c>
      <c r="H149" t="s">
        <v>249</v>
      </c>
      <c r="I149">
        <v>100</v>
      </c>
      <c r="J149" t="s">
        <v>177</v>
      </c>
      <c r="K149">
        <v>4.9680000000000002E-3</v>
      </c>
      <c r="L149">
        <v>1.147E-3</v>
      </c>
      <c r="M149">
        <v>2.6845000000000001E-2</v>
      </c>
      <c r="N149" t="s">
        <v>428</v>
      </c>
      <c r="O149" t="s">
        <v>428</v>
      </c>
      <c r="P149" t="s">
        <v>428</v>
      </c>
      <c r="Q149" t="s">
        <v>428</v>
      </c>
    </row>
    <row r="150" spans="1:17" x14ac:dyDescent="0.25">
      <c r="A150" s="175" t="s">
        <v>1571</v>
      </c>
      <c r="B150" s="175" t="s">
        <v>275</v>
      </c>
      <c r="C150">
        <v>2</v>
      </c>
      <c r="D150">
        <v>2031</v>
      </c>
      <c r="E150">
        <v>49011</v>
      </c>
      <c r="F150" t="s">
        <v>233</v>
      </c>
      <c r="G150">
        <v>21</v>
      </c>
      <c r="H150" t="s">
        <v>249</v>
      </c>
      <c r="I150">
        <v>106</v>
      </c>
      <c r="J150" t="s">
        <v>179</v>
      </c>
      <c r="K150">
        <v>1.9012000000000001E-2</v>
      </c>
      <c r="L150">
        <v>1.9012000000000001E-2</v>
      </c>
      <c r="M150" t="s">
        <v>428</v>
      </c>
      <c r="N150" t="s">
        <v>428</v>
      </c>
      <c r="O150" t="s">
        <v>428</v>
      </c>
      <c r="P150" t="s">
        <v>428</v>
      </c>
      <c r="Q150" t="s">
        <v>428</v>
      </c>
    </row>
    <row r="151" spans="1:17" x14ac:dyDescent="0.25">
      <c r="A151" s="175" t="s">
        <v>1572</v>
      </c>
      <c r="B151" s="175" t="s">
        <v>275</v>
      </c>
      <c r="C151">
        <v>2</v>
      </c>
      <c r="D151">
        <v>2031</v>
      </c>
      <c r="E151">
        <v>49011</v>
      </c>
      <c r="F151" t="s">
        <v>233</v>
      </c>
      <c r="G151">
        <v>21</v>
      </c>
      <c r="H151" t="s">
        <v>249</v>
      </c>
      <c r="I151">
        <v>107</v>
      </c>
      <c r="J151" t="s">
        <v>180</v>
      </c>
      <c r="K151">
        <v>8.3119999999999999E-3</v>
      </c>
      <c r="L151">
        <v>8.3119999999999999E-3</v>
      </c>
      <c r="M151" t="s">
        <v>428</v>
      </c>
      <c r="N151" t="s">
        <v>428</v>
      </c>
      <c r="O151" t="s">
        <v>428</v>
      </c>
      <c r="P151" t="s">
        <v>428</v>
      </c>
      <c r="Q151" t="s">
        <v>428</v>
      </c>
    </row>
    <row r="152" spans="1:17" x14ac:dyDescent="0.25">
      <c r="A152" s="175" t="s">
        <v>1573</v>
      </c>
      <c r="B152" s="175" t="s">
        <v>275</v>
      </c>
      <c r="C152">
        <v>2</v>
      </c>
      <c r="D152">
        <v>2031</v>
      </c>
      <c r="E152">
        <v>49011</v>
      </c>
      <c r="F152" t="s">
        <v>233</v>
      </c>
      <c r="G152">
        <v>21</v>
      </c>
      <c r="H152" t="s">
        <v>249</v>
      </c>
      <c r="I152">
        <v>110</v>
      </c>
      <c r="J152" t="s">
        <v>176</v>
      </c>
      <c r="K152">
        <v>4.3949999999999996E-3</v>
      </c>
      <c r="L152">
        <v>1.0139999999999999E-3</v>
      </c>
      <c r="M152">
        <v>2.3748999999999999E-2</v>
      </c>
      <c r="N152" t="s">
        <v>428</v>
      </c>
      <c r="O152" t="s">
        <v>428</v>
      </c>
      <c r="P152" t="s">
        <v>428</v>
      </c>
      <c r="Q152" t="s">
        <v>428</v>
      </c>
    </row>
    <row r="153" spans="1:17" x14ac:dyDescent="0.25">
      <c r="A153" s="175" t="s">
        <v>1574</v>
      </c>
      <c r="B153" s="175" t="s">
        <v>275</v>
      </c>
      <c r="C153">
        <v>2</v>
      </c>
      <c r="D153">
        <v>2031</v>
      </c>
      <c r="E153">
        <v>49011</v>
      </c>
      <c r="F153" t="s">
        <v>233</v>
      </c>
      <c r="G153">
        <v>21</v>
      </c>
      <c r="H153" t="s">
        <v>249</v>
      </c>
      <c r="I153">
        <v>116</v>
      </c>
      <c r="J153" t="s">
        <v>181</v>
      </c>
      <c r="K153">
        <v>2.3770000000000002E-3</v>
      </c>
      <c r="L153">
        <v>2.3770000000000002E-3</v>
      </c>
      <c r="M153" t="s">
        <v>428</v>
      </c>
      <c r="N153" t="s">
        <v>428</v>
      </c>
      <c r="O153" t="s">
        <v>428</v>
      </c>
      <c r="P153" t="s">
        <v>428</v>
      </c>
      <c r="Q153" t="s">
        <v>428</v>
      </c>
    </row>
    <row r="154" spans="1:17" x14ac:dyDescent="0.25">
      <c r="A154" s="175" t="s">
        <v>1575</v>
      </c>
      <c r="B154" s="175" t="s">
        <v>275</v>
      </c>
      <c r="C154">
        <v>2</v>
      </c>
      <c r="D154">
        <v>2031</v>
      </c>
      <c r="E154">
        <v>49011</v>
      </c>
      <c r="F154" t="s">
        <v>233</v>
      </c>
      <c r="G154">
        <v>21</v>
      </c>
      <c r="H154" t="s">
        <v>249</v>
      </c>
      <c r="I154">
        <v>117</v>
      </c>
      <c r="J154" t="s">
        <v>182</v>
      </c>
      <c r="K154">
        <v>1.2470000000000001E-3</v>
      </c>
      <c r="L154">
        <v>1.2470000000000001E-3</v>
      </c>
      <c r="M154" t="s">
        <v>428</v>
      </c>
      <c r="N154" t="s">
        <v>428</v>
      </c>
      <c r="O154" t="s">
        <v>428</v>
      </c>
      <c r="P154" t="s">
        <v>428</v>
      </c>
      <c r="Q154" t="s">
        <v>428</v>
      </c>
    </row>
    <row r="155" spans="1:17" x14ac:dyDescent="0.25">
      <c r="A155" s="175" t="s">
        <v>1576</v>
      </c>
      <c r="B155" s="175" t="s">
        <v>275</v>
      </c>
      <c r="C155">
        <v>2</v>
      </c>
      <c r="D155">
        <v>2031</v>
      </c>
      <c r="E155">
        <v>49011</v>
      </c>
      <c r="F155" t="s">
        <v>233</v>
      </c>
      <c r="G155">
        <v>31</v>
      </c>
      <c r="H155" t="s">
        <v>250</v>
      </c>
      <c r="I155">
        <v>2</v>
      </c>
      <c r="J155" t="s">
        <v>173</v>
      </c>
      <c r="K155">
        <v>2.2199550000000001</v>
      </c>
      <c r="L155">
        <v>1.3609979999999999</v>
      </c>
      <c r="M155">
        <v>5.933465</v>
      </c>
      <c r="N155" t="s">
        <v>428</v>
      </c>
      <c r="O155" t="s">
        <v>428</v>
      </c>
      <c r="P155" t="s">
        <v>428</v>
      </c>
      <c r="Q155" t="s">
        <v>428</v>
      </c>
    </row>
    <row r="156" spans="1:17" x14ac:dyDescent="0.25">
      <c r="A156" s="175" t="s">
        <v>1577</v>
      </c>
      <c r="B156" s="175" t="s">
        <v>275</v>
      </c>
      <c r="C156">
        <v>2</v>
      </c>
      <c r="D156">
        <v>2031</v>
      </c>
      <c r="E156">
        <v>49011</v>
      </c>
      <c r="F156" t="s">
        <v>233</v>
      </c>
      <c r="G156">
        <v>31</v>
      </c>
      <c r="H156" t="s">
        <v>250</v>
      </c>
      <c r="I156">
        <v>3</v>
      </c>
      <c r="J156" t="s">
        <v>174</v>
      </c>
      <c r="K156">
        <v>0.102677</v>
      </c>
      <c r="L156">
        <v>4.7174000000000001E-2</v>
      </c>
      <c r="M156">
        <v>0.38340099999999999</v>
      </c>
      <c r="N156" t="s">
        <v>428</v>
      </c>
      <c r="O156" t="s">
        <v>428</v>
      </c>
      <c r="P156" t="s">
        <v>428</v>
      </c>
      <c r="Q156" t="s">
        <v>428</v>
      </c>
    </row>
    <row r="157" spans="1:17" x14ac:dyDescent="0.25">
      <c r="A157" s="175" t="s">
        <v>1578</v>
      </c>
      <c r="B157" s="175" t="s">
        <v>275</v>
      </c>
      <c r="C157">
        <v>2</v>
      </c>
      <c r="D157">
        <v>2031</v>
      </c>
      <c r="E157">
        <v>49011</v>
      </c>
      <c r="F157" t="s">
        <v>233</v>
      </c>
      <c r="G157">
        <v>31</v>
      </c>
      <c r="H157" t="s">
        <v>250</v>
      </c>
      <c r="I157">
        <v>87</v>
      </c>
      <c r="J157" t="s">
        <v>175</v>
      </c>
      <c r="K157">
        <v>0.17010600000000001</v>
      </c>
      <c r="L157">
        <v>1.1202E-2</v>
      </c>
      <c r="M157">
        <v>0.65820000000000001</v>
      </c>
      <c r="N157">
        <v>4.8314000000000003E-2</v>
      </c>
      <c r="O157">
        <v>4.7440000000000003E-2</v>
      </c>
      <c r="P157" t="s">
        <v>428</v>
      </c>
      <c r="Q157">
        <v>0.36068899999999998</v>
      </c>
    </row>
    <row r="158" spans="1:17" x14ac:dyDescent="0.25">
      <c r="A158" s="175" t="s">
        <v>1579</v>
      </c>
      <c r="B158" s="175" t="s">
        <v>275</v>
      </c>
      <c r="C158">
        <v>2</v>
      </c>
      <c r="D158">
        <v>2031</v>
      </c>
      <c r="E158">
        <v>49011</v>
      </c>
      <c r="F158" t="s">
        <v>233</v>
      </c>
      <c r="G158">
        <v>31</v>
      </c>
      <c r="H158" t="s">
        <v>250</v>
      </c>
      <c r="I158">
        <v>90</v>
      </c>
      <c r="J158" t="s">
        <v>178</v>
      </c>
      <c r="K158">
        <v>314.15017699999999</v>
      </c>
      <c r="L158">
        <v>296.47491500000001</v>
      </c>
      <c r="M158">
        <v>122.096481</v>
      </c>
      <c r="N158" t="s">
        <v>428</v>
      </c>
      <c r="O158" t="s">
        <v>428</v>
      </c>
      <c r="P158" t="s">
        <v>428</v>
      </c>
      <c r="Q158" t="s">
        <v>428</v>
      </c>
    </row>
    <row r="159" spans="1:17" x14ac:dyDescent="0.25">
      <c r="A159" s="175" t="s">
        <v>1580</v>
      </c>
      <c r="B159" s="175" t="s">
        <v>275</v>
      </c>
      <c r="C159">
        <v>2</v>
      </c>
      <c r="D159">
        <v>2031</v>
      </c>
      <c r="E159">
        <v>49011</v>
      </c>
      <c r="F159" t="s">
        <v>233</v>
      </c>
      <c r="G159">
        <v>31</v>
      </c>
      <c r="H159" t="s">
        <v>250</v>
      </c>
      <c r="I159">
        <v>100</v>
      </c>
      <c r="J159" t="s">
        <v>177</v>
      </c>
      <c r="K159">
        <v>7.7749999999999998E-3</v>
      </c>
      <c r="L159">
        <v>2.1050000000000001E-3</v>
      </c>
      <c r="M159">
        <v>3.9165999999999999E-2</v>
      </c>
      <c r="N159" t="s">
        <v>428</v>
      </c>
      <c r="O159" t="s">
        <v>428</v>
      </c>
      <c r="P159" t="s">
        <v>428</v>
      </c>
      <c r="Q159" t="s">
        <v>428</v>
      </c>
    </row>
    <row r="160" spans="1:17" x14ac:dyDescent="0.25">
      <c r="A160" s="175" t="s">
        <v>1581</v>
      </c>
      <c r="B160" s="175" t="s">
        <v>275</v>
      </c>
      <c r="C160">
        <v>2</v>
      </c>
      <c r="D160">
        <v>2031</v>
      </c>
      <c r="E160">
        <v>49011</v>
      </c>
      <c r="F160" t="s">
        <v>233</v>
      </c>
      <c r="G160">
        <v>31</v>
      </c>
      <c r="H160" t="s">
        <v>250</v>
      </c>
      <c r="I160">
        <v>106</v>
      </c>
      <c r="J160" t="s">
        <v>179</v>
      </c>
      <c r="K160">
        <v>2.1315000000000001E-2</v>
      </c>
      <c r="L160">
        <v>2.1315000000000001E-2</v>
      </c>
      <c r="M160" t="s">
        <v>428</v>
      </c>
      <c r="N160" t="s">
        <v>428</v>
      </c>
      <c r="O160" t="s">
        <v>428</v>
      </c>
      <c r="P160" t="s">
        <v>428</v>
      </c>
      <c r="Q160" t="s">
        <v>428</v>
      </c>
    </row>
    <row r="161" spans="1:17" x14ac:dyDescent="0.25">
      <c r="A161" s="175" t="s">
        <v>1582</v>
      </c>
      <c r="B161" s="175" t="s">
        <v>275</v>
      </c>
      <c r="C161">
        <v>2</v>
      </c>
      <c r="D161">
        <v>2031</v>
      </c>
      <c r="E161">
        <v>49011</v>
      </c>
      <c r="F161" t="s">
        <v>233</v>
      </c>
      <c r="G161">
        <v>31</v>
      </c>
      <c r="H161" t="s">
        <v>250</v>
      </c>
      <c r="I161">
        <v>107</v>
      </c>
      <c r="J161" t="s">
        <v>180</v>
      </c>
      <c r="K161">
        <v>8.4569999999999992E-3</v>
      </c>
      <c r="L161">
        <v>8.4569999999999992E-3</v>
      </c>
      <c r="M161" t="s">
        <v>428</v>
      </c>
      <c r="N161" t="s">
        <v>428</v>
      </c>
      <c r="O161" t="s">
        <v>428</v>
      </c>
      <c r="P161" t="s">
        <v>428</v>
      </c>
      <c r="Q161" t="s">
        <v>428</v>
      </c>
    </row>
    <row r="162" spans="1:17" x14ac:dyDescent="0.25">
      <c r="A162" s="175" t="s">
        <v>1583</v>
      </c>
      <c r="B162" s="175" t="s">
        <v>275</v>
      </c>
      <c r="C162">
        <v>2</v>
      </c>
      <c r="D162">
        <v>2031</v>
      </c>
      <c r="E162">
        <v>49011</v>
      </c>
      <c r="F162" t="s">
        <v>233</v>
      </c>
      <c r="G162">
        <v>31</v>
      </c>
      <c r="H162" t="s">
        <v>250</v>
      </c>
      <c r="I162">
        <v>110</v>
      </c>
      <c r="J162" t="s">
        <v>176</v>
      </c>
      <c r="K162">
        <v>6.9069999999999999E-3</v>
      </c>
      <c r="L162">
        <v>1.89E-3</v>
      </c>
      <c r="M162">
        <v>3.4655999999999999E-2</v>
      </c>
      <c r="N162" t="s">
        <v>428</v>
      </c>
      <c r="O162" t="s">
        <v>428</v>
      </c>
      <c r="P162" t="s">
        <v>428</v>
      </c>
      <c r="Q162" t="s">
        <v>428</v>
      </c>
    </row>
    <row r="163" spans="1:17" x14ac:dyDescent="0.25">
      <c r="A163" s="175" t="s">
        <v>1584</v>
      </c>
      <c r="B163" s="175" t="s">
        <v>275</v>
      </c>
      <c r="C163">
        <v>2</v>
      </c>
      <c r="D163">
        <v>2031</v>
      </c>
      <c r="E163">
        <v>49011</v>
      </c>
      <c r="F163" t="s">
        <v>233</v>
      </c>
      <c r="G163">
        <v>31</v>
      </c>
      <c r="H163" t="s">
        <v>250</v>
      </c>
      <c r="I163">
        <v>116</v>
      </c>
      <c r="J163" t="s">
        <v>181</v>
      </c>
      <c r="K163">
        <v>2.6640000000000001E-3</v>
      </c>
      <c r="L163">
        <v>2.6640000000000001E-3</v>
      </c>
      <c r="M163" t="s">
        <v>428</v>
      </c>
      <c r="N163" t="s">
        <v>428</v>
      </c>
      <c r="O163" t="s">
        <v>428</v>
      </c>
      <c r="P163" t="s">
        <v>428</v>
      </c>
      <c r="Q163" t="s">
        <v>428</v>
      </c>
    </row>
    <row r="164" spans="1:17" x14ac:dyDescent="0.25">
      <c r="A164" s="175" t="s">
        <v>1585</v>
      </c>
      <c r="B164" s="175" t="s">
        <v>275</v>
      </c>
      <c r="C164">
        <v>2</v>
      </c>
      <c r="D164">
        <v>2031</v>
      </c>
      <c r="E164">
        <v>49011</v>
      </c>
      <c r="F164" t="s">
        <v>233</v>
      </c>
      <c r="G164">
        <v>31</v>
      </c>
      <c r="H164" t="s">
        <v>250</v>
      </c>
      <c r="I164">
        <v>117</v>
      </c>
      <c r="J164" t="s">
        <v>182</v>
      </c>
      <c r="K164">
        <v>1.2689999999999999E-3</v>
      </c>
      <c r="L164">
        <v>1.2689999999999999E-3</v>
      </c>
      <c r="M164" t="s">
        <v>428</v>
      </c>
      <c r="N164" t="s">
        <v>428</v>
      </c>
      <c r="O164" t="s">
        <v>428</v>
      </c>
      <c r="P164" t="s">
        <v>428</v>
      </c>
      <c r="Q164" t="s">
        <v>428</v>
      </c>
    </row>
    <row r="165" spans="1:17" x14ac:dyDescent="0.25">
      <c r="A165" s="175" t="s">
        <v>1586</v>
      </c>
      <c r="B165" s="175" t="s">
        <v>275</v>
      </c>
      <c r="C165">
        <v>2</v>
      </c>
      <c r="D165">
        <v>2031</v>
      </c>
      <c r="E165">
        <v>49011</v>
      </c>
      <c r="F165" t="s">
        <v>233</v>
      </c>
      <c r="G165">
        <v>32</v>
      </c>
      <c r="H165" t="s">
        <v>251</v>
      </c>
      <c r="I165">
        <v>2</v>
      </c>
      <c r="J165" t="s">
        <v>173</v>
      </c>
      <c r="K165">
        <v>2.3522470000000002</v>
      </c>
      <c r="L165">
        <v>1.3108660000000001</v>
      </c>
      <c r="M165">
        <v>6.7787170000000003</v>
      </c>
      <c r="N165" t="s">
        <v>428</v>
      </c>
      <c r="O165" t="s">
        <v>428</v>
      </c>
      <c r="P165" t="s">
        <v>428</v>
      </c>
      <c r="Q165" t="s">
        <v>428</v>
      </c>
    </row>
    <row r="166" spans="1:17" x14ac:dyDescent="0.25">
      <c r="A166" s="175" t="s">
        <v>1587</v>
      </c>
      <c r="B166" s="175" t="s">
        <v>275</v>
      </c>
      <c r="C166">
        <v>2</v>
      </c>
      <c r="D166">
        <v>2031</v>
      </c>
      <c r="E166">
        <v>49011</v>
      </c>
      <c r="F166" t="s">
        <v>233</v>
      </c>
      <c r="G166">
        <v>32</v>
      </c>
      <c r="H166" t="s">
        <v>251</v>
      </c>
      <c r="I166">
        <v>3</v>
      </c>
      <c r="J166" t="s">
        <v>174</v>
      </c>
      <c r="K166">
        <v>0.12967100000000001</v>
      </c>
      <c r="L166">
        <v>6.0417999999999999E-2</v>
      </c>
      <c r="M166">
        <v>0.450789</v>
      </c>
      <c r="N166" t="s">
        <v>428</v>
      </c>
      <c r="O166" t="s">
        <v>428</v>
      </c>
      <c r="P166" t="s">
        <v>428</v>
      </c>
      <c r="Q166" t="s">
        <v>428</v>
      </c>
    </row>
    <row r="167" spans="1:17" x14ac:dyDescent="0.25">
      <c r="A167" s="175" t="s">
        <v>1588</v>
      </c>
      <c r="B167" s="175" t="s">
        <v>275</v>
      </c>
      <c r="C167">
        <v>2</v>
      </c>
      <c r="D167">
        <v>2031</v>
      </c>
      <c r="E167">
        <v>49011</v>
      </c>
      <c r="F167" t="s">
        <v>233</v>
      </c>
      <c r="G167">
        <v>32</v>
      </c>
      <c r="H167" t="s">
        <v>251</v>
      </c>
      <c r="I167">
        <v>87</v>
      </c>
      <c r="J167" t="s">
        <v>175</v>
      </c>
      <c r="K167">
        <v>0.18875500000000001</v>
      </c>
      <c r="L167">
        <v>1.5737999999999999E-2</v>
      </c>
      <c r="M167">
        <v>0.69869499999999995</v>
      </c>
      <c r="N167">
        <v>4.8370999999999997E-2</v>
      </c>
      <c r="O167">
        <v>4.7495999999999997E-2</v>
      </c>
      <c r="P167" t="s">
        <v>428</v>
      </c>
      <c r="Q167">
        <v>0.40788999999999997</v>
      </c>
    </row>
    <row r="168" spans="1:17" x14ac:dyDescent="0.25">
      <c r="A168" s="175" t="s">
        <v>1589</v>
      </c>
      <c r="B168" s="175" t="s">
        <v>275</v>
      </c>
      <c r="C168">
        <v>2</v>
      </c>
      <c r="D168">
        <v>2031</v>
      </c>
      <c r="E168">
        <v>49011</v>
      </c>
      <c r="F168" t="s">
        <v>233</v>
      </c>
      <c r="G168">
        <v>32</v>
      </c>
      <c r="H168" t="s">
        <v>251</v>
      </c>
      <c r="I168">
        <v>90</v>
      </c>
      <c r="J168" t="s">
        <v>178</v>
      </c>
      <c r="K168">
        <v>350.77136200000001</v>
      </c>
      <c r="L168">
        <v>330.92712399999999</v>
      </c>
      <c r="M168">
        <v>129.17301900000001</v>
      </c>
      <c r="N168" t="s">
        <v>428</v>
      </c>
      <c r="O168" t="s">
        <v>428</v>
      </c>
      <c r="P168" t="s">
        <v>428</v>
      </c>
      <c r="Q168" t="s">
        <v>428</v>
      </c>
    </row>
    <row r="169" spans="1:17" x14ac:dyDescent="0.25">
      <c r="A169" s="175" t="s">
        <v>1590</v>
      </c>
      <c r="B169" s="175" t="s">
        <v>275</v>
      </c>
      <c r="C169">
        <v>2</v>
      </c>
      <c r="D169">
        <v>2031</v>
      </c>
      <c r="E169">
        <v>49011</v>
      </c>
      <c r="F169" t="s">
        <v>233</v>
      </c>
      <c r="G169">
        <v>32</v>
      </c>
      <c r="H169" t="s">
        <v>251</v>
      </c>
      <c r="I169">
        <v>100</v>
      </c>
      <c r="J169" t="s">
        <v>177</v>
      </c>
      <c r="K169">
        <v>8.652E-3</v>
      </c>
      <c r="L169">
        <v>2.859E-3</v>
      </c>
      <c r="M169">
        <v>3.7705000000000002E-2</v>
      </c>
      <c r="N169" t="s">
        <v>428</v>
      </c>
      <c r="O169" t="s">
        <v>428</v>
      </c>
      <c r="P169" t="s">
        <v>428</v>
      </c>
      <c r="Q169" t="s">
        <v>428</v>
      </c>
    </row>
    <row r="170" spans="1:17" x14ac:dyDescent="0.25">
      <c r="A170" s="175" t="s">
        <v>1591</v>
      </c>
      <c r="B170" s="175" t="s">
        <v>275</v>
      </c>
      <c r="C170">
        <v>2</v>
      </c>
      <c r="D170">
        <v>2031</v>
      </c>
      <c r="E170">
        <v>49011</v>
      </c>
      <c r="F170" t="s">
        <v>233</v>
      </c>
      <c r="G170">
        <v>32</v>
      </c>
      <c r="H170" t="s">
        <v>251</v>
      </c>
      <c r="I170">
        <v>106</v>
      </c>
      <c r="J170" t="s">
        <v>179</v>
      </c>
      <c r="K170">
        <v>2.1974E-2</v>
      </c>
      <c r="L170">
        <v>2.1974E-2</v>
      </c>
      <c r="M170" t="s">
        <v>428</v>
      </c>
      <c r="N170" t="s">
        <v>428</v>
      </c>
      <c r="O170" t="s">
        <v>428</v>
      </c>
      <c r="P170" t="s">
        <v>428</v>
      </c>
      <c r="Q170" t="s">
        <v>428</v>
      </c>
    </row>
    <row r="171" spans="1:17" x14ac:dyDescent="0.25">
      <c r="A171" s="175" t="s">
        <v>1592</v>
      </c>
      <c r="B171" s="175" t="s">
        <v>275</v>
      </c>
      <c r="C171">
        <v>2</v>
      </c>
      <c r="D171">
        <v>2031</v>
      </c>
      <c r="E171">
        <v>49011</v>
      </c>
      <c r="F171" t="s">
        <v>233</v>
      </c>
      <c r="G171">
        <v>32</v>
      </c>
      <c r="H171" t="s">
        <v>251</v>
      </c>
      <c r="I171">
        <v>107</v>
      </c>
      <c r="J171" t="s">
        <v>180</v>
      </c>
      <c r="K171">
        <v>8.8590000000000006E-3</v>
      </c>
      <c r="L171">
        <v>8.8590000000000006E-3</v>
      </c>
      <c r="M171" t="s">
        <v>428</v>
      </c>
      <c r="N171" t="s">
        <v>428</v>
      </c>
      <c r="O171" t="s">
        <v>428</v>
      </c>
      <c r="P171" t="s">
        <v>428</v>
      </c>
      <c r="Q171" t="s">
        <v>428</v>
      </c>
    </row>
    <row r="172" spans="1:17" x14ac:dyDescent="0.25">
      <c r="A172" s="175" t="s">
        <v>1593</v>
      </c>
      <c r="B172" s="175" t="s">
        <v>275</v>
      </c>
      <c r="C172">
        <v>2</v>
      </c>
      <c r="D172">
        <v>2031</v>
      </c>
      <c r="E172">
        <v>49011</v>
      </c>
      <c r="F172" t="s">
        <v>233</v>
      </c>
      <c r="G172">
        <v>32</v>
      </c>
      <c r="H172" t="s">
        <v>251</v>
      </c>
      <c r="I172">
        <v>110</v>
      </c>
      <c r="J172" t="s">
        <v>176</v>
      </c>
      <c r="K172">
        <v>7.6819999999999996E-3</v>
      </c>
      <c r="L172">
        <v>2.5569999999999998E-3</v>
      </c>
      <c r="M172">
        <v>3.3363999999999998E-2</v>
      </c>
      <c r="N172" t="s">
        <v>428</v>
      </c>
      <c r="O172" t="s">
        <v>428</v>
      </c>
      <c r="P172" t="s">
        <v>428</v>
      </c>
      <c r="Q172" t="s">
        <v>428</v>
      </c>
    </row>
    <row r="173" spans="1:17" x14ac:dyDescent="0.25">
      <c r="A173" s="175" t="s">
        <v>1594</v>
      </c>
      <c r="B173" s="175" t="s">
        <v>275</v>
      </c>
      <c r="C173">
        <v>2</v>
      </c>
      <c r="D173">
        <v>2031</v>
      </c>
      <c r="E173">
        <v>49011</v>
      </c>
      <c r="F173" t="s">
        <v>233</v>
      </c>
      <c r="G173">
        <v>32</v>
      </c>
      <c r="H173" t="s">
        <v>251</v>
      </c>
      <c r="I173">
        <v>116</v>
      </c>
      <c r="J173" t="s">
        <v>181</v>
      </c>
      <c r="K173">
        <v>2.7469999999999999E-3</v>
      </c>
      <c r="L173">
        <v>2.7469999999999999E-3</v>
      </c>
      <c r="M173" t="s">
        <v>428</v>
      </c>
      <c r="N173" t="s">
        <v>428</v>
      </c>
      <c r="O173" t="s">
        <v>428</v>
      </c>
      <c r="P173" t="s">
        <v>428</v>
      </c>
      <c r="Q173" t="s">
        <v>428</v>
      </c>
    </row>
    <row r="174" spans="1:17" x14ac:dyDescent="0.25">
      <c r="A174" s="175" t="s">
        <v>1595</v>
      </c>
      <c r="B174" s="175" t="s">
        <v>275</v>
      </c>
      <c r="C174">
        <v>2</v>
      </c>
      <c r="D174">
        <v>2031</v>
      </c>
      <c r="E174">
        <v>49011</v>
      </c>
      <c r="F174" t="s">
        <v>233</v>
      </c>
      <c r="G174">
        <v>32</v>
      </c>
      <c r="H174" t="s">
        <v>251</v>
      </c>
      <c r="I174">
        <v>117</v>
      </c>
      <c r="J174" t="s">
        <v>182</v>
      </c>
      <c r="K174">
        <v>1.3290000000000001E-3</v>
      </c>
      <c r="L174">
        <v>1.3290000000000001E-3</v>
      </c>
      <c r="M174" t="s">
        <v>428</v>
      </c>
      <c r="N174" t="s">
        <v>428</v>
      </c>
      <c r="O174" t="s">
        <v>428</v>
      </c>
      <c r="P174" t="s">
        <v>428</v>
      </c>
      <c r="Q174" t="s">
        <v>428</v>
      </c>
    </row>
    <row r="175" spans="1:17" x14ac:dyDescent="0.25">
      <c r="A175" s="175" t="s">
        <v>1596</v>
      </c>
      <c r="B175" s="175" t="s">
        <v>275</v>
      </c>
      <c r="C175">
        <v>2</v>
      </c>
      <c r="D175">
        <v>2031</v>
      </c>
      <c r="E175">
        <v>49011</v>
      </c>
      <c r="F175" t="s">
        <v>233</v>
      </c>
      <c r="G175">
        <v>41</v>
      </c>
      <c r="H175" t="s">
        <v>429</v>
      </c>
      <c r="I175">
        <v>2</v>
      </c>
      <c r="J175" t="s">
        <v>173</v>
      </c>
      <c r="K175">
        <v>15.172544</v>
      </c>
      <c r="L175">
        <v>14.918459</v>
      </c>
      <c r="M175">
        <v>6.0462309999999997</v>
      </c>
      <c r="N175" t="s">
        <v>428</v>
      </c>
      <c r="O175" t="s">
        <v>428</v>
      </c>
      <c r="P175" t="s">
        <v>428</v>
      </c>
      <c r="Q175" t="s">
        <v>428</v>
      </c>
    </row>
    <row r="176" spans="1:17" x14ac:dyDescent="0.25">
      <c r="A176" s="175" t="s">
        <v>1597</v>
      </c>
      <c r="B176" s="175" t="s">
        <v>275</v>
      </c>
      <c r="C176">
        <v>2</v>
      </c>
      <c r="D176">
        <v>2031</v>
      </c>
      <c r="E176">
        <v>49011</v>
      </c>
      <c r="F176" t="s">
        <v>233</v>
      </c>
      <c r="G176">
        <v>41</v>
      </c>
      <c r="H176" t="s">
        <v>429</v>
      </c>
      <c r="I176">
        <v>3</v>
      </c>
      <c r="J176" t="s">
        <v>174</v>
      </c>
      <c r="K176">
        <v>2.3918979999999999</v>
      </c>
      <c r="L176">
        <v>2.3552230000000001</v>
      </c>
      <c r="M176">
        <v>0.87271600000000005</v>
      </c>
      <c r="N176" t="s">
        <v>428</v>
      </c>
      <c r="O176" t="s">
        <v>428</v>
      </c>
      <c r="P176" t="s">
        <v>428</v>
      </c>
      <c r="Q176" t="s">
        <v>428</v>
      </c>
    </row>
    <row r="177" spans="1:17" x14ac:dyDescent="0.25">
      <c r="A177" s="175" t="s">
        <v>1598</v>
      </c>
      <c r="B177" s="175" t="s">
        <v>275</v>
      </c>
      <c r="C177">
        <v>2</v>
      </c>
      <c r="D177">
        <v>2031</v>
      </c>
      <c r="E177">
        <v>49011</v>
      </c>
      <c r="F177" t="s">
        <v>233</v>
      </c>
      <c r="G177">
        <v>41</v>
      </c>
      <c r="H177" t="s">
        <v>429</v>
      </c>
      <c r="I177">
        <v>87</v>
      </c>
      <c r="J177" t="s">
        <v>175</v>
      </c>
      <c r="K177">
        <v>0.411387</v>
      </c>
      <c r="L177">
        <v>0.194912</v>
      </c>
      <c r="M177">
        <v>0.76882099999999998</v>
      </c>
      <c r="N177">
        <v>1.1547E-2</v>
      </c>
      <c r="O177">
        <v>6.4071000000000003E-2</v>
      </c>
      <c r="P177" t="s">
        <v>428</v>
      </c>
      <c r="Q177">
        <v>22.988035</v>
      </c>
    </row>
    <row r="178" spans="1:17" x14ac:dyDescent="0.25">
      <c r="A178" s="175" t="s">
        <v>1599</v>
      </c>
      <c r="B178" s="175" t="s">
        <v>275</v>
      </c>
      <c r="C178">
        <v>2</v>
      </c>
      <c r="D178">
        <v>2031</v>
      </c>
      <c r="E178">
        <v>49011</v>
      </c>
      <c r="F178" t="s">
        <v>233</v>
      </c>
      <c r="G178">
        <v>41</v>
      </c>
      <c r="H178" t="s">
        <v>429</v>
      </c>
      <c r="I178">
        <v>90</v>
      </c>
      <c r="J178" t="s">
        <v>178</v>
      </c>
      <c r="K178">
        <v>1499.318726</v>
      </c>
      <c r="L178">
        <v>1495.8538820000001</v>
      </c>
      <c r="M178">
        <v>82.449607999999998</v>
      </c>
      <c r="N178" t="s">
        <v>428</v>
      </c>
      <c r="O178" t="s">
        <v>428</v>
      </c>
      <c r="P178" t="s">
        <v>428</v>
      </c>
      <c r="Q178" t="s">
        <v>428</v>
      </c>
    </row>
    <row r="179" spans="1:17" x14ac:dyDescent="0.25">
      <c r="A179" s="175" t="s">
        <v>1600</v>
      </c>
      <c r="B179" s="175" t="s">
        <v>275</v>
      </c>
      <c r="C179">
        <v>2</v>
      </c>
      <c r="D179">
        <v>2031</v>
      </c>
      <c r="E179">
        <v>49011</v>
      </c>
      <c r="F179" t="s">
        <v>233</v>
      </c>
      <c r="G179">
        <v>41</v>
      </c>
      <c r="H179" t="s">
        <v>429</v>
      </c>
      <c r="I179">
        <v>100</v>
      </c>
      <c r="J179" t="s">
        <v>177</v>
      </c>
      <c r="K179">
        <v>3.8699999999999998E-2</v>
      </c>
      <c r="L179">
        <v>3.6885000000000001E-2</v>
      </c>
      <c r="M179">
        <v>4.3179000000000002E-2</v>
      </c>
      <c r="N179" t="s">
        <v>428</v>
      </c>
      <c r="O179" t="s">
        <v>428</v>
      </c>
      <c r="P179" t="s">
        <v>428</v>
      </c>
      <c r="Q179" t="s">
        <v>428</v>
      </c>
    </row>
    <row r="180" spans="1:17" x14ac:dyDescent="0.25">
      <c r="A180" s="175" t="s">
        <v>1601</v>
      </c>
      <c r="B180" s="175" t="s">
        <v>275</v>
      </c>
      <c r="C180">
        <v>2</v>
      </c>
      <c r="D180">
        <v>2031</v>
      </c>
      <c r="E180">
        <v>49011</v>
      </c>
      <c r="F180" t="s">
        <v>233</v>
      </c>
      <c r="G180">
        <v>41</v>
      </c>
      <c r="H180" t="s">
        <v>429</v>
      </c>
      <c r="I180">
        <v>106</v>
      </c>
      <c r="J180" t="s">
        <v>179</v>
      </c>
      <c r="K180">
        <v>9.1067999999999996E-2</v>
      </c>
      <c r="L180">
        <v>9.1067999999999996E-2</v>
      </c>
      <c r="M180" t="s">
        <v>428</v>
      </c>
      <c r="N180" t="s">
        <v>428</v>
      </c>
      <c r="O180" t="s">
        <v>428</v>
      </c>
      <c r="P180" t="s">
        <v>428</v>
      </c>
      <c r="Q180" t="s">
        <v>428</v>
      </c>
    </row>
    <row r="181" spans="1:17" x14ac:dyDescent="0.25">
      <c r="A181" s="175" t="s">
        <v>1602</v>
      </c>
      <c r="B181" s="175" t="s">
        <v>275</v>
      </c>
      <c r="C181">
        <v>2</v>
      </c>
      <c r="D181">
        <v>2031</v>
      </c>
      <c r="E181">
        <v>49011</v>
      </c>
      <c r="F181" t="s">
        <v>233</v>
      </c>
      <c r="G181">
        <v>41</v>
      </c>
      <c r="H181" t="s">
        <v>429</v>
      </c>
      <c r="I181">
        <v>107</v>
      </c>
      <c r="J181" t="s">
        <v>180</v>
      </c>
      <c r="K181">
        <v>2.2759000000000001E-2</v>
      </c>
      <c r="L181">
        <v>2.2759000000000001E-2</v>
      </c>
      <c r="M181" t="s">
        <v>428</v>
      </c>
      <c r="N181" t="s">
        <v>428</v>
      </c>
      <c r="O181" t="s">
        <v>428</v>
      </c>
      <c r="P181" t="s">
        <v>428</v>
      </c>
      <c r="Q181" t="s">
        <v>428</v>
      </c>
    </row>
    <row r="182" spans="1:17" x14ac:dyDescent="0.25">
      <c r="A182" s="175" t="s">
        <v>1603</v>
      </c>
      <c r="B182" s="175" t="s">
        <v>275</v>
      </c>
      <c r="C182">
        <v>2</v>
      </c>
      <c r="D182">
        <v>2031</v>
      </c>
      <c r="E182">
        <v>49011</v>
      </c>
      <c r="F182" t="s">
        <v>233</v>
      </c>
      <c r="G182">
        <v>41</v>
      </c>
      <c r="H182" t="s">
        <v>429</v>
      </c>
      <c r="I182">
        <v>110</v>
      </c>
      <c r="J182" t="s">
        <v>176</v>
      </c>
      <c r="K182">
        <v>3.5359000000000002E-2</v>
      </c>
      <c r="L182">
        <v>3.3749000000000001E-2</v>
      </c>
      <c r="M182">
        <v>3.8316000000000003E-2</v>
      </c>
      <c r="N182" t="s">
        <v>428</v>
      </c>
      <c r="O182" t="s">
        <v>428</v>
      </c>
      <c r="P182" t="s">
        <v>428</v>
      </c>
      <c r="Q182" t="s">
        <v>428</v>
      </c>
    </row>
    <row r="183" spans="1:17" x14ac:dyDescent="0.25">
      <c r="A183" s="175" t="s">
        <v>1604</v>
      </c>
      <c r="B183" s="175" t="s">
        <v>275</v>
      </c>
      <c r="C183">
        <v>2</v>
      </c>
      <c r="D183">
        <v>2031</v>
      </c>
      <c r="E183">
        <v>49011</v>
      </c>
      <c r="F183" t="s">
        <v>233</v>
      </c>
      <c r="G183">
        <v>41</v>
      </c>
      <c r="H183" t="s">
        <v>429</v>
      </c>
      <c r="I183">
        <v>116</v>
      </c>
      <c r="J183" t="s">
        <v>181</v>
      </c>
      <c r="K183">
        <v>1.1383000000000001E-2</v>
      </c>
      <c r="L183">
        <v>1.1383000000000001E-2</v>
      </c>
      <c r="M183" t="s">
        <v>428</v>
      </c>
      <c r="N183" t="s">
        <v>428</v>
      </c>
      <c r="O183" t="s">
        <v>428</v>
      </c>
      <c r="P183" t="s">
        <v>428</v>
      </c>
      <c r="Q183" t="s">
        <v>428</v>
      </c>
    </row>
    <row r="184" spans="1:17" x14ac:dyDescent="0.25">
      <c r="A184" s="175" t="s">
        <v>1605</v>
      </c>
      <c r="B184" s="175" t="s">
        <v>275</v>
      </c>
      <c r="C184">
        <v>2</v>
      </c>
      <c r="D184">
        <v>2031</v>
      </c>
      <c r="E184">
        <v>49011</v>
      </c>
      <c r="F184" t="s">
        <v>233</v>
      </c>
      <c r="G184">
        <v>41</v>
      </c>
      <c r="H184" t="s">
        <v>429</v>
      </c>
      <c r="I184">
        <v>117</v>
      </c>
      <c r="J184" t="s">
        <v>182</v>
      </c>
      <c r="K184">
        <v>3.4150000000000001E-3</v>
      </c>
      <c r="L184">
        <v>3.4150000000000001E-3</v>
      </c>
      <c r="M184" t="s">
        <v>428</v>
      </c>
      <c r="N184" t="s">
        <v>428</v>
      </c>
      <c r="O184" t="s">
        <v>428</v>
      </c>
      <c r="P184" t="s">
        <v>428</v>
      </c>
      <c r="Q184" t="s">
        <v>428</v>
      </c>
    </row>
    <row r="185" spans="1:17" x14ac:dyDescent="0.25">
      <c r="A185" s="175" t="s">
        <v>1606</v>
      </c>
      <c r="B185" s="175" t="s">
        <v>275</v>
      </c>
      <c r="C185">
        <v>2</v>
      </c>
      <c r="D185">
        <v>2031</v>
      </c>
      <c r="E185">
        <v>49011</v>
      </c>
      <c r="F185" t="s">
        <v>233</v>
      </c>
      <c r="G185">
        <v>42</v>
      </c>
      <c r="H185" t="s">
        <v>253</v>
      </c>
      <c r="I185">
        <v>2</v>
      </c>
      <c r="J185" t="s">
        <v>173</v>
      </c>
      <c r="K185">
        <v>15.857748000000001</v>
      </c>
      <c r="L185">
        <v>15.606809</v>
      </c>
      <c r="M185">
        <v>5.431686</v>
      </c>
      <c r="N185" t="s">
        <v>428</v>
      </c>
      <c r="O185" t="s">
        <v>428</v>
      </c>
      <c r="P185" t="s">
        <v>428</v>
      </c>
      <c r="Q185" t="s">
        <v>428</v>
      </c>
    </row>
    <row r="186" spans="1:17" x14ac:dyDescent="0.25">
      <c r="A186" s="175" t="s">
        <v>1607</v>
      </c>
      <c r="B186" s="175" t="s">
        <v>275</v>
      </c>
      <c r="C186">
        <v>2</v>
      </c>
      <c r="D186">
        <v>2031</v>
      </c>
      <c r="E186">
        <v>49011</v>
      </c>
      <c r="F186" t="s">
        <v>233</v>
      </c>
      <c r="G186">
        <v>42</v>
      </c>
      <c r="H186" t="s">
        <v>253</v>
      </c>
      <c r="I186">
        <v>3</v>
      </c>
      <c r="J186" t="s">
        <v>174</v>
      </c>
      <c r="K186">
        <v>1.7718929999999999</v>
      </c>
      <c r="L186">
        <v>1.7302900000000001</v>
      </c>
      <c r="M186">
        <v>0.90050600000000003</v>
      </c>
      <c r="N186" t="s">
        <v>428</v>
      </c>
      <c r="O186" t="s">
        <v>428</v>
      </c>
      <c r="P186" t="s">
        <v>428</v>
      </c>
      <c r="Q186" t="s">
        <v>428</v>
      </c>
    </row>
    <row r="187" spans="1:17" x14ac:dyDescent="0.25">
      <c r="A187" s="175" t="s">
        <v>1608</v>
      </c>
      <c r="B187" s="175" t="s">
        <v>275</v>
      </c>
      <c r="C187">
        <v>2</v>
      </c>
      <c r="D187">
        <v>2031</v>
      </c>
      <c r="E187">
        <v>49011</v>
      </c>
      <c r="F187" t="s">
        <v>233</v>
      </c>
      <c r="G187">
        <v>42</v>
      </c>
      <c r="H187" t="s">
        <v>253</v>
      </c>
      <c r="I187">
        <v>87</v>
      </c>
      <c r="J187" t="s">
        <v>175</v>
      </c>
      <c r="K187">
        <v>0.38616699999999998</v>
      </c>
      <c r="L187">
        <v>0.161104</v>
      </c>
      <c r="M187">
        <v>0.75733200000000001</v>
      </c>
      <c r="N187">
        <v>1.1369000000000001E-2</v>
      </c>
      <c r="O187">
        <v>6.4121999999999998E-2</v>
      </c>
      <c r="P187" t="s">
        <v>428</v>
      </c>
      <c r="Q187">
        <v>24.190866</v>
      </c>
    </row>
    <row r="188" spans="1:17" x14ac:dyDescent="0.25">
      <c r="A188" s="175" t="s">
        <v>1609</v>
      </c>
      <c r="B188" s="175" t="s">
        <v>275</v>
      </c>
      <c r="C188">
        <v>2</v>
      </c>
      <c r="D188">
        <v>2031</v>
      </c>
      <c r="E188">
        <v>49011</v>
      </c>
      <c r="F188" t="s">
        <v>233</v>
      </c>
      <c r="G188">
        <v>42</v>
      </c>
      <c r="H188" t="s">
        <v>253</v>
      </c>
      <c r="I188">
        <v>90</v>
      </c>
      <c r="J188" t="s">
        <v>178</v>
      </c>
      <c r="K188">
        <v>1492.2353519999999</v>
      </c>
      <c r="L188">
        <v>1488.4670410000001</v>
      </c>
      <c r="M188">
        <v>81.567490000000006</v>
      </c>
      <c r="N188" t="s">
        <v>428</v>
      </c>
      <c r="O188" t="s">
        <v>428</v>
      </c>
      <c r="P188" t="s">
        <v>428</v>
      </c>
      <c r="Q188" t="s">
        <v>428</v>
      </c>
    </row>
    <row r="189" spans="1:17" x14ac:dyDescent="0.25">
      <c r="A189" s="175" t="s">
        <v>1610</v>
      </c>
      <c r="B189" s="175" t="s">
        <v>275</v>
      </c>
      <c r="C189">
        <v>2</v>
      </c>
      <c r="D189">
        <v>2031</v>
      </c>
      <c r="E189">
        <v>49011</v>
      </c>
      <c r="F189" t="s">
        <v>233</v>
      </c>
      <c r="G189">
        <v>42</v>
      </c>
      <c r="H189" t="s">
        <v>253</v>
      </c>
      <c r="I189">
        <v>100</v>
      </c>
      <c r="J189" t="s">
        <v>177</v>
      </c>
      <c r="K189">
        <v>1.409E-2</v>
      </c>
      <c r="L189">
        <v>1.2002000000000001E-2</v>
      </c>
      <c r="M189">
        <v>4.5180999999999999E-2</v>
      </c>
      <c r="N189" t="s">
        <v>428</v>
      </c>
      <c r="O189" t="s">
        <v>428</v>
      </c>
      <c r="P189" t="s">
        <v>428</v>
      </c>
      <c r="Q189" t="s">
        <v>428</v>
      </c>
    </row>
    <row r="190" spans="1:17" x14ac:dyDescent="0.25">
      <c r="A190" s="175" t="s">
        <v>1611</v>
      </c>
      <c r="B190" s="175" t="s">
        <v>275</v>
      </c>
      <c r="C190">
        <v>2</v>
      </c>
      <c r="D190">
        <v>2031</v>
      </c>
      <c r="E190">
        <v>49011</v>
      </c>
      <c r="F190" t="s">
        <v>233</v>
      </c>
      <c r="G190">
        <v>42</v>
      </c>
      <c r="H190" t="s">
        <v>253</v>
      </c>
      <c r="I190">
        <v>106</v>
      </c>
      <c r="J190" t="s">
        <v>179</v>
      </c>
      <c r="K190">
        <v>5.2777999999999999E-2</v>
      </c>
      <c r="L190">
        <v>5.2777999999999999E-2</v>
      </c>
      <c r="M190" t="s">
        <v>428</v>
      </c>
      <c r="N190" t="s">
        <v>428</v>
      </c>
      <c r="O190" t="s">
        <v>428</v>
      </c>
      <c r="P190" t="s">
        <v>428</v>
      </c>
      <c r="Q190" t="s">
        <v>428</v>
      </c>
    </row>
    <row r="191" spans="1:17" x14ac:dyDescent="0.25">
      <c r="A191" s="175" t="s">
        <v>1612</v>
      </c>
      <c r="B191" s="175" t="s">
        <v>275</v>
      </c>
      <c r="C191">
        <v>2</v>
      </c>
      <c r="D191">
        <v>2031</v>
      </c>
      <c r="E191">
        <v>49011</v>
      </c>
      <c r="F191" t="s">
        <v>233</v>
      </c>
      <c r="G191">
        <v>42</v>
      </c>
      <c r="H191" t="s">
        <v>253</v>
      </c>
      <c r="I191">
        <v>107</v>
      </c>
      <c r="J191" t="s">
        <v>180</v>
      </c>
      <c r="K191">
        <v>1.4629E-2</v>
      </c>
      <c r="L191">
        <v>1.4629E-2</v>
      </c>
      <c r="M191" t="s">
        <v>428</v>
      </c>
      <c r="N191" t="s">
        <v>428</v>
      </c>
      <c r="O191" t="s">
        <v>428</v>
      </c>
      <c r="P191" t="s">
        <v>428</v>
      </c>
      <c r="Q191" t="s">
        <v>428</v>
      </c>
    </row>
    <row r="192" spans="1:17" x14ac:dyDescent="0.25">
      <c r="A192" s="175" t="s">
        <v>1613</v>
      </c>
      <c r="B192" s="175" t="s">
        <v>275</v>
      </c>
      <c r="C192">
        <v>2</v>
      </c>
      <c r="D192">
        <v>2031</v>
      </c>
      <c r="E192">
        <v>49011</v>
      </c>
      <c r="F192" t="s">
        <v>233</v>
      </c>
      <c r="G192">
        <v>42</v>
      </c>
      <c r="H192" t="s">
        <v>253</v>
      </c>
      <c r="I192">
        <v>110</v>
      </c>
      <c r="J192" t="s">
        <v>176</v>
      </c>
      <c r="K192">
        <v>1.2746E-2</v>
      </c>
      <c r="L192">
        <v>1.0897E-2</v>
      </c>
      <c r="M192">
        <v>4.0013E-2</v>
      </c>
      <c r="N192" t="s">
        <v>428</v>
      </c>
      <c r="O192" t="s">
        <v>428</v>
      </c>
      <c r="P192" t="s">
        <v>428</v>
      </c>
      <c r="Q192" t="s">
        <v>428</v>
      </c>
    </row>
    <row r="193" spans="1:17" x14ac:dyDescent="0.25">
      <c r="A193" s="175" t="s">
        <v>1614</v>
      </c>
      <c r="B193" s="175" t="s">
        <v>275</v>
      </c>
      <c r="C193">
        <v>2</v>
      </c>
      <c r="D193">
        <v>2031</v>
      </c>
      <c r="E193">
        <v>49011</v>
      </c>
      <c r="F193" t="s">
        <v>233</v>
      </c>
      <c r="G193">
        <v>42</v>
      </c>
      <c r="H193" t="s">
        <v>253</v>
      </c>
      <c r="I193">
        <v>116</v>
      </c>
      <c r="J193" t="s">
        <v>181</v>
      </c>
      <c r="K193">
        <v>6.5970000000000004E-3</v>
      </c>
      <c r="L193">
        <v>6.5970000000000004E-3</v>
      </c>
      <c r="M193" t="s">
        <v>428</v>
      </c>
      <c r="N193" t="s">
        <v>428</v>
      </c>
      <c r="O193" t="s">
        <v>428</v>
      </c>
      <c r="P193" t="s">
        <v>428</v>
      </c>
      <c r="Q193" t="s">
        <v>428</v>
      </c>
    </row>
    <row r="194" spans="1:17" x14ac:dyDescent="0.25">
      <c r="A194" s="175" t="s">
        <v>1615</v>
      </c>
      <c r="B194" s="175" t="s">
        <v>275</v>
      </c>
      <c r="C194">
        <v>2</v>
      </c>
      <c r="D194">
        <v>2031</v>
      </c>
      <c r="E194">
        <v>49011</v>
      </c>
      <c r="F194" t="s">
        <v>233</v>
      </c>
      <c r="G194">
        <v>42</v>
      </c>
      <c r="H194" t="s">
        <v>253</v>
      </c>
      <c r="I194">
        <v>117</v>
      </c>
      <c r="J194" t="s">
        <v>182</v>
      </c>
      <c r="K194">
        <v>2.1940000000000002E-3</v>
      </c>
      <c r="L194">
        <v>2.1940000000000002E-3</v>
      </c>
      <c r="M194" t="s">
        <v>428</v>
      </c>
      <c r="N194" t="s">
        <v>428</v>
      </c>
      <c r="O194" t="s">
        <v>428</v>
      </c>
      <c r="P194" t="s">
        <v>428</v>
      </c>
      <c r="Q194" t="s">
        <v>428</v>
      </c>
    </row>
    <row r="195" spans="1:17" x14ac:dyDescent="0.25">
      <c r="A195" s="175" t="s">
        <v>1616</v>
      </c>
      <c r="B195" s="175" t="s">
        <v>275</v>
      </c>
      <c r="C195">
        <v>2</v>
      </c>
      <c r="D195">
        <v>2031</v>
      </c>
      <c r="E195">
        <v>49011</v>
      </c>
      <c r="F195" t="s">
        <v>233</v>
      </c>
      <c r="G195">
        <v>43</v>
      </c>
      <c r="H195" t="s">
        <v>254</v>
      </c>
      <c r="I195">
        <v>2</v>
      </c>
      <c r="J195" t="s">
        <v>173</v>
      </c>
      <c r="K195">
        <v>3.1182409999999998</v>
      </c>
      <c r="L195">
        <v>2.9653139999999998</v>
      </c>
      <c r="M195">
        <v>1.9985999999999999</v>
      </c>
      <c r="N195" t="s">
        <v>428</v>
      </c>
      <c r="O195" t="s">
        <v>428</v>
      </c>
      <c r="P195" t="s">
        <v>428</v>
      </c>
      <c r="Q195" t="s">
        <v>428</v>
      </c>
    </row>
    <row r="196" spans="1:17" x14ac:dyDescent="0.25">
      <c r="A196" s="175" t="s">
        <v>1617</v>
      </c>
      <c r="B196" s="175" t="s">
        <v>275</v>
      </c>
      <c r="C196">
        <v>2</v>
      </c>
      <c r="D196">
        <v>2031</v>
      </c>
      <c r="E196">
        <v>49011</v>
      </c>
      <c r="F196" t="s">
        <v>233</v>
      </c>
      <c r="G196">
        <v>43</v>
      </c>
      <c r="H196" t="s">
        <v>254</v>
      </c>
      <c r="I196">
        <v>3</v>
      </c>
      <c r="J196" t="s">
        <v>174</v>
      </c>
      <c r="K196">
        <v>1.479271</v>
      </c>
      <c r="L196">
        <v>1.422358</v>
      </c>
      <c r="M196">
        <v>0.74379099999999998</v>
      </c>
      <c r="N196" t="s">
        <v>428</v>
      </c>
      <c r="O196" t="s">
        <v>428</v>
      </c>
      <c r="P196" t="s">
        <v>428</v>
      </c>
      <c r="Q196" t="s">
        <v>428</v>
      </c>
    </row>
    <row r="197" spans="1:17" x14ac:dyDescent="0.25">
      <c r="A197" s="175" t="s">
        <v>1618</v>
      </c>
      <c r="B197" s="175" t="s">
        <v>275</v>
      </c>
      <c r="C197">
        <v>2</v>
      </c>
      <c r="D197">
        <v>2031</v>
      </c>
      <c r="E197">
        <v>49011</v>
      </c>
      <c r="F197" t="s">
        <v>233</v>
      </c>
      <c r="G197">
        <v>43</v>
      </c>
      <c r="H197" t="s">
        <v>254</v>
      </c>
      <c r="I197">
        <v>87</v>
      </c>
      <c r="J197" t="s">
        <v>175</v>
      </c>
      <c r="K197">
        <v>0.21496299999999999</v>
      </c>
      <c r="L197">
        <v>9.1241000000000003E-2</v>
      </c>
      <c r="M197">
        <v>0.58545599999999998</v>
      </c>
      <c r="N197">
        <v>4.1949999999999999E-3</v>
      </c>
      <c r="O197">
        <v>7.9679999999999994E-3</v>
      </c>
      <c r="P197" t="s">
        <v>428</v>
      </c>
      <c r="Q197">
        <v>3.4069799999999999</v>
      </c>
    </row>
    <row r="198" spans="1:17" x14ac:dyDescent="0.25">
      <c r="A198" s="175" t="s">
        <v>1619</v>
      </c>
      <c r="B198" s="175" t="s">
        <v>275</v>
      </c>
      <c r="C198">
        <v>2</v>
      </c>
      <c r="D198">
        <v>2031</v>
      </c>
      <c r="E198">
        <v>49011</v>
      </c>
      <c r="F198" t="s">
        <v>233</v>
      </c>
      <c r="G198">
        <v>43</v>
      </c>
      <c r="H198" t="s">
        <v>254</v>
      </c>
      <c r="I198">
        <v>90</v>
      </c>
      <c r="J198" t="s">
        <v>178</v>
      </c>
      <c r="K198">
        <v>1122.057495</v>
      </c>
      <c r="L198">
        <v>1115.8582759999999</v>
      </c>
      <c r="M198">
        <v>81.017464000000004</v>
      </c>
      <c r="N198" t="s">
        <v>428</v>
      </c>
      <c r="O198" t="s">
        <v>428</v>
      </c>
      <c r="P198" t="s">
        <v>428</v>
      </c>
      <c r="Q198" t="s">
        <v>428</v>
      </c>
    </row>
    <row r="199" spans="1:17" x14ac:dyDescent="0.25">
      <c r="A199" s="175" t="s">
        <v>1620</v>
      </c>
      <c r="B199" s="175" t="s">
        <v>275</v>
      </c>
      <c r="C199">
        <v>2</v>
      </c>
      <c r="D199">
        <v>2031</v>
      </c>
      <c r="E199">
        <v>49011</v>
      </c>
      <c r="F199" t="s">
        <v>233</v>
      </c>
      <c r="G199">
        <v>43</v>
      </c>
      <c r="H199" t="s">
        <v>254</v>
      </c>
      <c r="I199">
        <v>100</v>
      </c>
      <c r="J199" t="s">
        <v>177</v>
      </c>
      <c r="K199">
        <v>3.4778000000000003E-2</v>
      </c>
      <c r="L199">
        <v>3.3541000000000001E-2</v>
      </c>
      <c r="M199">
        <v>1.6167000000000001E-2</v>
      </c>
      <c r="N199" t="s">
        <v>428</v>
      </c>
      <c r="O199" t="s">
        <v>428</v>
      </c>
      <c r="P199" t="s">
        <v>428</v>
      </c>
      <c r="Q199" t="s">
        <v>428</v>
      </c>
    </row>
    <row r="200" spans="1:17" x14ac:dyDescent="0.25">
      <c r="A200" s="175" t="s">
        <v>1621</v>
      </c>
      <c r="B200" s="175" t="s">
        <v>275</v>
      </c>
      <c r="C200">
        <v>2</v>
      </c>
      <c r="D200">
        <v>2031</v>
      </c>
      <c r="E200">
        <v>49011</v>
      </c>
      <c r="F200" t="s">
        <v>233</v>
      </c>
      <c r="G200">
        <v>43</v>
      </c>
      <c r="H200" t="s">
        <v>254</v>
      </c>
      <c r="I200">
        <v>106</v>
      </c>
      <c r="J200" t="s">
        <v>179</v>
      </c>
      <c r="K200">
        <v>5.5981999999999997E-2</v>
      </c>
      <c r="L200">
        <v>5.5981999999999997E-2</v>
      </c>
      <c r="M200" t="s">
        <v>428</v>
      </c>
      <c r="N200" t="s">
        <v>428</v>
      </c>
      <c r="O200" t="s">
        <v>428</v>
      </c>
      <c r="P200" t="s">
        <v>428</v>
      </c>
      <c r="Q200" t="s">
        <v>428</v>
      </c>
    </row>
    <row r="201" spans="1:17" x14ac:dyDescent="0.25">
      <c r="A201" s="175" t="s">
        <v>1622</v>
      </c>
      <c r="B201" s="175" t="s">
        <v>275</v>
      </c>
      <c r="C201">
        <v>2</v>
      </c>
      <c r="D201">
        <v>2031</v>
      </c>
      <c r="E201">
        <v>49011</v>
      </c>
      <c r="F201" t="s">
        <v>233</v>
      </c>
      <c r="G201">
        <v>43</v>
      </c>
      <c r="H201" t="s">
        <v>254</v>
      </c>
      <c r="I201">
        <v>107</v>
      </c>
      <c r="J201" t="s">
        <v>180</v>
      </c>
      <c r="K201">
        <v>1.4477E-2</v>
      </c>
      <c r="L201">
        <v>1.4477E-2</v>
      </c>
      <c r="M201" t="s">
        <v>428</v>
      </c>
      <c r="N201" t="s">
        <v>428</v>
      </c>
      <c r="O201" t="s">
        <v>428</v>
      </c>
      <c r="P201" t="s">
        <v>428</v>
      </c>
      <c r="Q201" t="s">
        <v>428</v>
      </c>
    </row>
    <row r="202" spans="1:17" x14ac:dyDescent="0.25">
      <c r="A202" s="175" t="s">
        <v>1623</v>
      </c>
      <c r="B202" s="175" t="s">
        <v>275</v>
      </c>
      <c r="C202">
        <v>2</v>
      </c>
      <c r="D202">
        <v>2031</v>
      </c>
      <c r="E202">
        <v>49011</v>
      </c>
      <c r="F202" t="s">
        <v>233</v>
      </c>
      <c r="G202">
        <v>43</v>
      </c>
      <c r="H202" t="s">
        <v>254</v>
      </c>
      <c r="I202">
        <v>110</v>
      </c>
      <c r="J202" t="s">
        <v>176</v>
      </c>
      <c r="K202">
        <v>3.1926000000000003E-2</v>
      </c>
      <c r="L202">
        <v>3.0825999999999999E-2</v>
      </c>
      <c r="M202">
        <v>1.4370000000000001E-2</v>
      </c>
      <c r="N202" t="s">
        <v>428</v>
      </c>
      <c r="O202" t="s">
        <v>428</v>
      </c>
      <c r="P202" t="s">
        <v>428</v>
      </c>
      <c r="Q202" t="s">
        <v>428</v>
      </c>
    </row>
    <row r="203" spans="1:17" x14ac:dyDescent="0.25">
      <c r="A203" s="175" t="s">
        <v>1624</v>
      </c>
      <c r="B203" s="175" t="s">
        <v>275</v>
      </c>
      <c r="C203">
        <v>2</v>
      </c>
      <c r="D203">
        <v>2031</v>
      </c>
      <c r="E203">
        <v>49011</v>
      </c>
      <c r="F203" t="s">
        <v>233</v>
      </c>
      <c r="G203">
        <v>43</v>
      </c>
      <c r="H203" t="s">
        <v>254</v>
      </c>
      <c r="I203">
        <v>116</v>
      </c>
      <c r="J203" t="s">
        <v>181</v>
      </c>
      <c r="K203">
        <v>6.9979999999999999E-3</v>
      </c>
      <c r="L203">
        <v>6.9979999999999999E-3</v>
      </c>
      <c r="M203" t="s">
        <v>428</v>
      </c>
      <c r="N203" t="s">
        <v>428</v>
      </c>
      <c r="O203" t="s">
        <v>428</v>
      </c>
      <c r="P203" t="s">
        <v>428</v>
      </c>
      <c r="Q203" t="s">
        <v>428</v>
      </c>
    </row>
    <row r="204" spans="1:17" x14ac:dyDescent="0.25">
      <c r="A204" s="175" t="s">
        <v>1625</v>
      </c>
      <c r="B204" s="175" t="s">
        <v>275</v>
      </c>
      <c r="C204">
        <v>2</v>
      </c>
      <c r="D204">
        <v>2031</v>
      </c>
      <c r="E204">
        <v>49011</v>
      </c>
      <c r="F204" t="s">
        <v>233</v>
      </c>
      <c r="G204">
        <v>43</v>
      </c>
      <c r="H204" t="s">
        <v>254</v>
      </c>
      <c r="I204">
        <v>117</v>
      </c>
      <c r="J204" t="s">
        <v>182</v>
      </c>
      <c r="K204">
        <v>2.1710000000000002E-3</v>
      </c>
      <c r="L204">
        <v>2.1710000000000002E-3</v>
      </c>
      <c r="M204" t="s">
        <v>428</v>
      </c>
      <c r="N204" t="s">
        <v>428</v>
      </c>
      <c r="O204" t="s">
        <v>428</v>
      </c>
      <c r="P204" t="s">
        <v>428</v>
      </c>
      <c r="Q204" t="s">
        <v>428</v>
      </c>
    </row>
    <row r="205" spans="1:17" x14ac:dyDescent="0.25">
      <c r="A205" s="175" t="s">
        <v>1626</v>
      </c>
      <c r="B205" s="175" t="s">
        <v>275</v>
      </c>
      <c r="C205">
        <v>2</v>
      </c>
      <c r="D205">
        <v>2031</v>
      </c>
      <c r="E205">
        <v>49011</v>
      </c>
      <c r="F205" t="s">
        <v>233</v>
      </c>
      <c r="G205">
        <v>51</v>
      </c>
      <c r="H205" t="s">
        <v>255</v>
      </c>
      <c r="I205">
        <v>2</v>
      </c>
      <c r="J205" t="s">
        <v>173</v>
      </c>
      <c r="K205">
        <v>4.8165950000000004</v>
      </c>
      <c r="L205">
        <v>4.7332700000000001</v>
      </c>
      <c r="M205">
        <v>2.4071630000000002</v>
      </c>
      <c r="N205" t="s">
        <v>428</v>
      </c>
      <c r="O205" t="s">
        <v>428</v>
      </c>
      <c r="P205" t="s">
        <v>428</v>
      </c>
      <c r="Q205" t="s">
        <v>428</v>
      </c>
    </row>
    <row r="206" spans="1:17" x14ac:dyDescent="0.25">
      <c r="A206" s="175" t="s">
        <v>1627</v>
      </c>
      <c r="B206" s="175" t="s">
        <v>275</v>
      </c>
      <c r="C206">
        <v>2</v>
      </c>
      <c r="D206">
        <v>2031</v>
      </c>
      <c r="E206">
        <v>49011</v>
      </c>
      <c r="F206" t="s">
        <v>233</v>
      </c>
      <c r="G206">
        <v>51</v>
      </c>
      <c r="H206" t="s">
        <v>255</v>
      </c>
      <c r="I206">
        <v>3</v>
      </c>
      <c r="J206" t="s">
        <v>174</v>
      </c>
      <c r="K206">
        <v>2.6399080000000001</v>
      </c>
      <c r="L206">
        <v>2.5821589999999999</v>
      </c>
      <c r="M206">
        <v>1.668309</v>
      </c>
      <c r="N206" t="s">
        <v>428</v>
      </c>
      <c r="O206" t="s">
        <v>428</v>
      </c>
      <c r="P206" t="s">
        <v>428</v>
      </c>
      <c r="Q206" t="s">
        <v>428</v>
      </c>
    </row>
    <row r="207" spans="1:17" x14ac:dyDescent="0.25">
      <c r="A207" s="175" t="s">
        <v>1628</v>
      </c>
      <c r="B207" s="175" t="s">
        <v>275</v>
      </c>
      <c r="C207">
        <v>2</v>
      </c>
      <c r="D207">
        <v>2031</v>
      </c>
      <c r="E207">
        <v>49011</v>
      </c>
      <c r="F207" t="s">
        <v>233</v>
      </c>
      <c r="G207">
        <v>51</v>
      </c>
      <c r="H207" t="s">
        <v>255</v>
      </c>
      <c r="I207">
        <v>87</v>
      </c>
      <c r="J207" t="s">
        <v>175</v>
      </c>
      <c r="K207">
        <v>0.20003099999999999</v>
      </c>
      <c r="L207">
        <v>0.13930999999999999</v>
      </c>
      <c r="M207">
        <v>0.552952</v>
      </c>
      <c r="N207">
        <v>1.2300000000000001E-4</v>
      </c>
      <c r="O207">
        <v>2.22E-4</v>
      </c>
      <c r="P207" t="s">
        <v>428</v>
      </c>
      <c r="Q207">
        <v>1.796476</v>
      </c>
    </row>
    <row r="208" spans="1:17" x14ac:dyDescent="0.25">
      <c r="A208" s="175" t="s">
        <v>1629</v>
      </c>
      <c r="B208" s="175" t="s">
        <v>275</v>
      </c>
      <c r="C208">
        <v>2</v>
      </c>
      <c r="D208">
        <v>2031</v>
      </c>
      <c r="E208">
        <v>49011</v>
      </c>
      <c r="F208" t="s">
        <v>233</v>
      </c>
      <c r="G208">
        <v>51</v>
      </c>
      <c r="H208" t="s">
        <v>255</v>
      </c>
      <c r="I208">
        <v>90</v>
      </c>
      <c r="J208" t="s">
        <v>178</v>
      </c>
      <c r="K208">
        <v>1526.5670170000001</v>
      </c>
      <c r="L208">
        <v>1521.1591800000001</v>
      </c>
      <c r="M208">
        <v>156.224625</v>
      </c>
      <c r="N208" t="s">
        <v>428</v>
      </c>
      <c r="O208" t="s">
        <v>428</v>
      </c>
      <c r="P208" t="s">
        <v>428</v>
      </c>
      <c r="Q208" t="s">
        <v>428</v>
      </c>
    </row>
    <row r="209" spans="1:17" x14ac:dyDescent="0.25">
      <c r="A209" s="175" t="s">
        <v>1630</v>
      </c>
      <c r="B209" s="175" t="s">
        <v>275</v>
      </c>
      <c r="C209">
        <v>2</v>
      </c>
      <c r="D209">
        <v>2031</v>
      </c>
      <c r="E209">
        <v>49011</v>
      </c>
      <c r="F209" t="s">
        <v>233</v>
      </c>
      <c r="G209">
        <v>51</v>
      </c>
      <c r="H209" t="s">
        <v>255</v>
      </c>
      <c r="I209">
        <v>100</v>
      </c>
      <c r="J209" t="s">
        <v>177</v>
      </c>
      <c r="K209">
        <v>2.6297999999999998E-2</v>
      </c>
      <c r="L209">
        <v>2.614E-2</v>
      </c>
      <c r="M209">
        <v>4.5799999999999999E-3</v>
      </c>
      <c r="N209" t="s">
        <v>428</v>
      </c>
      <c r="O209" t="s">
        <v>428</v>
      </c>
      <c r="P209" t="s">
        <v>428</v>
      </c>
      <c r="Q209" t="s">
        <v>428</v>
      </c>
    </row>
    <row r="210" spans="1:17" x14ac:dyDescent="0.25">
      <c r="A210" s="175" t="s">
        <v>1631</v>
      </c>
      <c r="B210" s="175" t="s">
        <v>275</v>
      </c>
      <c r="C210">
        <v>2</v>
      </c>
      <c r="D210">
        <v>2031</v>
      </c>
      <c r="E210">
        <v>49011</v>
      </c>
      <c r="F210" t="s">
        <v>233</v>
      </c>
      <c r="G210">
        <v>51</v>
      </c>
      <c r="H210" t="s">
        <v>255</v>
      </c>
      <c r="I210">
        <v>106</v>
      </c>
      <c r="J210" t="s">
        <v>179</v>
      </c>
      <c r="K210">
        <v>9.2758999999999994E-2</v>
      </c>
      <c r="L210">
        <v>9.2758999999999994E-2</v>
      </c>
      <c r="M210" t="s">
        <v>428</v>
      </c>
      <c r="N210" t="s">
        <v>428</v>
      </c>
      <c r="O210" t="s">
        <v>428</v>
      </c>
      <c r="P210" t="s">
        <v>428</v>
      </c>
      <c r="Q210" t="s">
        <v>428</v>
      </c>
    </row>
    <row r="211" spans="1:17" x14ac:dyDescent="0.25">
      <c r="A211" s="175" t="s">
        <v>1632</v>
      </c>
      <c r="B211" s="175" t="s">
        <v>275</v>
      </c>
      <c r="C211">
        <v>2</v>
      </c>
      <c r="D211">
        <v>2031</v>
      </c>
      <c r="E211">
        <v>49011</v>
      </c>
      <c r="F211" t="s">
        <v>233</v>
      </c>
      <c r="G211">
        <v>51</v>
      </c>
      <c r="H211" t="s">
        <v>255</v>
      </c>
      <c r="I211">
        <v>107</v>
      </c>
      <c r="J211" t="s">
        <v>180</v>
      </c>
      <c r="K211">
        <v>2.5395000000000001E-2</v>
      </c>
      <c r="L211">
        <v>2.5395000000000001E-2</v>
      </c>
      <c r="M211" t="s">
        <v>428</v>
      </c>
      <c r="N211" t="s">
        <v>428</v>
      </c>
      <c r="O211" t="s">
        <v>428</v>
      </c>
      <c r="P211" t="s">
        <v>428</v>
      </c>
      <c r="Q211" t="s">
        <v>428</v>
      </c>
    </row>
    <row r="212" spans="1:17" x14ac:dyDescent="0.25">
      <c r="A212" s="175" t="s">
        <v>1633</v>
      </c>
      <c r="B212" s="175" t="s">
        <v>275</v>
      </c>
      <c r="C212">
        <v>2</v>
      </c>
      <c r="D212">
        <v>2031</v>
      </c>
      <c r="E212">
        <v>49011</v>
      </c>
      <c r="F212" t="s">
        <v>233</v>
      </c>
      <c r="G212">
        <v>51</v>
      </c>
      <c r="H212" t="s">
        <v>255</v>
      </c>
      <c r="I212">
        <v>110</v>
      </c>
      <c r="J212" t="s">
        <v>176</v>
      </c>
      <c r="K212">
        <v>2.4166E-2</v>
      </c>
      <c r="L212">
        <v>2.402E-2</v>
      </c>
      <c r="M212">
        <v>4.228E-3</v>
      </c>
      <c r="N212" t="s">
        <v>428</v>
      </c>
      <c r="O212" t="s">
        <v>428</v>
      </c>
      <c r="P212" t="s">
        <v>428</v>
      </c>
      <c r="Q212" t="s">
        <v>428</v>
      </c>
    </row>
    <row r="213" spans="1:17" x14ac:dyDescent="0.25">
      <c r="A213" s="175" t="s">
        <v>1634</v>
      </c>
      <c r="B213" s="175" t="s">
        <v>275</v>
      </c>
      <c r="C213">
        <v>2</v>
      </c>
      <c r="D213">
        <v>2031</v>
      </c>
      <c r="E213">
        <v>49011</v>
      </c>
      <c r="F213" t="s">
        <v>233</v>
      </c>
      <c r="G213">
        <v>51</v>
      </c>
      <c r="H213" t="s">
        <v>255</v>
      </c>
      <c r="I213">
        <v>116</v>
      </c>
      <c r="J213" t="s">
        <v>181</v>
      </c>
      <c r="K213">
        <v>1.1594999999999999E-2</v>
      </c>
      <c r="L213">
        <v>1.1594999999999999E-2</v>
      </c>
      <c r="M213" t="s">
        <v>428</v>
      </c>
      <c r="N213" t="s">
        <v>428</v>
      </c>
      <c r="O213" t="s">
        <v>428</v>
      </c>
      <c r="P213" t="s">
        <v>428</v>
      </c>
      <c r="Q213" t="s">
        <v>428</v>
      </c>
    </row>
    <row r="214" spans="1:17" x14ac:dyDescent="0.25">
      <c r="A214" s="175" t="s">
        <v>1635</v>
      </c>
      <c r="B214" s="175" t="s">
        <v>275</v>
      </c>
      <c r="C214">
        <v>2</v>
      </c>
      <c r="D214">
        <v>2031</v>
      </c>
      <c r="E214">
        <v>49011</v>
      </c>
      <c r="F214" t="s">
        <v>233</v>
      </c>
      <c r="G214">
        <v>51</v>
      </c>
      <c r="H214" t="s">
        <v>255</v>
      </c>
      <c r="I214">
        <v>117</v>
      </c>
      <c r="J214" t="s">
        <v>182</v>
      </c>
      <c r="K214">
        <v>3.8089999999999999E-3</v>
      </c>
      <c r="L214">
        <v>3.8089999999999999E-3</v>
      </c>
      <c r="M214" t="s">
        <v>428</v>
      </c>
      <c r="N214" t="s">
        <v>428</v>
      </c>
      <c r="O214" t="s">
        <v>428</v>
      </c>
      <c r="P214" t="s">
        <v>428</v>
      </c>
      <c r="Q214" t="s">
        <v>428</v>
      </c>
    </row>
    <row r="215" spans="1:17" x14ac:dyDescent="0.25">
      <c r="A215" s="175" t="s">
        <v>1636</v>
      </c>
      <c r="B215" s="175" t="s">
        <v>275</v>
      </c>
      <c r="C215">
        <v>2</v>
      </c>
      <c r="D215">
        <v>2031</v>
      </c>
      <c r="E215">
        <v>49011</v>
      </c>
      <c r="F215" t="s">
        <v>233</v>
      </c>
      <c r="G215">
        <v>52</v>
      </c>
      <c r="H215" t="s">
        <v>256</v>
      </c>
      <c r="I215">
        <v>2</v>
      </c>
      <c r="J215" t="s">
        <v>173</v>
      </c>
      <c r="K215">
        <v>2.7527810000000001</v>
      </c>
      <c r="L215">
        <v>2.0097930000000002</v>
      </c>
      <c r="M215">
        <v>1.208955</v>
      </c>
      <c r="N215" t="s">
        <v>428</v>
      </c>
      <c r="O215" t="s">
        <v>428</v>
      </c>
      <c r="P215" t="s">
        <v>428</v>
      </c>
      <c r="Q215" t="s">
        <v>428</v>
      </c>
    </row>
    <row r="216" spans="1:17" x14ac:dyDescent="0.25">
      <c r="A216" s="175" t="s">
        <v>1637</v>
      </c>
      <c r="B216" s="175" t="s">
        <v>275</v>
      </c>
      <c r="C216">
        <v>2</v>
      </c>
      <c r="D216">
        <v>2031</v>
      </c>
      <c r="E216">
        <v>49011</v>
      </c>
      <c r="F216" t="s">
        <v>233</v>
      </c>
      <c r="G216">
        <v>52</v>
      </c>
      <c r="H216" t="s">
        <v>256</v>
      </c>
      <c r="I216">
        <v>3</v>
      </c>
      <c r="J216" t="s">
        <v>174</v>
      </c>
      <c r="K216">
        <v>0.72235499999999997</v>
      </c>
      <c r="L216">
        <v>0.55113500000000004</v>
      </c>
      <c r="M216">
        <v>0.27860099999999999</v>
      </c>
      <c r="N216" t="s">
        <v>428</v>
      </c>
      <c r="O216" t="s">
        <v>428</v>
      </c>
      <c r="P216" t="s">
        <v>428</v>
      </c>
      <c r="Q216" t="s">
        <v>428</v>
      </c>
    </row>
    <row r="217" spans="1:17" x14ac:dyDescent="0.25">
      <c r="A217" s="175" t="s">
        <v>1638</v>
      </c>
      <c r="B217" s="175" t="s">
        <v>275</v>
      </c>
      <c r="C217">
        <v>2</v>
      </c>
      <c r="D217">
        <v>2031</v>
      </c>
      <c r="E217">
        <v>49011</v>
      </c>
      <c r="F217" t="s">
        <v>233</v>
      </c>
      <c r="G217">
        <v>52</v>
      </c>
      <c r="H217" t="s">
        <v>256</v>
      </c>
      <c r="I217">
        <v>87</v>
      </c>
      <c r="J217" t="s">
        <v>175</v>
      </c>
      <c r="K217">
        <v>0.394395</v>
      </c>
      <c r="L217">
        <v>4.1860000000000001E-2</v>
      </c>
      <c r="M217">
        <v>0.38935700000000001</v>
      </c>
      <c r="N217">
        <v>4.8490999999999999E-2</v>
      </c>
      <c r="O217">
        <v>5.7260999999999999E-2</v>
      </c>
      <c r="P217" t="s">
        <v>428</v>
      </c>
      <c r="Q217">
        <v>1.8352360000000001</v>
      </c>
    </row>
    <row r="218" spans="1:17" x14ac:dyDescent="0.25">
      <c r="A218" s="175" t="s">
        <v>1639</v>
      </c>
      <c r="B218" s="175" t="s">
        <v>275</v>
      </c>
      <c r="C218">
        <v>2</v>
      </c>
      <c r="D218">
        <v>2031</v>
      </c>
      <c r="E218">
        <v>49011</v>
      </c>
      <c r="F218" t="s">
        <v>233</v>
      </c>
      <c r="G218">
        <v>52</v>
      </c>
      <c r="H218" t="s">
        <v>256</v>
      </c>
      <c r="I218">
        <v>90</v>
      </c>
      <c r="J218" t="s">
        <v>178</v>
      </c>
      <c r="K218">
        <v>811.61059599999999</v>
      </c>
      <c r="L218">
        <v>796.47906499999999</v>
      </c>
      <c r="M218">
        <v>24.621355000000001</v>
      </c>
      <c r="N218" t="s">
        <v>428</v>
      </c>
      <c r="O218" t="s">
        <v>428</v>
      </c>
      <c r="P218" t="s">
        <v>428</v>
      </c>
      <c r="Q218" t="s">
        <v>428</v>
      </c>
    </row>
    <row r="219" spans="1:17" x14ac:dyDescent="0.25">
      <c r="A219" s="175" t="s">
        <v>1640</v>
      </c>
      <c r="B219" s="175" t="s">
        <v>275</v>
      </c>
      <c r="C219">
        <v>2</v>
      </c>
      <c r="D219">
        <v>2031</v>
      </c>
      <c r="E219">
        <v>49011</v>
      </c>
      <c r="F219" t="s">
        <v>233</v>
      </c>
      <c r="G219">
        <v>52</v>
      </c>
      <c r="H219" t="s">
        <v>256</v>
      </c>
      <c r="I219">
        <v>100</v>
      </c>
      <c r="J219" t="s">
        <v>177</v>
      </c>
      <c r="K219">
        <v>1.9064000000000001E-2</v>
      </c>
      <c r="L219">
        <v>1.1436999999999999E-2</v>
      </c>
      <c r="M219">
        <v>1.2409999999999999E-2</v>
      </c>
      <c r="N219" t="s">
        <v>428</v>
      </c>
      <c r="O219" t="s">
        <v>428</v>
      </c>
      <c r="P219" t="s">
        <v>428</v>
      </c>
      <c r="Q219" t="s">
        <v>428</v>
      </c>
    </row>
    <row r="220" spans="1:17" x14ac:dyDescent="0.25">
      <c r="A220" s="175" t="s">
        <v>1641</v>
      </c>
      <c r="B220" s="175" t="s">
        <v>275</v>
      </c>
      <c r="C220">
        <v>2</v>
      </c>
      <c r="D220">
        <v>2031</v>
      </c>
      <c r="E220">
        <v>49011</v>
      </c>
      <c r="F220" t="s">
        <v>233</v>
      </c>
      <c r="G220">
        <v>52</v>
      </c>
      <c r="H220" t="s">
        <v>256</v>
      </c>
      <c r="I220">
        <v>106</v>
      </c>
      <c r="J220" t="s">
        <v>179</v>
      </c>
      <c r="K220">
        <v>4.2743000000000003E-2</v>
      </c>
      <c r="L220">
        <v>4.2743000000000003E-2</v>
      </c>
      <c r="M220" t="s">
        <v>428</v>
      </c>
      <c r="N220" t="s">
        <v>428</v>
      </c>
      <c r="O220" t="s">
        <v>428</v>
      </c>
      <c r="P220" t="s">
        <v>428</v>
      </c>
      <c r="Q220" t="s">
        <v>428</v>
      </c>
    </row>
    <row r="221" spans="1:17" x14ac:dyDescent="0.25">
      <c r="A221" s="175" t="s">
        <v>1642</v>
      </c>
      <c r="B221" s="175" t="s">
        <v>275</v>
      </c>
      <c r="C221">
        <v>2</v>
      </c>
      <c r="D221">
        <v>2031</v>
      </c>
      <c r="E221">
        <v>49011</v>
      </c>
      <c r="F221" t="s">
        <v>233</v>
      </c>
      <c r="G221">
        <v>52</v>
      </c>
      <c r="H221" t="s">
        <v>256</v>
      </c>
      <c r="I221">
        <v>107</v>
      </c>
      <c r="J221" t="s">
        <v>180</v>
      </c>
      <c r="K221">
        <v>1.282E-2</v>
      </c>
      <c r="L221">
        <v>1.282E-2</v>
      </c>
      <c r="M221" t="s">
        <v>428</v>
      </c>
      <c r="N221" t="s">
        <v>428</v>
      </c>
      <c r="O221" t="s">
        <v>428</v>
      </c>
      <c r="P221" t="s">
        <v>428</v>
      </c>
      <c r="Q221" t="s">
        <v>428</v>
      </c>
    </row>
    <row r="222" spans="1:17" x14ac:dyDescent="0.25">
      <c r="A222" s="175" t="s">
        <v>1643</v>
      </c>
      <c r="B222" s="175" t="s">
        <v>275</v>
      </c>
      <c r="C222">
        <v>2</v>
      </c>
      <c r="D222">
        <v>2031</v>
      </c>
      <c r="E222">
        <v>49011</v>
      </c>
      <c r="F222" t="s">
        <v>233</v>
      </c>
      <c r="G222">
        <v>52</v>
      </c>
      <c r="H222" t="s">
        <v>256</v>
      </c>
      <c r="I222">
        <v>110</v>
      </c>
      <c r="J222" t="s">
        <v>176</v>
      </c>
      <c r="K222">
        <v>1.7177000000000001E-2</v>
      </c>
      <c r="L222">
        <v>1.0425E-2</v>
      </c>
      <c r="M222">
        <v>1.0988E-2</v>
      </c>
      <c r="N222" t="s">
        <v>428</v>
      </c>
      <c r="O222" t="s">
        <v>428</v>
      </c>
      <c r="P222" t="s">
        <v>428</v>
      </c>
      <c r="Q222" t="s">
        <v>428</v>
      </c>
    </row>
    <row r="223" spans="1:17" x14ac:dyDescent="0.25">
      <c r="A223" s="175" t="s">
        <v>1644</v>
      </c>
      <c r="B223" s="175" t="s">
        <v>275</v>
      </c>
      <c r="C223">
        <v>2</v>
      </c>
      <c r="D223">
        <v>2031</v>
      </c>
      <c r="E223">
        <v>49011</v>
      </c>
      <c r="F223" t="s">
        <v>233</v>
      </c>
      <c r="G223">
        <v>52</v>
      </c>
      <c r="H223" t="s">
        <v>256</v>
      </c>
      <c r="I223">
        <v>116</v>
      </c>
      <c r="J223" t="s">
        <v>181</v>
      </c>
      <c r="K223">
        <v>5.3429999999999997E-3</v>
      </c>
      <c r="L223">
        <v>5.3429999999999997E-3</v>
      </c>
      <c r="M223" t="s">
        <v>428</v>
      </c>
      <c r="N223" t="s">
        <v>428</v>
      </c>
      <c r="O223" t="s">
        <v>428</v>
      </c>
      <c r="P223" t="s">
        <v>428</v>
      </c>
      <c r="Q223" t="s">
        <v>428</v>
      </c>
    </row>
    <row r="224" spans="1:17" x14ac:dyDescent="0.25">
      <c r="A224" s="175" t="s">
        <v>1645</v>
      </c>
      <c r="B224" s="175" t="s">
        <v>275</v>
      </c>
      <c r="C224">
        <v>2</v>
      </c>
      <c r="D224">
        <v>2031</v>
      </c>
      <c r="E224">
        <v>49011</v>
      </c>
      <c r="F224" t="s">
        <v>233</v>
      </c>
      <c r="G224">
        <v>52</v>
      </c>
      <c r="H224" t="s">
        <v>256</v>
      </c>
      <c r="I224">
        <v>117</v>
      </c>
      <c r="J224" t="s">
        <v>182</v>
      </c>
      <c r="K224">
        <v>1.923E-3</v>
      </c>
      <c r="L224">
        <v>1.923E-3</v>
      </c>
      <c r="M224" t="s">
        <v>428</v>
      </c>
      <c r="N224" t="s">
        <v>428</v>
      </c>
      <c r="O224" t="s">
        <v>428</v>
      </c>
      <c r="P224" t="s">
        <v>428</v>
      </c>
      <c r="Q224" t="s">
        <v>428</v>
      </c>
    </row>
    <row r="225" spans="1:17" x14ac:dyDescent="0.25">
      <c r="A225" s="175" t="s">
        <v>1646</v>
      </c>
      <c r="B225" s="175" t="s">
        <v>275</v>
      </c>
      <c r="C225">
        <v>2</v>
      </c>
      <c r="D225">
        <v>2031</v>
      </c>
      <c r="E225">
        <v>49011</v>
      </c>
      <c r="F225" t="s">
        <v>233</v>
      </c>
      <c r="G225">
        <v>53</v>
      </c>
      <c r="H225" t="s">
        <v>257</v>
      </c>
      <c r="I225">
        <v>2</v>
      </c>
      <c r="J225" t="s">
        <v>173</v>
      </c>
      <c r="K225">
        <v>1.8724689999999999</v>
      </c>
      <c r="L225">
        <v>1.8373079999999999</v>
      </c>
      <c r="M225">
        <v>1.304036</v>
      </c>
      <c r="N225" t="s">
        <v>428</v>
      </c>
      <c r="O225" t="s">
        <v>428</v>
      </c>
      <c r="P225" t="s">
        <v>428</v>
      </c>
      <c r="Q225" t="s">
        <v>428</v>
      </c>
    </row>
    <row r="226" spans="1:17" x14ac:dyDescent="0.25">
      <c r="A226" s="175" t="s">
        <v>1647</v>
      </c>
      <c r="B226" s="175" t="s">
        <v>275</v>
      </c>
      <c r="C226">
        <v>2</v>
      </c>
      <c r="D226">
        <v>2031</v>
      </c>
      <c r="E226">
        <v>49011</v>
      </c>
      <c r="F226" t="s">
        <v>233</v>
      </c>
      <c r="G226">
        <v>53</v>
      </c>
      <c r="H226" t="s">
        <v>257</v>
      </c>
      <c r="I226">
        <v>3</v>
      </c>
      <c r="J226" t="s">
        <v>174</v>
      </c>
      <c r="K226">
        <v>0.64009799999999994</v>
      </c>
      <c r="L226">
        <v>0.63254500000000002</v>
      </c>
      <c r="M226">
        <v>0.28009499999999998</v>
      </c>
      <c r="N226" t="s">
        <v>428</v>
      </c>
      <c r="O226" t="s">
        <v>428</v>
      </c>
      <c r="P226" t="s">
        <v>428</v>
      </c>
      <c r="Q226" t="s">
        <v>428</v>
      </c>
    </row>
    <row r="227" spans="1:17" x14ac:dyDescent="0.25">
      <c r="A227" s="175" t="s">
        <v>1648</v>
      </c>
      <c r="B227" s="175" t="s">
        <v>275</v>
      </c>
      <c r="C227">
        <v>2</v>
      </c>
      <c r="D227">
        <v>2031</v>
      </c>
      <c r="E227">
        <v>49011</v>
      </c>
      <c r="F227" t="s">
        <v>233</v>
      </c>
      <c r="G227">
        <v>53</v>
      </c>
      <c r="H227" t="s">
        <v>257</v>
      </c>
      <c r="I227">
        <v>87</v>
      </c>
      <c r="J227" t="s">
        <v>175</v>
      </c>
      <c r="K227">
        <v>0.15993199999999999</v>
      </c>
      <c r="L227">
        <v>5.6489999999999999E-2</v>
      </c>
      <c r="M227">
        <v>0.39531699999999997</v>
      </c>
      <c r="N227">
        <v>3.2516999999999997E-2</v>
      </c>
      <c r="O227">
        <v>5.8462E-2</v>
      </c>
      <c r="P227" t="s">
        <v>428</v>
      </c>
      <c r="Q227">
        <v>2.6003889999999998</v>
      </c>
    </row>
    <row r="228" spans="1:17" x14ac:dyDescent="0.25">
      <c r="A228" s="175" t="s">
        <v>1649</v>
      </c>
      <c r="B228" s="175" t="s">
        <v>275</v>
      </c>
      <c r="C228">
        <v>2</v>
      </c>
      <c r="D228">
        <v>2031</v>
      </c>
      <c r="E228">
        <v>49011</v>
      </c>
      <c r="F228" t="s">
        <v>233</v>
      </c>
      <c r="G228">
        <v>53</v>
      </c>
      <c r="H228" t="s">
        <v>257</v>
      </c>
      <c r="I228">
        <v>90</v>
      </c>
      <c r="J228" t="s">
        <v>178</v>
      </c>
      <c r="K228">
        <v>761.49163799999997</v>
      </c>
      <c r="L228">
        <v>760.82946800000002</v>
      </c>
      <c r="M228">
        <v>24.556608000000001</v>
      </c>
      <c r="N228" t="s">
        <v>428</v>
      </c>
      <c r="O228" t="s">
        <v>428</v>
      </c>
      <c r="P228" t="s">
        <v>428</v>
      </c>
      <c r="Q228" t="s">
        <v>428</v>
      </c>
    </row>
    <row r="229" spans="1:17" x14ac:dyDescent="0.25">
      <c r="A229" s="175" t="s">
        <v>1650</v>
      </c>
      <c r="B229" s="175" t="s">
        <v>275</v>
      </c>
      <c r="C229">
        <v>2</v>
      </c>
      <c r="D229">
        <v>2031</v>
      </c>
      <c r="E229">
        <v>49011</v>
      </c>
      <c r="F229" t="s">
        <v>233</v>
      </c>
      <c r="G229">
        <v>53</v>
      </c>
      <c r="H229" t="s">
        <v>257</v>
      </c>
      <c r="I229">
        <v>100</v>
      </c>
      <c r="J229" t="s">
        <v>177</v>
      </c>
      <c r="K229">
        <v>1.8241E-2</v>
      </c>
      <c r="L229">
        <v>1.7916999999999999E-2</v>
      </c>
      <c r="M229">
        <v>1.2008E-2</v>
      </c>
      <c r="N229" t="s">
        <v>428</v>
      </c>
      <c r="O229" t="s">
        <v>428</v>
      </c>
      <c r="P229" t="s">
        <v>428</v>
      </c>
      <c r="Q229" t="s">
        <v>428</v>
      </c>
    </row>
    <row r="230" spans="1:17" x14ac:dyDescent="0.25">
      <c r="A230" s="175" t="s">
        <v>1651</v>
      </c>
      <c r="B230" s="175" t="s">
        <v>275</v>
      </c>
      <c r="C230">
        <v>2</v>
      </c>
      <c r="D230">
        <v>2031</v>
      </c>
      <c r="E230">
        <v>49011</v>
      </c>
      <c r="F230" t="s">
        <v>233</v>
      </c>
      <c r="G230">
        <v>53</v>
      </c>
      <c r="H230" t="s">
        <v>257</v>
      </c>
      <c r="I230">
        <v>106</v>
      </c>
      <c r="J230" t="s">
        <v>179</v>
      </c>
      <c r="K230">
        <v>4.4208999999999998E-2</v>
      </c>
      <c r="L230">
        <v>4.4208999999999998E-2</v>
      </c>
      <c r="M230" t="s">
        <v>428</v>
      </c>
      <c r="N230" t="s">
        <v>428</v>
      </c>
      <c r="O230" t="s">
        <v>428</v>
      </c>
      <c r="P230" t="s">
        <v>428</v>
      </c>
      <c r="Q230" t="s">
        <v>428</v>
      </c>
    </row>
    <row r="231" spans="1:17" x14ac:dyDescent="0.25">
      <c r="A231" s="175" t="s">
        <v>1652</v>
      </c>
      <c r="B231" s="175" t="s">
        <v>275</v>
      </c>
      <c r="C231">
        <v>2</v>
      </c>
      <c r="D231">
        <v>2031</v>
      </c>
      <c r="E231">
        <v>49011</v>
      </c>
      <c r="F231" t="s">
        <v>233</v>
      </c>
      <c r="G231">
        <v>53</v>
      </c>
      <c r="H231" t="s">
        <v>257</v>
      </c>
      <c r="I231">
        <v>107</v>
      </c>
      <c r="J231" t="s">
        <v>180</v>
      </c>
      <c r="K231">
        <v>1.2829999999999999E-2</v>
      </c>
      <c r="L231">
        <v>1.2829999999999999E-2</v>
      </c>
      <c r="M231" t="s">
        <v>428</v>
      </c>
      <c r="N231" t="s">
        <v>428</v>
      </c>
      <c r="O231" t="s">
        <v>428</v>
      </c>
      <c r="P231" t="s">
        <v>428</v>
      </c>
      <c r="Q231" t="s">
        <v>428</v>
      </c>
    </row>
    <row r="232" spans="1:17" x14ac:dyDescent="0.25">
      <c r="A232" s="175" t="s">
        <v>1653</v>
      </c>
      <c r="B232" s="175" t="s">
        <v>275</v>
      </c>
      <c r="C232">
        <v>2</v>
      </c>
      <c r="D232">
        <v>2031</v>
      </c>
      <c r="E232">
        <v>49011</v>
      </c>
      <c r="F232" t="s">
        <v>233</v>
      </c>
      <c r="G232">
        <v>53</v>
      </c>
      <c r="H232" t="s">
        <v>257</v>
      </c>
      <c r="I232">
        <v>110</v>
      </c>
      <c r="J232" t="s">
        <v>176</v>
      </c>
      <c r="K232">
        <v>1.6674000000000001E-2</v>
      </c>
      <c r="L232">
        <v>1.6386999999999999E-2</v>
      </c>
      <c r="M232">
        <v>1.0638E-2</v>
      </c>
      <c r="N232" t="s">
        <v>428</v>
      </c>
      <c r="O232" t="s">
        <v>428</v>
      </c>
      <c r="P232" t="s">
        <v>428</v>
      </c>
      <c r="Q232" t="s">
        <v>428</v>
      </c>
    </row>
    <row r="233" spans="1:17" x14ac:dyDescent="0.25">
      <c r="A233" s="175" t="s">
        <v>1654</v>
      </c>
      <c r="B233" s="175" t="s">
        <v>275</v>
      </c>
      <c r="C233">
        <v>2</v>
      </c>
      <c r="D233">
        <v>2031</v>
      </c>
      <c r="E233">
        <v>49011</v>
      </c>
      <c r="F233" t="s">
        <v>233</v>
      </c>
      <c r="G233">
        <v>53</v>
      </c>
      <c r="H233" t="s">
        <v>257</v>
      </c>
      <c r="I233">
        <v>116</v>
      </c>
      <c r="J233" t="s">
        <v>181</v>
      </c>
      <c r="K233">
        <v>5.5259999999999997E-3</v>
      </c>
      <c r="L233">
        <v>5.5259999999999997E-3</v>
      </c>
      <c r="M233" t="s">
        <v>428</v>
      </c>
      <c r="N233" t="s">
        <v>428</v>
      </c>
      <c r="O233" t="s">
        <v>428</v>
      </c>
      <c r="P233" t="s">
        <v>428</v>
      </c>
      <c r="Q233" t="s">
        <v>428</v>
      </c>
    </row>
    <row r="234" spans="1:17" x14ac:dyDescent="0.25">
      <c r="A234" s="175" t="s">
        <v>1655</v>
      </c>
      <c r="B234" s="175" t="s">
        <v>275</v>
      </c>
      <c r="C234">
        <v>2</v>
      </c>
      <c r="D234">
        <v>2031</v>
      </c>
      <c r="E234">
        <v>49011</v>
      </c>
      <c r="F234" t="s">
        <v>233</v>
      </c>
      <c r="G234">
        <v>53</v>
      </c>
      <c r="H234" t="s">
        <v>257</v>
      </c>
      <c r="I234">
        <v>117</v>
      </c>
      <c r="J234" t="s">
        <v>182</v>
      </c>
      <c r="K234">
        <v>1.9239999999999999E-3</v>
      </c>
      <c r="L234">
        <v>1.9239999999999999E-3</v>
      </c>
      <c r="M234" t="s">
        <v>428</v>
      </c>
      <c r="N234" t="s">
        <v>428</v>
      </c>
      <c r="O234" t="s">
        <v>428</v>
      </c>
      <c r="P234" t="s">
        <v>428</v>
      </c>
      <c r="Q234" t="s">
        <v>428</v>
      </c>
    </row>
    <row r="235" spans="1:17" x14ac:dyDescent="0.25">
      <c r="A235" s="175" t="s">
        <v>1656</v>
      </c>
      <c r="B235" s="175" t="s">
        <v>275</v>
      </c>
      <c r="C235">
        <v>2</v>
      </c>
      <c r="D235">
        <v>2031</v>
      </c>
      <c r="E235">
        <v>49011</v>
      </c>
      <c r="F235" t="s">
        <v>233</v>
      </c>
      <c r="G235">
        <v>54</v>
      </c>
      <c r="H235" t="s">
        <v>258</v>
      </c>
      <c r="I235">
        <v>2</v>
      </c>
      <c r="J235" t="s">
        <v>173</v>
      </c>
      <c r="K235">
        <v>9.7013680000000004</v>
      </c>
      <c r="L235">
        <v>8.2911540000000006</v>
      </c>
      <c r="M235">
        <v>40.23856</v>
      </c>
      <c r="N235" t="s">
        <v>428</v>
      </c>
      <c r="O235" t="s">
        <v>428</v>
      </c>
      <c r="P235" t="s">
        <v>428</v>
      </c>
      <c r="Q235" t="s">
        <v>428</v>
      </c>
    </row>
    <row r="236" spans="1:17" x14ac:dyDescent="0.25">
      <c r="A236" s="175" t="s">
        <v>1657</v>
      </c>
      <c r="B236" s="175" t="s">
        <v>275</v>
      </c>
      <c r="C236">
        <v>2</v>
      </c>
      <c r="D236">
        <v>2031</v>
      </c>
      <c r="E236">
        <v>49011</v>
      </c>
      <c r="F236" t="s">
        <v>233</v>
      </c>
      <c r="G236">
        <v>54</v>
      </c>
      <c r="H236" t="s">
        <v>258</v>
      </c>
      <c r="I236">
        <v>3</v>
      </c>
      <c r="J236" t="s">
        <v>174</v>
      </c>
      <c r="K236">
        <v>1.208213</v>
      </c>
      <c r="L236">
        <v>1.1386750000000001</v>
      </c>
      <c r="M236">
        <v>1.9841770000000001</v>
      </c>
      <c r="N236" t="s">
        <v>428</v>
      </c>
      <c r="O236" t="s">
        <v>428</v>
      </c>
      <c r="P236" t="s">
        <v>428</v>
      </c>
      <c r="Q236" t="s">
        <v>428</v>
      </c>
    </row>
    <row r="237" spans="1:17" x14ac:dyDescent="0.25">
      <c r="A237" s="175" t="s">
        <v>1658</v>
      </c>
      <c r="B237" s="175" t="s">
        <v>275</v>
      </c>
      <c r="C237">
        <v>2</v>
      </c>
      <c r="D237">
        <v>2031</v>
      </c>
      <c r="E237">
        <v>49011</v>
      </c>
      <c r="F237" t="s">
        <v>233</v>
      </c>
      <c r="G237">
        <v>54</v>
      </c>
      <c r="H237" t="s">
        <v>258</v>
      </c>
      <c r="I237">
        <v>87</v>
      </c>
      <c r="J237" t="s">
        <v>175</v>
      </c>
      <c r="K237">
        <v>0.58970999999999996</v>
      </c>
      <c r="L237">
        <v>0.16270399999999999</v>
      </c>
      <c r="M237">
        <v>2.4378160000000002</v>
      </c>
      <c r="N237">
        <v>0.115467</v>
      </c>
      <c r="O237">
        <v>5.7035000000000002E-2</v>
      </c>
      <c r="P237" t="s">
        <v>428</v>
      </c>
      <c r="Q237">
        <v>2.6804230000000002</v>
      </c>
    </row>
    <row r="238" spans="1:17" x14ac:dyDescent="0.25">
      <c r="A238" s="175" t="s">
        <v>1659</v>
      </c>
      <c r="B238" s="175" t="s">
        <v>275</v>
      </c>
      <c r="C238">
        <v>2</v>
      </c>
      <c r="D238">
        <v>2031</v>
      </c>
      <c r="E238">
        <v>49011</v>
      </c>
      <c r="F238" t="s">
        <v>233</v>
      </c>
      <c r="G238">
        <v>54</v>
      </c>
      <c r="H238" t="s">
        <v>258</v>
      </c>
      <c r="I238">
        <v>90</v>
      </c>
      <c r="J238" t="s">
        <v>178</v>
      </c>
      <c r="K238">
        <v>1030.0157469999999</v>
      </c>
      <c r="L238">
        <v>1021.4461669999999</v>
      </c>
      <c r="M238">
        <v>244.52079800000001</v>
      </c>
      <c r="N238" t="s">
        <v>428</v>
      </c>
      <c r="O238" t="s">
        <v>428</v>
      </c>
      <c r="P238" t="s">
        <v>428</v>
      </c>
      <c r="Q238" t="s">
        <v>428</v>
      </c>
    </row>
    <row r="239" spans="1:17" x14ac:dyDescent="0.25">
      <c r="A239" s="175" t="s">
        <v>1660</v>
      </c>
      <c r="B239" s="175" t="s">
        <v>275</v>
      </c>
      <c r="C239">
        <v>2</v>
      </c>
      <c r="D239">
        <v>2031</v>
      </c>
      <c r="E239">
        <v>49011</v>
      </c>
      <c r="F239" t="s">
        <v>233</v>
      </c>
      <c r="G239">
        <v>54</v>
      </c>
      <c r="H239" t="s">
        <v>258</v>
      </c>
      <c r="I239">
        <v>100</v>
      </c>
      <c r="J239" t="s">
        <v>177</v>
      </c>
      <c r="K239">
        <v>4.7289999999999999E-2</v>
      </c>
      <c r="L239">
        <v>4.2325000000000002E-2</v>
      </c>
      <c r="M239">
        <v>0.141681</v>
      </c>
      <c r="N239" t="s">
        <v>428</v>
      </c>
      <c r="O239" t="s">
        <v>428</v>
      </c>
      <c r="P239" t="s">
        <v>428</v>
      </c>
      <c r="Q239" t="s">
        <v>428</v>
      </c>
    </row>
    <row r="240" spans="1:17" x14ac:dyDescent="0.25">
      <c r="A240" s="175" t="s">
        <v>1661</v>
      </c>
      <c r="B240" s="175" t="s">
        <v>275</v>
      </c>
      <c r="C240">
        <v>2</v>
      </c>
      <c r="D240">
        <v>2031</v>
      </c>
      <c r="E240">
        <v>49011</v>
      </c>
      <c r="F240" t="s">
        <v>233</v>
      </c>
      <c r="G240">
        <v>54</v>
      </c>
      <c r="H240" t="s">
        <v>258</v>
      </c>
      <c r="I240">
        <v>106</v>
      </c>
      <c r="J240" t="s">
        <v>179</v>
      </c>
      <c r="K240">
        <v>5.7237000000000003E-2</v>
      </c>
      <c r="L240">
        <v>5.7237000000000003E-2</v>
      </c>
      <c r="M240" t="s">
        <v>428</v>
      </c>
      <c r="N240" t="s">
        <v>428</v>
      </c>
      <c r="O240" t="s">
        <v>428</v>
      </c>
      <c r="P240" t="s">
        <v>428</v>
      </c>
      <c r="Q240" t="s">
        <v>428</v>
      </c>
    </row>
    <row r="241" spans="1:17" x14ac:dyDescent="0.25">
      <c r="A241" s="175" t="s">
        <v>1662</v>
      </c>
      <c r="B241" s="175" t="s">
        <v>275</v>
      </c>
      <c r="C241">
        <v>2</v>
      </c>
      <c r="D241">
        <v>2031</v>
      </c>
      <c r="E241">
        <v>49011</v>
      </c>
      <c r="F241" t="s">
        <v>233</v>
      </c>
      <c r="G241">
        <v>54</v>
      </c>
      <c r="H241" t="s">
        <v>258</v>
      </c>
      <c r="I241">
        <v>107</v>
      </c>
      <c r="J241" t="s">
        <v>180</v>
      </c>
      <c r="K241">
        <v>1.3946999999999999E-2</v>
      </c>
      <c r="L241">
        <v>1.3946999999999999E-2</v>
      </c>
      <c r="M241" t="s">
        <v>428</v>
      </c>
      <c r="N241" t="s">
        <v>428</v>
      </c>
      <c r="O241" t="s">
        <v>428</v>
      </c>
      <c r="P241" t="s">
        <v>428</v>
      </c>
      <c r="Q241" t="s">
        <v>428</v>
      </c>
    </row>
    <row r="242" spans="1:17" x14ac:dyDescent="0.25">
      <c r="A242" s="175" t="s">
        <v>1663</v>
      </c>
      <c r="B242" s="175" t="s">
        <v>275</v>
      </c>
      <c r="C242">
        <v>2</v>
      </c>
      <c r="D242">
        <v>2031</v>
      </c>
      <c r="E242">
        <v>49011</v>
      </c>
      <c r="F242" t="s">
        <v>233</v>
      </c>
      <c r="G242">
        <v>54</v>
      </c>
      <c r="H242" t="s">
        <v>258</v>
      </c>
      <c r="I242">
        <v>110</v>
      </c>
      <c r="J242" t="s">
        <v>176</v>
      </c>
      <c r="K242">
        <v>4.3032000000000001E-2</v>
      </c>
      <c r="L242">
        <v>3.8635999999999997E-2</v>
      </c>
      <c r="M242">
        <v>0.12544</v>
      </c>
      <c r="N242" t="s">
        <v>428</v>
      </c>
      <c r="O242" t="s">
        <v>428</v>
      </c>
      <c r="P242" t="s">
        <v>428</v>
      </c>
      <c r="Q242" t="s">
        <v>428</v>
      </c>
    </row>
    <row r="243" spans="1:17" x14ac:dyDescent="0.25">
      <c r="A243" s="175" t="s">
        <v>1664</v>
      </c>
      <c r="B243" s="175" t="s">
        <v>275</v>
      </c>
      <c r="C243">
        <v>2</v>
      </c>
      <c r="D243">
        <v>2031</v>
      </c>
      <c r="E243">
        <v>49011</v>
      </c>
      <c r="F243" t="s">
        <v>233</v>
      </c>
      <c r="G243">
        <v>54</v>
      </c>
      <c r="H243" t="s">
        <v>258</v>
      </c>
      <c r="I243">
        <v>116</v>
      </c>
      <c r="J243" t="s">
        <v>181</v>
      </c>
      <c r="K243">
        <v>7.1549999999999999E-3</v>
      </c>
      <c r="L243">
        <v>7.1549999999999999E-3</v>
      </c>
      <c r="M243" t="s">
        <v>428</v>
      </c>
      <c r="N243" t="s">
        <v>428</v>
      </c>
      <c r="O243" t="s">
        <v>428</v>
      </c>
      <c r="P243" t="s">
        <v>428</v>
      </c>
      <c r="Q243" t="s">
        <v>428</v>
      </c>
    </row>
    <row r="244" spans="1:17" x14ac:dyDescent="0.25">
      <c r="A244" s="175" t="s">
        <v>1665</v>
      </c>
      <c r="B244" s="175" t="s">
        <v>275</v>
      </c>
      <c r="C244">
        <v>2</v>
      </c>
      <c r="D244">
        <v>2031</v>
      </c>
      <c r="E244">
        <v>49011</v>
      </c>
      <c r="F244" t="s">
        <v>233</v>
      </c>
      <c r="G244">
        <v>54</v>
      </c>
      <c r="H244" t="s">
        <v>258</v>
      </c>
      <c r="I244">
        <v>117</v>
      </c>
      <c r="J244" t="s">
        <v>182</v>
      </c>
      <c r="K244">
        <v>2.0920000000000001E-3</v>
      </c>
      <c r="L244">
        <v>2.0920000000000001E-3</v>
      </c>
      <c r="M244" t="s">
        <v>428</v>
      </c>
      <c r="N244" t="s">
        <v>428</v>
      </c>
      <c r="O244" t="s">
        <v>428</v>
      </c>
      <c r="P244" t="s">
        <v>428</v>
      </c>
      <c r="Q244" t="s">
        <v>428</v>
      </c>
    </row>
    <row r="245" spans="1:17" x14ac:dyDescent="0.25">
      <c r="A245" s="175" t="s">
        <v>1666</v>
      </c>
      <c r="B245" s="175" t="s">
        <v>275</v>
      </c>
      <c r="C245">
        <v>2</v>
      </c>
      <c r="D245">
        <v>2031</v>
      </c>
      <c r="E245">
        <v>49011</v>
      </c>
      <c r="F245" t="s">
        <v>233</v>
      </c>
      <c r="G245">
        <v>61</v>
      </c>
      <c r="H245" t="s">
        <v>259</v>
      </c>
      <c r="I245">
        <v>2</v>
      </c>
      <c r="J245" t="s">
        <v>173</v>
      </c>
      <c r="K245">
        <v>1.645564</v>
      </c>
      <c r="L245">
        <v>1.6204130000000001</v>
      </c>
      <c r="M245">
        <v>0.38537700000000003</v>
      </c>
      <c r="N245" t="s">
        <v>428</v>
      </c>
      <c r="O245" t="s">
        <v>428</v>
      </c>
      <c r="P245" t="s">
        <v>428</v>
      </c>
      <c r="Q245" t="s">
        <v>428</v>
      </c>
    </row>
    <row r="246" spans="1:17" x14ac:dyDescent="0.25">
      <c r="A246" s="175" t="s">
        <v>1667</v>
      </c>
      <c r="B246" s="175" t="s">
        <v>275</v>
      </c>
      <c r="C246">
        <v>2</v>
      </c>
      <c r="D246">
        <v>2031</v>
      </c>
      <c r="E246">
        <v>49011</v>
      </c>
      <c r="F246" t="s">
        <v>233</v>
      </c>
      <c r="G246">
        <v>61</v>
      </c>
      <c r="H246" t="s">
        <v>259</v>
      </c>
      <c r="I246">
        <v>3</v>
      </c>
      <c r="J246" t="s">
        <v>174</v>
      </c>
      <c r="K246">
        <v>2.1879759999999999</v>
      </c>
      <c r="L246">
        <v>2.1579470000000001</v>
      </c>
      <c r="M246">
        <v>0.46012399999999998</v>
      </c>
      <c r="N246" t="s">
        <v>428</v>
      </c>
      <c r="O246" t="s">
        <v>428</v>
      </c>
      <c r="P246" t="s">
        <v>428</v>
      </c>
      <c r="Q246" t="s">
        <v>428</v>
      </c>
    </row>
    <row r="247" spans="1:17" x14ac:dyDescent="0.25">
      <c r="A247" s="175" t="s">
        <v>1668</v>
      </c>
      <c r="B247" s="175" t="s">
        <v>275</v>
      </c>
      <c r="C247">
        <v>2</v>
      </c>
      <c r="D247">
        <v>2031</v>
      </c>
      <c r="E247">
        <v>49011</v>
      </c>
      <c r="F247" t="s">
        <v>233</v>
      </c>
      <c r="G247">
        <v>61</v>
      </c>
      <c r="H247" t="s">
        <v>259</v>
      </c>
      <c r="I247">
        <v>87</v>
      </c>
      <c r="J247" t="s">
        <v>175</v>
      </c>
      <c r="K247">
        <v>0.12220499999999999</v>
      </c>
      <c r="L247">
        <v>4.8953999999999998E-2</v>
      </c>
      <c r="M247">
        <v>0.44358999999999998</v>
      </c>
      <c r="N247">
        <v>3.0000000000000001E-6</v>
      </c>
      <c r="O247">
        <v>1.1E-5</v>
      </c>
      <c r="P247" t="s">
        <v>428</v>
      </c>
      <c r="Q247">
        <v>3.4920450000000001</v>
      </c>
    </row>
    <row r="248" spans="1:17" x14ac:dyDescent="0.25">
      <c r="A248" s="175" t="s">
        <v>1669</v>
      </c>
      <c r="B248" s="175" t="s">
        <v>275</v>
      </c>
      <c r="C248">
        <v>2</v>
      </c>
      <c r="D248">
        <v>2031</v>
      </c>
      <c r="E248">
        <v>49011</v>
      </c>
      <c r="F248" t="s">
        <v>233</v>
      </c>
      <c r="G248">
        <v>61</v>
      </c>
      <c r="H248" t="s">
        <v>259</v>
      </c>
      <c r="I248">
        <v>90</v>
      </c>
      <c r="J248" t="s">
        <v>178</v>
      </c>
      <c r="K248">
        <v>1513.64978</v>
      </c>
      <c r="L248">
        <v>1510.609375</v>
      </c>
      <c r="M248">
        <v>46.585735</v>
      </c>
      <c r="N248" t="s">
        <v>428</v>
      </c>
      <c r="O248" t="s">
        <v>428</v>
      </c>
      <c r="P248" t="s">
        <v>428</v>
      </c>
      <c r="Q248" t="s">
        <v>428</v>
      </c>
    </row>
    <row r="249" spans="1:17" x14ac:dyDescent="0.25">
      <c r="A249" s="175" t="s">
        <v>1670</v>
      </c>
      <c r="B249" s="175" t="s">
        <v>275</v>
      </c>
      <c r="C249">
        <v>2</v>
      </c>
      <c r="D249">
        <v>2031</v>
      </c>
      <c r="E249">
        <v>49011</v>
      </c>
      <c r="F249" t="s">
        <v>233</v>
      </c>
      <c r="G249">
        <v>61</v>
      </c>
      <c r="H249" t="s">
        <v>259</v>
      </c>
      <c r="I249">
        <v>100</v>
      </c>
      <c r="J249" t="s">
        <v>177</v>
      </c>
      <c r="K249">
        <v>2.0983999999999999E-2</v>
      </c>
      <c r="L249">
        <v>2.0910999999999999E-2</v>
      </c>
      <c r="M249">
        <v>1.127E-3</v>
      </c>
      <c r="N249" t="s">
        <v>428</v>
      </c>
      <c r="O249" t="s">
        <v>428</v>
      </c>
      <c r="P249" t="s">
        <v>428</v>
      </c>
      <c r="Q249" t="s">
        <v>428</v>
      </c>
    </row>
    <row r="250" spans="1:17" x14ac:dyDescent="0.25">
      <c r="A250" s="175" t="s">
        <v>1671</v>
      </c>
      <c r="B250" s="175" t="s">
        <v>275</v>
      </c>
      <c r="C250">
        <v>2</v>
      </c>
      <c r="D250">
        <v>2031</v>
      </c>
      <c r="E250">
        <v>49011</v>
      </c>
      <c r="F250" t="s">
        <v>233</v>
      </c>
      <c r="G250">
        <v>61</v>
      </c>
      <c r="H250" t="s">
        <v>259</v>
      </c>
      <c r="I250">
        <v>106</v>
      </c>
      <c r="J250" t="s">
        <v>179</v>
      </c>
      <c r="K250">
        <v>9.4305E-2</v>
      </c>
      <c r="L250">
        <v>9.4305E-2</v>
      </c>
      <c r="M250" t="s">
        <v>428</v>
      </c>
      <c r="N250" t="s">
        <v>428</v>
      </c>
      <c r="O250" t="s">
        <v>428</v>
      </c>
      <c r="P250" t="s">
        <v>428</v>
      </c>
      <c r="Q250" t="s">
        <v>428</v>
      </c>
    </row>
    <row r="251" spans="1:17" x14ac:dyDescent="0.25">
      <c r="A251" s="175" t="s">
        <v>1672</v>
      </c>
      <c r="B251" s="175" t="s">
        <v>275</v>
      </c>
      <c r="C251">
        <v>2</v>
      </c>
      <c r="D251">
        <v>2031</v>
      </c>
      <c r="E251">
        <v>49011</v>
      </c>
      <c r="F251" t="s">
        <v>233</v>
      </c>
      <c r="G251">
        <v>61</v>
      </c>
      <c r="H251" t="s">
        <v>259</v>
      </c>
      <c r="I251">
        <v>107</v>
      </c>
      <c r="J251" t="s">
        <v>180</v>
      </c>
      <c r="K251">
        <v>2.4823999999999999E-2</v>
      </c>
      <c r="L251">
        <v>2.4823999999999999E-2</v>
      </c>
      <c r="M251" t="s">
        <v>428</v>
      </c>
      <c r="N251" t="s">
        <v>428</v>
      </c>
      <c r="O251" t="s">
        <v>428</v>
      </c>
      <c r="P251" t="s">
        <v>428</v>
      </c>
      <c r="Q251" t="s">
        <v>428</v>
      </c>
    </row>
    <row r="252" spans="1:17" x14ac:dyDescent="0.25">
      <c r="A252" s="175" t="s">
        <v>1673</v>
      </c>
      <c r="B252" s="175" t="s">
        <v>275</v>
      </c>
      <c r="C252">
        <v>2</v>
      </c>
      <c r="D252">
        <v>2031</v>
      </c>
      <c r="E252">
        <v>49011</v>
      </c>
      <c r="F252" t="s">
        <v>233</v>
      </c>
      <c r="G252">
        <v>61</v>
      </c>
      <c r="H252" t="s">
        <v>259</v>
      </c>
      <c r="I252">
        <v>110</v>
      </c>
      <c r="J252" t="s">
        <v>176</v>
      </c>
      <c r="K252">
        <v>1.9304999999999999E-2</v>
      </c>
      <c r="L252">
        <v>1.9237000000000001E-2</v>
      </c>
      <c r="M252">
        <v>1.0369999999999999E-3</v>
      </c>
      <c r="N252" t="s">
        <v>428</v>
      </c>
      <c r="O252" t="s">
        <v>428</v>
      </c>
      <c r="P252" t="s">
        <v>428</v>
      </c>
      <c r="Q252" t="s">
        <v>428</v>
      </c>
    </row>
    <row r="253" spans="1:17" x14ac:dyDescent="0.25">
      <c r="A253" s="175" t="s">
        <v>1674</v>
      </c>
      <c r="B253" s="175" t="s">
        <v>275</v>
      </c>
      <c r="C253">
        <v>2</v>
      </c>
      <c r="D253">
        <v>2031</v>
      </c>
      <c r="E253">
        <v>49011</v>
      </c>
      <c r="F253" t="s">
        <v>233</v>
      </c>
      <c r="G253">
        <v>61</v>
      </c>
      <c r="H253" t="s">
        <v>259</v>
      </c>
      <c r="I253">
        <v>116</v>
      </c>
      <c r="J253" t="s">
        <v>181</v>
      </c>
      <c r="K253">
        <v>1.1788E-2</v>
      </c>
      <c r="L253">
        <v>1.1788E-2</v>
      </c>
      <c r="M253" t="s">
        <v>428</v>
      </c>
      <c r="N253" t="s">
        <v>428</v>
      </c>
      <c r="O253" t="s">
        <v>428</v>
      </c>
      <c r="P253" t="s">
        <v>428</v>
      </c>
      <c r="Q253" t="s">
        <v>428</v>
      </c>
    </row>
    <row r="254" spans="1:17" x14ac:dyDescent="0.25">
      <c r="A254" s="175" t="s">
        <v>1675</v>
      </c>
      <c r="B254" s="175" t="s">
        <v>275</v>
      </c>
      <c r="C254">
        <v>2</v>
      </c>
      <c r="D254">
        <v>2031</v>
      </c>
      <c r="E254">
        <v>49011</v>
      </c>
      <c r="F254" t="s">
        <v>233</v>
      </c>
      <c r="G254">
        <v>61</v>
      </c>
      <c r="H254" t="s">
        <v>259</v>
      </c>
      <c r="I254">
        <v>117</v>
      </c>
      <c r="J254" t="s">
        <v>182</v>
      </c>
      <c r="K254">
        <v>3.7239999999999999E-3</v>
      </c>
      <c r="L254">
        <v>3.7239999999999999E-3</v>
      </c>
      <c r="M254" t="s">
        <v>428</v>
      </c>
      <c r="N254" t="s">
        <v>428</v>
      </c>
      <c r="O254" t="s">
        <v>428</v>
      </c>
      <c r="P254" t="s">
        <v>428</v>
      </c>
      <c r="Q254" t="s">
        <v>428</v>
      </c>
    </row>
    <row r="255" spans="1:17" x14ac:dyDescent="0.25">
      <c r="A255" s="175" t="s">
        <v>1676</v>
      </c>
      <c r="B255" s="175" t="s">
        <v>275</v>
      </c>
      <c r="C255">
        <v>2</v>
      </c>
      <c r="D255">
        <v>2031</v>
      </c>
      <c r="E255">
        <v>49011</v>
      </c>
      <c r="F255" t="s">
        <v>233</v>
      </c>
      <c r="G255">
        <v>62</v>
      </c>
      <c r="H255" t="s">
        <v>260</v>
      </c>
      <c r="I255">
        <v>2</v>
      </c>
      <c r="J255" t="s">
        <v>173</v>
      </c>
      <c r="K255">
        <v>2.0174089999999998</v>
      </c>
      <c r="L255">
        <v>1.911168</v>
      </c>
      <c r="M255">
        <v>4.0544479999999998</v>
      </c>
      <c r="N255" t="s">
        <v>428</v>
      </c>
      <c r="O255" t="s">
        <v>428</v>
      </c>
      <c r="P255">
        <v>45.149231</v>
      </c>
      <c r="Q255" t="s">
        <v>428</v>
      </c>
    </row>
    <row r="256" spans="1:17" x14ac:dyDescent="0.25">
      <c r="A256" s="175" t="s">
        <v>1677</v>
      </c>
      <c r="B256" s="175" t="s">
        <v>275</v>
      </c>
      <c r="C256">
        <v>2</v>
      </c>
      <c r="D256">
        <v>2031</v>
      </c>
      <c r="E256">
        <v>49011</v>
      </c>
      <c r="F256" t="s">
        <v>233</v>
      </c>
      <c r="G256">
        <v>62</v>
      </c>
      <c r="H256" t="s">
        <v>260</v>
      </c>
      <c r="I256">
        <v>3</v>
      </c>
      <c r="J256" t="s">
        <v>174</v>
      </c>
      <c r="K256">
        <v>2.6418189999999999</v>
      </c>
      <c r="L256">
        <v>2.5176099999999999</v>
      </c>
      <c r="M256">
        <v>4.1183300000000003</v>
      </c>
      <c r="N256" t="s">
        <v>428</v>
      </c>
      <c r="O256" t="s">
        <v>428</v>
      </c>
      <c r="P256">
        <v>53.505786999999998</v>
      </c>
      <c r="Q256" t="s">
        <v>428</v>
      </c>
    </row>
    <row r="257" spans="1:17" x14ac:dyDescent="0.25">
      <c r="A257" s="175" t="s">
        <v>1678</v>
      </c>
      <c r="B257" s="175" t="s">
        <v>275</v>
      </c>
      <c r="C257">
        <v>2</v>
      </c>
      <c r="D257">
        <v>2031</v>
      </c>
      <c r="E257">
        <v>49011</v>
      </c>
      <c r="F257" t="s">
        <v>233</v>
      </c>
      <c r="G257">
        <v>62</v>
      </c>
      <c r="H257" t="s">
        <v>260</v>
      </c>
      <c r="I257">
        <v>87</v>
      </c>
      <c r="J257" t="s">
        <v>175</v>
      </c>
      <c r="K257">
        <v>0.109333</v>
      </c>
      <c r="L257">
        <v>5.3941000000000003E-2</v>
      </c>
      <c r="M257">
        <v>0.89708399999999999</v>
      </c>
      <c r="N257" t="s">
        <v>428</v>
      </c>
      <c r="O257" t="s">
        <v>428</v>
      </c>
      <c r="P257">
        <v>2.7032020000000001</v>
      </c>
      <c r="Q257">
        <v>8.5671719999999993</v>
      </c>
    </row>
    <row r="258" spans="1:17" x14ac:dyDescent="0.25">
      <c r="A258" s="175" t="s">
        <v>1679</v>
      </c>
      <c r="B258" s="175" t="s">
        <v>275</v>
      </c>
      <c r="C258">
        <v>2</v>
      </c>
      <c r="D258">
        <v>2031</v>
      </c>
      <c r="E258">
        <v>49011</v>
      </c>
      <c r="F258" t="s">
        <v>233</v>
      </c>
      <c r="G258">
        <v>62</v>
      </c>
      <c r="H258" t="s">
        <v>260</v>
      </c>
      <c r="I258">
        <v>90</v>
      </c>
      <c r="J258" t="s">
        <v>178</v>
      </c>
      <c r="K258">
        <v>1557.2841800000001</v>
      </c>
      <c r="L258">
        <v>1537.1252440000001</v>
      </c>
      <c r="M258">
        <v>365.74505599999998</v>
      </c>
      <c r="N258" t="s">
        <v>428</v>
      </c>
      <c r="O258" t="s">
        <v>428</v>
      </c>
      <c r="P258">
        <v>9034.4853519999997</v>
      </c>
      <c r="Q258" t="s">
        <v>428</v>
      </c>
    </row>
    <row r="259" spans="1:17" x14ac:dyDescent="0.25">
      <c r="A259" s="175" t="s">
        <v>1680</v>
      </c>
      <c r="B259" s="175" t="s">
        <v>275</v>
      </c>
      <c r="C259">
        <v>2</v>
      </c>
      <c r="D259">
        <v>2031</v>
      </c>
      <c r="E259">
        <v>49011</v>
      </c>
      <c r="F259" t="s">
        <v>233</v>
      </c>
      <c r="G259">
        <v>62</v>
      </c>
      <c r="H259" t="s">
        <v>260</v>
      </c>
      <c r="I259">
        <v>100</v>
      </c>
      <c r="J259" t="s">
        <v>177</v>
      </c>
      <c r="K259">
        <v>2.2775E-2</v>
      </c>
      <c r="L259">
        <v>2.2232999999999999E-2</v>
      </c>
      <c r="M259">
        <v>9.6740000000000003E-3</v>
      </c>
      <c r="N259" t="s">
        <v>428</v>
      </c>
      <c r="O259" t="s">
        <v>428</v>
      </c>
      <c r="P259">
        <v>0.243174</v>
      </c>
      <c r="Q259" t="s">
        <v>428</v>
      </c>
    </row>
    <row r="260" spans="1:17" x14ac:dyDescent="0.25">
      <c r="A260" s="175" t="s">
        <v>1681</v>
      </c>
      <c r="B260" s="175" t="s">
        <v>275</v>
      </c>
      <c r="C260">
        <v>2</v>
      </c>
      <c r="D260">
        <v>2031</v>
      </c>
      <c r="E260">
        <v>49011</v>
      </c>
      <c r="F260" t="s">
        <v>233</v>
      </c>
      <c r="G260">
        <v>62</v>
      </c>
      <c r="H260" t="s">
        <v>260</v>
      </c>
      <c r="I260">
        <v>106</v>
      </c>
      <c r="J260" t="s">
        <v>179</v>
      </c>
      <c r="K260">
        <v>0.106679</v>
      </c>
      <c r="L260">
        <v>0.106679</v>
      </c>
      <c r="M260" t="s">
        <v>428</v>
      </c>
      <c r="N260" t="s">
        <v>428</v>
      </c>
      <c r="O260" t="s">
        <v>428</v>
      </c>
      <c r="P260" t="s">
        <v>428</v>
      </c>
      <c r="Q260" t="s">
        <v>428</v>
      </c>
    </row>
    <row r="261" spans="1:17" x14ac:dyDescent="0.25">
      <c r="A261" s="175" t="s">
        <v>1682</v>
      </c>
      <c r="B261" s="175" t="s">
        <v>275</v>
      </c>
      <c r="C261">
        <v>2</v>
      </c>
      <c r="D261">
        <v>2031</v>
      </c>
      <c r="E261">
        <v>49011</v>
      </c>
      <c r="F261" t="s">
        <v>233</v>
      </c>
      <c r="G261">
        <v>62</v>
      </c>
      <c r="H261" t="s">
        <v>260</v>
      </c>
      <c r="I261">
        <v>107</v>
      </c>
      <c r="J261" t="s">
        <v>180</v>
      </c>
      <c r="K261">
        <v>2.8847999999999999E-2</v>
      </c>
      <c r="L261">
        <v>2.8847999999999999E-2</v>
      </c>
      <c r="M261" t="s">
        <v>428</v>
      </c>
      <c r="N261" t="s">
        <v>428</v>
      </c>
      <c r="O261" t="s">
        <v>428</v>
      </c>
      <c r="P261" t="s">
        <v>428</v>
      </c>
      <c r="Q261" t="s">
        <v>428</v>
      </c>
    </row>
    <row r="262" spans="1:17" x14ac:dyDescent="0.25">
      <c r="A262" s="175" t="s">
        <v>1683</v>
      </c>
      <c r="B262" s="175" t="s">
        <v>275</v>
      </c>
      <c r="C262">
        <v>2</v>
      </c>
      <c r="D262">
        <v>2031</v>
      </c>
      <c r="E262">
        <v>49011</v>
      </c>
      <c r="F262" t="s">
        <v>233</v>
      </c>
      <c r="G262">
        <v>62</v>
      </c>
      <c r="H262" t="s">
        <v>260</v>
      </c>
      <c r="I262">
        <v>110</v>
      </c>
      <c r="J262" t="s">
        <v>176</v>
      </c>
      <c r="K262">
        <v>2.0952999999999999E-2</v>
      </c>
      <c r="L262">
        <v>2.0454E-2</v>
      </c>
      <c r="M262">
        <v>8.907E-3</v>
      </c>
      <c r="N262" t="s">
        <v>428</v>
      </c>
      <c r="O262" t="s">
        <v>428</v>
      </c>
      <c r="P262">
        <v>0.22369900000000001</v>
      </c>
      <c r="Q262" t="s">
        <v>428</v>
      </c>
    </row>
    <row r="263" spans="1:17" x14ac:dyDescent="0.25">
      <c r="A263" s="175" t="s">
        <v>1684</v>
      </c>
      <c r="B263" s="175" t="s">
        <v>275</v>
      </c>
      <c r="C263">
        <v>2</v>
      </c>
      <c r="D263">
        <v>2031</v>
      </c>
      <c r="E263">
        <v>49011</v>
      </c>
      <c r="F263" t="s">
        <v>233</v>
      </c>
      <c r="G263">
        <v>62</v>
      </c>
      <c r="H263" t="s">
        <v>260</v>
      </c>
      <c r="I263">
        <v>116</v>
      </c>
      <c r="J263" t="s">
        <v>181</v>
      </c>
      <c r="K263">
        <v>1.3335E-2</v>
      </c>
      <c r="L263">
        <v>1.3335E-2</v>
      </c>
      <c r="M263" t="s">
        <v>428</v>
      </c>
      <c r="N263" t="s">
        <v>428</v>
      </c>
      <c r="O263" t="s">
        <v>428</v>
      </c>
      <c r="P263" t="s">
        <v>428</v>
      </c>
      <c r="Q263" t="s">
        <v>428</v>
      </c>
    </row>
    <row r="264" spans="1:17" x14ac:dyDescent="0.25">
      <c r="A264" s="175" t="s">
        <v>1685</v>
      </c>
      <c r="B264" s="175" t="s">
        <v>275</v>
      </c>
      <c r="C264">
        <v>2</v>
      </c>
      <c r="D264">
        <v>2031</v>
      </c>
      <c r="E264">
        <v>49011</v>
      </c>
      <c r="F264" t="s">
        <v>233</v>
      </c>
      <c r="G264">
        <v>62</v>
      </c>
      <c r="H264" t="s">
        <v>260</v>
      </c>
      <c r="I264">
        <v>117</v>
      </c>
      <c r="J264" t="s">
        <v>182</v>
      </c>
      <c r="K264">
        <v>4.3270000000000001E-3</v>
      </c>
      <c r="L264">
        <v>4.3270000000000001E-3</v>
      </c>
      <c r="M264" t="s">
        <v>428</v>
      </c>
      <c r="N264" t="s">
        <v>428</v>
      </c>
      <c r="O264" t="s">
        <v>428</v>
      </c>
      <c r="P264" t="s">
        <v>428</v>
      </c>
      <c r="Q264" t="s">
        <v>428</v>
      </c>
    </row>
    <row r="265" spans="1:17" x14ac:dyDescent="0.25">
      <c r="A265" s="175" t="s">
        <v>1686</v>
      </c>
      <c r="B265" s="175" t="s">
        <v>102</v>
      </c>
      <c r="C265">
        <v>3</v>
      </c>
      <c r="D265">
        <v>2031</v>
      </c>
      <c r="E265">
        <v>49035</v>
      </c>
      <c r="F265" t="s">
        <v>234</v>
      </c>
      <c r="G265">
        <v>11</v>
      </c>
      <c r="H265" t="s">
        <v>248</v>
      </c>
      <c r="I265">
        <v>2</v>
      </c>
      <c r="J265" t="s">
        <v>173</v>
      </c>
      <c r="K265">
        <v>10.53134</v>
      </c>
      <c r="L265">
        <v>10.349926999999999</v>
      </c>
      <c r="M265">
        <v>10.992597999999999</v>
      </c>
      <c r="N265" t="s">
        <v>428</v>
      </c>
      <c r="O265" t="s">
        <v>428</v>
      </c>
      <c r="P265" t="s">
        <v>428</v>
      </c>
      <c r="Q265" t="s">
        <v>428</v>
      </c>
    </row>
    <row r="266" spans="1:17" x14ac:dyDescent="0.25">
      <c r="A266" s="175" t="s">
        <v>1687</v>
      </c>
      <c r="B266" s="175" t="s">
        <v>102</v>
      </c>
      <c r="C266">
        <v>3</v>
      </c>
      <c r="D266">
        <v>2031</v>
      </c>
      <c r="E266">
        <v>49035</v>
      </c>
      <c r="F266" t="s">
        <v>234</v>
      </c>
      <c r="G266">
        <v>11</v>
      </c>
      <c r="H266" t="s">
        <v>248</v>
      </c>
      <c r="I266">
        <v>3</v>
      </c>
      <c r="J266" t="s">
        <v>174</v>
      </c>
      <c r="K266">
        <v>0.72692999999999997</v>
      </c>
      <c r="L266">
        <v>0.72169499999999998</v>
      </c>
      <c r="M266">
        <v>0.31717600000000001</v>
      </c>
      <c r="N266" t="s">
        <v>428</v>
      </c>
      <c r="O266" t="s">
        <v>428</v>
      </c>
      <c r="P266" t="s">
        <v>428</v>
      </c>
      <c r="Q266" t="s">
        <v>428</v>
      </c>
    </row>
    <row r="267" spans="1:17" x14ac:dyDescent="0.25">
      <c r="A267" s="175" t="s">
        <v>1688</v>
      </c>
      <c r="B267" s="175" t="s">
        <v>102</v>
      </c>
      <c r="C267">
        <v>3</v>
      </c>
      <c r="D267">
        <v>2031</v>
      </c>
      <c r="E267">
        <v>49035</v>
      </c>
      <c r="F267" t="s">
        <v>234</v>
      </c>
      <c r="G267">
        <v>11</v>
      </c>
      <c r="H267" t="s">
        <v>248</v>
      </c>
      <c r="I267">
        <v>87</v>
      </c>
      <c r="J267" t="s">
        <v>175</v>
      </c>
      <c r="K267">
        <v>2.5562520000000002</v>
      </c>
      <c r="L267">
        <v>0.51807099999999995</v>
      </c>
      <c r="M267">
        <v>1.234453</v>
      </c>
      <c r="N267">
        <v>1.8426940000000001</v>
      </c>
      <c r="O267">
        <v>0.16067300000000001</v>
      </c>
      <c r="P267" t="s">
        <v>428</v>
      </c>
      <c r="Q267">
        <v>0.36645800000000001</v>
      </c>
    </row>
    <row r="268" spans="1:17" x14ac:dyDescent="0.25">
      <c r="A268" s="175" t="s">
        <v>1689</v>
      </c>
      <c r="B268" s="175" t="s">
        <v>102</v>
      </c>
      <c r="C268">
        <v>3</v>
      </c>
      <c r="D268">
        <v>2031</v>
      </c>
      <c r="E268">
        <v>49035</v>
      </c>
      <c r="F268" t="s">
        <v>234</v>
      </c>
      <c r="G268">
        <v>11</v>
      </c>
      <c r="H268" t="s">
        <v>248</v>
      </c>
      <c r="I268">
        <v>90</v>
      </c>
      <c r="J268" t="s">
        <v>178</v>
      </c>
      <c r="K268">
        <v>372.76083399999999</v>
      </c>
      <c r="L268">
        <v>370.41220099999998</v>
      </c>
      <c r="M268">
        <v>142.31442300000001</v>
      </c>
      <c r="N268" t="s">
        <v>428</v>
      </c>
      <c r="O268" t="s">
        <v>428</v>
      </c>
      <c r="P268" t="s">
        <v>428</v>
      </c>
      <c r="Q268" t="s">
        <v>428</v>
      </c>
    </row>
    <row r="269" spans="1:17" x14ac:dyDescent="0.25">
      <c r="A269" s="175" t="s">
        <v>1690</v>
      </c>
      <c r="B269" s="175" t="s">
        <v>102</v>
      </c>
      <c r="C269">
        <v>3</v>
      </c>
      <c r="D269">
        <v>2031</v>
      </c>
      <c r="E269">
        <v>49035</v>
      </c>
      <c r="F269" t="s">
        <v>234</v>
      </c>
      <c r="G269">
        <v>11</v>
      </c>
      <c r="H269" t="s">
        <v>248</v>
      </c>
      <c r="I269">
        <v>100</v>
      </c>
      <c r="J269" t="s">
        <v>177</v>
      </c>
      <c r="K269">
        <v>1.9938999999999998E-2</v>
      </c>
      <c r="L269">
        <v>1.9781E-2</v>
      </c>
      <c r="M269">
        <v>9.5999999999999992E-3</v>
      </c>
      <c r="N269" t="s">
        <v>428</v>
      </c>
      <c r="O269" t="s">
        <v>428</v>
      </c>
      <c r="P269" t="s">
        <v>428</v>
      </c>
      <c r="Q269" t="s">
        <v>428</v>
      </c>
    </row>
    <row r="270" spans="1:17" x14ac:dyDescent="0.25">
      <c r="A270" s="175" t="s">
        <v>1691</v>
      </c>
      <c r="B270" s="175" t="s">
        <v>102</v>
      </c>
      <c r="C270">
        <v>3</v>
      </c>
      <c r="D270">
        <v>2031</v>
      </c>
      <c r="E270">
        <v>49035</v>
      </c>
      <c r="F270" t="s">
        <v>234</v>
      </c>
      <c r="G270">
        <v>11</v>
      </c>
      <c r="H270" t="s">
        <v>248</v>
      </c>
      <c r="I270">
        <v>106</v>
      </c>
      <c r="J270" t="s">
        <v>179</v>
      </c>
      <c r="K270">
        <v>1.396E-2</v>
      </c>
      <c r="L270">
        <v>1.396E-2</v>
      </c>
      <c r="M270" t="s">
        <v>428</v>
      </c>
      <c r="N270" t="s">
        <v>428</v>
      </c>
      <c r="O270" t="s">
        <v>428</v>
      </c>
      <c r="P270" t="s">
        <v>428</v>
      </c>
      <c r="Q270" t="s">
        <v>428</v>
      </c>
    </row>
    <row r="271" spans="1:17" x14ac:dyDescent="0.25">
      <c r="A271" s="175" t="s">
        <v>1692</v>
      </c>
      <c r="B271" s="175" t="s">
        <v>102</v>
      </c>
      <c r="C271">
        <v>3</v>
      </c>
      <c r="D271">
        <v>2031</v>
      </c>
      <c r="E271">
        <v>49035</v>
      </c>
      <c r="F271" t="s">
        <v>234</v>
      </c>
      <c r="G271">
        <v>11</v>
      </c>
      <c r="H271" t="s">
        <v>248</v>
      </c>
      <c r="I271">
        <v>107</v>
      </c>
      <c r="J271" t="s">
        <v>180</v>
      </c>
      <c r="K271">
        <v>4.568E-3</v>
      </c>
      <c r="L271">
        <v>4.568E-3</v>
      </c>
      <c r="M271" t="s">
        <v>428</v>
      </c>
      <c r="N271" t="s">
        <v>428</v>
      </c>
      <c r="O271" t="s">
        <v>428</v>
      </c>
      <c r="P271" t="s">
        <v>428</v>
      </c>
      <c r="Q271" t="s">
        <v>428</v>
      </c>
    </row>
    <row r="272" spans="1:17" x14ac:dyDescent="0.25">
      <c r="A272" s="175" t="s">
        <v>1693</v>
      </c>
      <c r="B272" s="175" t="s">
        <v>102</v>
      </c>
      <c r="C272">
        <v>3</v>
      </c>
      <c r="D272">
        <v>2031</v>
      </c>
      <c r="E272">
        <v>49035</v>
      </c>
      <c r="F272" t="s">
        <v>234</v>
      </c>
      <c r="G272">
        <v>11</v>
      </c>
      <c r="H272" t="s">
        <v>248</v>
      </c>
      <c r="I272">
        <v>110</v>
      </c>
      <c r="J272" t="s">
        <v>176</v>
      </c>
      <c r="K272">
        <v>1.7638999999999998E-2</v>
      </c>
      <c r="L272">
        <v>1.7498E-2</v>
      </c>
      <c r="M272">
        <v>8.4880000000000008E-3</v>
      </c>
      <c r="N272" t="s">
        <v>428</v>
      </c>
      <c r="O272" t="s">
        <v>428</v>
      </c>
      <c r="P272" t="s">
        <v>428</v>
      </c>
      <c r="Q272" t="s">
        <v>428</v>
      </c>
    </row>
    <row r="273" spans="1:17" x14ac:dyDescent="0.25">
      <c r="A273" s="175" t="s">
        <v>1694</v>
      </c>
      <c r="B273" s="175" t="s">
        <v>102</v>
      </c>
      <c r="C273">
        <v>3</v>
      </c>
      <c r="D273">
        <v>2031</v>
      </c>
      <c r="E273">
        <v>49035</v>
      </c>
      <c r="F273" t="s">
        <v>234</v>
      </c>
      <c r="G273">
        <v>11</v>
      </c>
      <c r="H273" t="s">
        <v>248</v>
      </c>
      <c r="I273">
        <v>116</v>
      </c>
      <c r="J273" t="s">
        <v>181</v>
      </c>
      <c r="K273">
        <v>1.745E-3</v>
      </c>
      <c r="L273">
        <v>1.745E-3</v>
      </c>
      <c r="M273" t="s">
        <v>428</v>
      </c>
      <c r="N273" t="s">
        <v>428</v>
      </c>
      <c r="O273" t="s">
        <v>428</v>
      </c>
      <c r="P273" t="s">
        <v>428</v>
      </c>
      <c r="Q273" t="s">
        <v>428</v>
      </c>
    </row>
    <row r="274" spans="1:17" x14ac:dyDescent="0.25">
      <c r="A274" s="175" t="s">
        <v>1695</v>
      </c>
      <c r="B274" s="175" t="s">
        <v>102</v>
      </c>
      <c r="C274">
        <v>3</v>
      </c>
      <c r="D274">
        <v>2031</v>
      </c>
      <c r="E274">
        <v>49035</v>
      </c>
      <c r="F274" t="s">
        <v>234</v>
      </c>
      <c r="G274">
        <v>11</v>
      </c>
      <c r="H274" t="s">
        <v>248</v>
      </c>
      <c r="I274">
        <v>117</v>
      </c>
      <c r="J274" t="s">
        <v>182</v>
      </c>
      <c r="K274">
        <v>6.8499999999999995E-4</v>
      </c>
      <c r="L274">
        <v>6.8499999999999995E-4</v>
      </c>
      <c r="M274" t="s">
        <v>428</v>
      </c>
      <c r="N274" t="s">
        <v>428</v>
      </c>
      <c r="O274" t="s">
        <v>428</v>
      </c>
      <c r="P274" t="s">
        <v>428</v>
      </c>
      <c r="Q274" t="s">
        <v>428</v>
      </c>
    </row>
    <row r="275" spans="1:17" x14ac:dyDescent="0.25">
      <c r="A275" s="175" t="s">
        <v>1696</v>
      </c>
      <c r="B275" s="175" t="s">
        <v>102</v>
      </c>
      <c r="C275">
        <v>3</v>
      </c>
      <c r="D275">
        <v>2031</v>
      </c>
      <c r="E275">
        <v>49035</v>
      </c>
      <c r="F275" t="s">
        <v>234</v>
      </c>
      <c r="G275">
        <v>21</v>
      </c>
      <c r="H275" t="s">
        <v>249</v>
      </c>
      <c r="I275">
        <v>2</v>
      </c>
      <c r="J275" t="s">
        <v>173</v>
      </c>
      <c r="K275">
        <v>1.869548</v>
      </c>
      <c r="L275">
        <v>1.1557710000000001</v>
      </c>
      <c r="M275">
        <v>6.4578030000000002</v>
      </c>
      <c r="N275" t="s">
        <v>428</v>
      </c>
      <c r="O275" t="s">
        <v>428</v>
      </c>
      <c r="P275" t="s">
        <v>428</v>
      </c>
      <c r="Q275" t="s">
        <v>428</v>
      </c>
    </row>
    <row r="276" spans="1:17" x14ac:dyDescent="0.25">
      <c r="A276" s="175" t="s">
        <v>1697</v>
      </c>
      <c r="B276" s="175" t="s">
        <v>102</v>
      </c>
      <c r="C276">
        <v>3</v>
      </c>
      <c r="D276">
        <v>2031</v>
      </c>
      <c r="E276">
        <v>49035</v>
      </c>
      <c r="F276" t="s">
        <v>234</v>
      </c>
      <c r="G276">
        <v>21</v>
      </c>
      <c r="H276" t="s">
        <v>249</v>
      </c>
      <c r="I276">
        <v>3</v>
      </c>
      <c r="J276" t="s">
        <v>174</v>
      </c>
      <c r="K276">
        <v>4.6609999999999999E-2</v>
      </c>
      <c r="L276">
        <v>1.5221E-2</v>
      </c>
      <c r="M276">
        <v>0.28398200000000001</v>
      </c>
      <c r="N276" t="s">
        <v>428</v>
      </c>
      <c r="O276" t="s">
        <v>428</v>
      </c>
      <c r="P276" t="s">
        <v>428</v>
      </c>
      <c r="Q276" t="s">
        <v>428</v>
      </c>
    </row>
    <row r="277" spans="1:17" x14ac:dyDescent="0.25">
      <c r="A277" s="175" t="s">
        <v>1698</v>
      </c>
      <c r="B277" s="175" t="s">
        <v>102</v>
      </c>
      <c r="C277">
        <v>3</v>
      </c>
      <c r="D277">
        <v>2031</v>
      </c>
      <c r="E277">
        <v>49035</v>
      </c>
      <c r="F277" t="s">
        <v>234</v>
      </c>
      <c r="G277">
        <v>21</v>
      </c>
      <c r="H277" t="s">
        <v>249</v>
      </c>
      <c r="I277">
        <v>87</v>
      </c>
      <c r="J277" t="s">
        <v>175</v>
      </c>
      <c r="K277">
        <v>0.14125399999999999</v>
      </c>
      <c r="L277">
        <v>7.4089999999999998E-3</v>
      </c>
      <c r="M277">
        <v>0.69547099999999995</v>
      </c>
      <c r="N277">
        <v>4.6656000000000003E-2</v>
      </c>
      <c r="O277">
        <v>5.6825000000000001E-2</v>
      </c>
      <c r="P277" t="s">
        <v>428</v>
      </c>
      <c r="Q277">
        <v>0.301616</v>
      </c>
    </row>
    <row r="278" spans="1:17" x14ac:dyDescent="0.25">
      <c r="A278" s="175" t="s">
        <v>1699</v>
      </c>
      <c r="B278" s="175" t="s">
        <v>102</v>
      </c>
      <c r="C278">
        <v>3</v>
      </c>
      <c r="D278">
        <v>2031</v>
      </c>
      <c r="E278">
        <v>49035</v>
      </c>
      <c r="F278" t="s">
        <v>234</v>
      </c>
      <c r="G278">
        <v>21</v>
      </c>
      <c r="H278" t="s">
        <v>249</v>
      </c>
      <c r="I278">
        <v>90</v>
      </c>
      <c r="J278" t="s">
        <v>178</v>
      </c>
      <c r="K278">
        <v>219.98909</v>
      </c>
      <c r="L278">
        <v>208.87350499999999</v>
      </c>
      <c r="M278">
        <v>100.56677999999999</v>
      </c>
      <c r="N278" t="s">
        <v>428</v>
      </c>
      <c r="O278" t="s">
        <v>428</v>
      </c>
      <c r="P278" t="s">
        <v>428</v>
      </c>
      <c r="Q278" t="s">
        <v>428</v>
      </c>
    </row>
    <row r="279" spans="1:17" x14ac:dyDescent="0.25">
      <c r="A279" s="175" t="s">
        <v>1700</v>
      </c>
      <c r="B279" s="175" t="s">
        <v>102</v>
      </c>
      <c r="C279">
        <v>3</v>
      </c>
      <c r="D279">
        <v>2031</v>
      </c>
      <c r="E279">
        <v>49035</v>
      </c>
      <c r="F279" t="s">
        <v>234</v>
      </c>
      <c r="G279">
        <v>21</v>
      </c>
      <c r="H279" t="s">
        <v>249</v>
      </c>
      <c r="I279">
        <v>100</v>
      </c>
      <c r="J279" t="s">
        <v>177</v>
      </c>
      <c r="K279">
        <v>4.516E-3</v>
      </c>
      <c r="L279">
        <v>1.1169999999999999E-3</v>
      </c>
      <c r="M279">
        <v>3.0748999999999999E-2</v>
      </c>
      <c r="N279" t="s">
        <v>428</v>
      </c>
      <c r="O279" t="s">
        <v>428</v>
      </c>
      <c r="P279" t="s">
        <v>428</v>
      </c>
      <c r="Q279" t="s">
        <v>428</v>
      </c>
    </row>
    <row r="280" spans="1:17" x14ac:dyDescent="0.25">
      <c r="A280" s="175" t="s">
        <v>1701</v>
      </c>
      <c r="B280" s="175" t="s">
        <v>102</v>
      </c>
      <c r="C280">
        <v>3</v>
      </c>
      <c r="D280">
        <v>2031</v>
      </c>
      <c r="E280">
        <v>49035</v>
      </c>
      <c r="F280" t="s">
        <v>234</v>
      </c>
      <c r="G280">
        <v>21</v>
      </c>
      <c r="H280" t="s">
        <v>249</v>
      </c>
      <c r="I280">
        <v>106</v>
      </c>
      <c r="J280" t="s">
        <v>179</v>
      </c>
      <c r="K280">
        <v>2.4969999999999999E-2</v>
      </c>
      <c r="L280">
        <v>2.4969999999999999E-2</v>
      </c>
      <c r="M280" t="s">
        <v>428</v>
      </c>
      <c r="N280" t="s">
        <v>428</v>
      </c>
      <c r="O280" t="s">
        <v>428</v>
      </c>
      <c r="P280" t="s">
        <v>428</v>
      </c>
      <c r="Q280" t="s">
        <v>428</v>
      </c>
    </row>
    <row r="281" spans="1:17" x14ac:dyDescent="0.25">
      <c r="A281" s="175" t="s">
        <v>1702</v>
      </c>
      <c r="B281" s="175" t="s">
        <v>102</v>
      </c>
      <c r="C281">
        <v>3</v>
      </c>
      <c r="D281">
        <v>2031</v>
      </c>
      <c r="E281">
        <v>49035</v>
      </c>
      <c r="F281" t="s">
        <v>234</v>
      </c>
      <c r="G281">
        <v>21</v>
      </c>
      <c r="H281" t="s">
        <v>249</v>
      </c>
      <c r="I281">
        <v>107</v>
      </c>
      <c r="J281" t="s">
        <v>180</v>
      </c>
      <c r="K281">
        <v>9.1339999999999998E-3</v>
      </c>
      <c r="L281">
        <v>9.1339999999999998E-3</v>
      </c>
      <c r="M281" t="s">
        <v>428</v>
      </c>
      <c r="N281" t="s">
        <v>428</v>
      </c>
      <c r="O281" t="s">
        <v>428</v>
      </c>
      <c r="P281" t="s">
        <v>428</v>
      </c>
      <c r="Q281" t="s">
        <v>428</v>
      </c>
    </row>
    <row r="282" spans="1:17" x14ac:dyDescent="0.25">
      <c r="A282" s="175" t="s">
        <v>1703</v>
      </c>
      <c r="B282" s="175" t="s">
        <v>102</v>
      </c>
      <c r="C282">
        <v>3</v>
      </c>
      <c r="D282">
        <v>2031</v>
      </c>
      <c r="E282">
        <v>49035</v>
      </c>
      <c r="F282" t="s">
        <v>234</v>
      </c>
      <c r="G282">
        <v>21</v>
      </c>
      <c r="H282" t="s">
        <v>249</v>
      </c>
      <c r="I282">
        <v>110</v>
      </c>
      <c r="J282" t="s">
        <v>176</v>
      </c>
      <c r="K282">
        <v>3.9950000000000003E-3</v>
      </c>
      <c r="L282">
        <v>9.8799999999999995E-4</v>
      </c>
      <c r="M282">
        <v>2.7202E-2</v>
      </c>
      <c r="N282" t="s">
        <v>428</v>
      </c>
      <c r="O282" t="s">
        <v>428</v>
      </c>
      <c r="P282" t="s">
        <v>428</v>
      </c>
      <c r="Q282" t="s">
        <v>428</v>
      </c>
    </row>
    <row r="283" spans="1:17" x14ac:dyDescent="0.25">
      <c r="A283" s="175" t="s">
        <v>1704</v>
      </c>
      <c r="B283" s="175" t="s">
        <v>102</v>
      </c>
      <c r="C283">
        <v>3</v>
      </c>
      <c r="D283">
        <v>2031</v>
      </c>
      <c r="E283">
        <v>49035</v>
      </c>
      <c r="F283" t="s">
        <v>234</v>
      </c>
      <c r="G283">
        <v>21</v>
      </c>
      <c r="H283" t="s">
        <v>249</v>
      </c>
      <c r="I283">
        <v>116</v>
      </c>
      <c r="J283" t="s">
        <v>181</v>
      </c>
      <c r="K283">
        <v>3.1210000000000001E-3</v>
      </c>
      <c r="L283">
        <v>3.1210000000000001E-3</v>
      </c>
      <c r="M283" t="s">
        <v>428</v>
      </c>
      <c r="N283" t="s">
        <v>428</v>
      </c>
      <c r="O283" t="s">
        <v>428</v>
      </c>
      <c r="P283" t="s">
        <v>428</v>
      </c>
      <c r="Q283" t="s">
        <v>428</v>
      </c>
    </row>
    <row r="284" spans="1:17" x14ac:dyDescent="0.25">
      <c r="A284" s="175" t="s">
        <v>1705</v>
      </c>
      <c r="B284" s="175" t="s">
        <v>102</v>
      </c>
      <c r="C284">
        <v>3</v>
      </c>
      <c r="D284">
        <v>2031</v>
      </c>
      <c r="E284">
        <v>49035</v>
      </c>
      <c r="F284" t="s">
        <v>234</v>
      </c>
      <c r="G284">
        <v>21</v>
      </c>
      <c r="H284" t="s">
        <v>249</v>
      </c>
      <c r="I284">
        <v>117</v>
      </c>
      <c r="J284" t="s">
        <v>182</v>
      </c>
      <c r="K284">
        <v>1.3699999999999999E-3</v>
      </c>
      <c r="L284">
        <v>1.3699999999999999E-3</v>
      </c>
      <c r="M284" t="s">
        <v>428</v>
      </c>
      <c r="N284" t="s">
        <v>428</v>
      </c>
      <c r="O284" t="s">
        <v>428</v>
      </c>
      <c r="P284" t="s">
        <v>428</v>
      </c>
      <c r="Q284" t="s">
        <v>428</v>
      </c>
    </row>
    <row r="285" spans="1:17" x14ac:dyDescent="0.25">
      <c r="A285" s="175" t="s">
        <v>1706</v>
      </c>
      <c r="B285" s="175" t="s">
        <v>102</v>
      </c>
      <c r="C285">
        <v>3</v>
      </c>
      <c r="D285">
        <v>2031</v>
      </c>
      <c r="E285">
        <v>49035</v>
      </c>
      <c r="F285" t="s">
        <v>234</v>
      </c>
      <c r="G285">
        <v>31</v>
      </c>
      <c r="H285" t="s">
        <v>250</v>
      </c>
      <c r="I285">
        <v>2</v>
      </c>
      <c r="J285" t="s">
        <v>173</v>
      </c>
      <c r="K285">
        <v>1.97174</v>
      </c>
      <c r="L285">
        <v>1.242038</v>
      </c>
      <c r="M285">
        <v>6.5172129999999999</v>
      </c>
      <c r="N285" t="s">
        <v>428</v>
      </c>
      <c r="O285" t="s">
        <v>428</v>
      </c>
      <c r="P285" t="s">
        <v>428</v>
      </c>
      <c r="Q285" t="s">
        <v>428</v>
      </c>
    </row>
    <row r="286" spans="1:17" x14ac:dyDescent="0.25">
      <c r="A286" s="175" t="s">
        <v>1707</v>
      </c>
      <c r="B286" s="175" t="s">
        <v>102</v>
      </c>
      <c r="C286">
        <v>3</v>
      </c>
      <c r="D286">
        <v>2031</v>
      </c>
      <c r="E286">
        <v>49035</v>
      </c>
      <c r="F286" t="s">
        <v>234</v>
      </c>
      <c r="G286">
        <v>31</v>
      </c>
      <c r="H286" t="s">
        <v>250</v>
      </c>
      <c r="I286">
        <v>3</v>
      </c>
      <c r="J286" t="s">
        <v>174</v>
      </c>
      <c r="K286">
        <v>8.9078000000000004E-2</v>
      </c>
      <c r="L286">
        <v>4.5095999999999997E-2</v>
      </c>
      <c r="M286">
        <v>0.39282099999999998</v>
      </c>
      <c r="N286" t="s">
        <v>428</v>
      </c>
      <c r="O286" t="s">
        <v>428</v>
      </c>
      <c r="P286" t="s">
        <v>428</v>
      </c>
      <c r="Q286" t="s">
        <v>428</v>
      </c>
    </row>
    <row r="287" spans="1:17" x14ac:dyDescent="0.25">
      <c r="A287" s="175" t="s">
        <v>1708</v>
      </c>
      <c r="B287" s="175" t="s">
        <v>102</v>
      </c>
      <c r="C287">
        <v>3</v>
      </c>
      <c r="D287">
        <v>2031</v>
      </c>
      <c r="E287">
        <v>49035</v>
      </c>
      <c r="F287" t="s">
        <v>234</v>
      </c>
      <c r="G287">
        <v>31</v>
      </c>
      <c r="H287" t="s">
        <v>250</v>
      </c>
      <c r="I287">
        <v>87</v>
      </c>
      <c r="J287" t="s">
        <v>175</v>
      </c>
      <c r="K287">
        <v>0.14641199999999999</v>
      </c>
      <c r="L287">
        <v>1.1296E-2</v>
      </c>
      <c r="M287">
        <v>0.73692999999999997</v>
      </c>
      <c r="N287">
        <v>3.7746000000000002E-2</v>
      </c>
      <c r="O287">
        <v>4.7921999999999999E-2</v>
      </c>
      <c r="P287" t="s">
        <v>428</v>
      </c>
      <c r="Q287">
        <v>0.45275500000000002</v>
      </c>
    </row>
    <row r="288" spans="1:17" x14ac:dyDescent="0.25">
      <c r="A288" s="175" t="s">
        <v>1709</v>
      </c>
      <c r="B288" s="175" t="s">
        <v>102</v>
      </c>
      <c r="C288">
        <v>3</v>
      </c>
      <c r="D288">
        <v>2031</v>
      </c>
      <c r="E288">
        <v>49035</v>
      </c>
      <c r="F288" t="s">
        <v>234</v>
      </c>
      <c r="G288">
        <v>31</v>
      </c>
      <c r="H288" t="s">
        <v>250</v>
      </c>
      <c r="I288">
        <v>90</v>
      </c>
      <c r="J288" t="s">
        <v>178</v>
      </c>
      <c r="K288">
        <v>314.01449600000001</v>
      </c>
      <c r="L288">
        <v>299.55920400000002</v>
      </c>
      <c r="M288">
        <v>129.10524000000001</v>
      </c>
      <c r="N288" t="s">
        <v>428</v>
      </c>
      <c r="O288" t="s">
        <v>428</v>
      </c>
      <c r="P288" t="s">
        <v>428</v>
      </c>
      <c r="Q288" t="s">
        <v>428</v>
      </c>
    </row>
    <row r="289" spans="1:17" x14ac:dyDescent="0.25">
      <c r="A289" s="175" t="s">
        <v>1710</v>
      </c>
      <c r="B289" s="175" t="s">
        <v>102</v>
      </c>
      <c r="C289">
        <v>3</v>
      </c>
      <c r="D289">
        <v>2031</v>
      </c>
      <c r="E289">
        <v>49035</v>
      </c>
      <c r="F289" t="s">
        <v>234</v>
      </c>
      <c r="G289">
        <v>31</v>
      </c>
      <c r="H289" t="s">
        <v>250</v>
      </c>
      <c r="I289">
        <v>100</v>
      </c>
      <c r="J289" t="s">
        <v>177</v>
      </c>
      <c r="K289">
        <v>6.9820000000000004E-3</v>
      </c>
      <c r="L289">
        <v>1.9610000000000001E-3</v>
      </c>
      <c r="M289">
        <v>4.4845999999999997E-2</v>
      </c>
      <c r="N289" t="s">
        <v>428</v>
      </c>
      <c r="O289" t="s">
        <v>428</v>
      </c>
      <c r="P289" t="s">
        <v>428</v>
      </c>
      <c r="Q289" t="s">
        <v>428</v>
      </c>
    </row>
    <row r="290" spans="1:17" x14ac:dyDescent="0.25">
      <c r="A290" s="175" t="s">
        <v>1711</v>
      </c>
      <c r="B290" s="175" t="s">
        <v>102</v>
      </c>
      <c r="C290">
        <v>3</v>
      </c>
      <c r="D290">
        <v>2031</v>
      </c>
      <c r="E290">
        <v>49035</v>
      </c>
      <c r="F290" t="s">
        <v>234</v>
      </c>
      <c r="G290">
        <v>31</v>
      </c>
      <c r="H290" t="s">
        <v>250</v>
      </c>
      <c r="I290">
        <v>106</v>
      </c>
      <c r="J290" t="s">
        <v>179</v>
      </c>
      <c r="K290">
        <v>2.8008000000000002E-2</v>
      </c>
      <c r="L290">
        <v>2.8008000000000002E-2</v>
      </c>
      <c r="M290" t="s">
        <v>428</v>
      </c>
      <c r="N290" t="s">
        <v>428</v>
      </c>
      <c r="O290" t="s">
        <v>428</v>
      </c>
      <c r="P290" t="s">
        <v>428</v>
      </c>
      <c r="Q290" t="s">
        <v>428</v>
      </c>
    </row>
    <row r="291" spans="1:17" x14ac:dyDescent="0.25">
      <c r="A291" s="175" t="s">
        <v>1712</v>
      </c>
      <c r="B291" s="175" t="s">
        <v>102</v>
      </c>
      <c r="C291">
        <v>3</v>
      </c>
      <c r="D291">
        <v>2031</v>
      </c>
      <c r="E291">
        <v>49035</v>
      </c>
      <c r="F291" t="s">
        <v>234</v>
      </c>
      <c r="G291">
        <v>31</v>
      </c>
      <c r="H291" t="s">
        <v>250</v>
      </c>
      <c r="I291">
        <v>107</v>
      </c>
      <c r="J291" t="s">
        <v>180</v>
      </c>
      <c r="K291">
        <v>9.2960000000000004E-3</v>
      </c>
      <c r="L291">
        <v>9.2960000000000004E-3</v>
      </c>
      <c r="M291" t="s">
        <v>428</v>
      </c>
      <c r="N291" t="s">
        <v>428</v>
      </c>
      <c r="O291" t="s">
        <v>428</v>
      </c>
      <c r="P291" t="s">
        <v>428</v>
      </c>
      <c r="Q291" t="s">
        <v>428</v>
      </c>
    </row>
    <row r="292" spans="1:17" x14ac:dyDescent="0.25">
      <c r="A292" s="175" t="s">
        <v>1713</v>
      </c>
      <c r="B292" s="175" t="s">
        <v>102</v>
      </c>
      <c r="C292">
        <v>3</v>
      </c>
      <c r="D292">
        <v>2031</v>
      </c>
      <c r="E292">
        <v>49035</v>
      </c>
      <c r="F292" t="s">
        <v>234</v>
      </c>
      <c r="G292">
        <v>31</v>
      </c>
      <c r="H292" t="s">
        <v>250</v>
      </c>
      <c r="I292">
        <v>110</v>
      </c>
      <c r="J292" t="s">
        <v>176</v>
      </c>
      <c r="K292">
        <v>6.202E-3</v>
      </c>
      <c r="L292">
        <v>1.7589999999999999E-3</v>
      </c>
      <c r="M292">
        <v>3.968E-2</v>
      </c>
      <c r="N292" t="s">
        <v>428</v>
      </c>
      <c r="O292" t="s">
        <v>428</v>
      </c>
      <c r="P292" t="s">
        <v>428</v>
      </c>
      <c r="Q292" t="s">
        <v>428</v>
      </c>
    </row>
    <row r="293" spans="1:17" x14ac:dyDescent="0.25">
      <c r="A293" s="175" t="s">
        <v>1714</v>
      </c>
      <c r="B293" s="175" t="s">
        <v>102</v>
      </c>
      <c r="C293">
        <v>3</v>
      </c>
      <c r="D293">
        <v>2031</v>
      </c>
      <c r="E293">
        <v>49035</v>
      </c>
      <c r="F293" t="s">
        <v>234</v>
      </c>
      <c r="G293">
        <v>31</v>
      </c>
      <c r="H293" t="s">
        <v>250</v>
      </c>
      <c r="I293">
        <v>116</v>
      </c>
      <c r="J293" t="s">
        <v>181</v>
      </c>
      <c r="K293">
        <v>3.5010000000000002E-3</v>
      </c>
      <c r="L293">
        <v>3.5010000000000002E-3</v>
      </c>
      <c r="M293" t="s">
        <v>428</v>
      </c>
      <c r="N293" t="s">
        <v>428</v>
      </c>
      <c r="O293" t="s">
        <v>428</v>
      </c>
      <c r="P293" t="s">
        <v>428</v>
      </c>
      <c r="Q293" t="s">
        <v>428</v>
      </c>
    </row>
    <row r="294" spans="1:17" x14ac:dyDescent="0.25">
      <c r="A294" s="175" t="s">
        <v>1715</v>
      </c>
      <c r="B294" s="175" t="s">
        <v>102</v>
      </c>
      <c r="C294">
        <v>3</v>
      </c>
      <c r="D294">
        <v>2031</v>
      </c>
      <c r="E294">
        <v>49035</v>
      </c>
      <c r="F294" t="s">
        <v>234</v>
      </c>
      <c r="G294">
        <v>31</v>
      </c>
      <c r="H294" t="s">
        <v>250</v>
      </c>
      <c r="I294">
        <v>117</v>
      </c>
      <c r="J294" t="s">
        <v>182</v>
      </c>
      <c r="K294">
        <v>1.3940000000000001E-3</v>
      </c>
      <c r="L294">
        <v>1.3940000000000001E-3</v>
      </c>
      <c r="M294" t="s">
        <v>428</v>
      </c>
      <c r="N294" t="s">
        <v>428</v>
      </c>
      <c r="O294" t="s">
        <v>428</v>
      </c>
      <c r="P294" t="s">
        <v>428</v>
      </c>
      <c r="Q294" t="s">
        <v>428</v>
      </c>
    </row>
    <row r="295" spans="1:17" x14ac:dyDescent="0.25">
      <c r="A295" s="175" t="s">
        <v>1716</v>
      </c>
      <c r="B295" s="175" t="s">
        <v>102</v>
      </c>
      <c r="C295">
        <v>3</v>
      </c>
      <c r="D295">
        <v>2031</v>
      </c>
      <c r="E295">
        <v>49035</v>
      </c>
      <c r="F295" t="s">
        <v>234</v>
      </c>
      <c r="G295">
        <v>32</v>
      </c>
      <c r="H295" t="s">
        <v>251</v>
      </c>
      <c r="I295">
        <v>2</v>
      </c>
      <c r="J295" t="s">
        <v>173</v>
      </c>
      <c r="K295">
        <v>2.081413</v>
      </c>
      <c r="L295">
        <v>1.2203850000000001</v>
      </c>
      <c r="M295">
        <v>7.2466059999999999</v>
      </c>
      <c r="N295" t="s">
        <v>428</v>
      </c>
      <c r="O295" t="s">
        <v>428</v>
      </c>
      <c r="P295" t="s">
        <v>428</v>
      </c>
      <c r="Q295" t="s">
        <v>428</v>
      </c>
    </row>
    <row r="296" spans="1:17" x14ac:dyDescent="0.25">
      <c r="A296" s="175" t="s">
        <v>1717</v>
      </c>
      <c r="B296" s="175" t="s">
        <v>102</v>
      </c>
      <c r="C296">
        <v>3</v>
      </c>
      <c r="D296">
        <v>2031</v>
      </c>
      <c r="E296">
        <v>49035</v>
      </c>
      <c r="F296" t="s">
        <v>234</v>
      </c>
      <c r="G296">
        <v>32</v>
      </c>
      <c r="H296" t="s">
        <v>251</v>
      </c>
      <c r="I296">
        <v>3</v>
      </c>
      <c r="J296" t="s">
        <v>174</v>
      </c>
      <c r="K296">
        <v>0.112404</v>
      </c>
      <c r="L296">
        <v>5.8259999999999999E-2</v>
      </c>
      <c r="M296">
        <v>0.45568599999999998</v>
      </c>
      <c r="N296" t="s">
        <v>428</v>
      </c>
      <c r="O296" t="s">
        <v>428</v>
      </c>
      <c r="P296" t="s">
        <v>428</v>
      </c>
      <c r="Q296" t="s">
        <v>428</v>
      </c>
    </row>
    <row r="297" spans="1:17" x14ac:dyDescent="0.25">
      <c r="A297" s="175" t="s">
        <v>1718</v>
      </c>
      <c r="B297" s="175" t="s">
        <v>102</v>
      </c>
      <c r="C297">
        <v>3</v>
      </c>
      <c r="D297">
        <v>2031</v>
      </c>
      <c r="E297">
        <v>49035</v>
      </c>
      <c r="F297" t="s">
        <v>234</v>
      </c>
      <c r="G297">
        <v>32</v>
      </c>
      <c r="H297" t="s">
        <v>251</v>
      </c>
      <c r="I297">
        <v>87</v>
      </c>
      <c r="J297" t="s">
        <v>175</v>
      </c>
      <c r="K297">
        <v>0.163546</v>
      </c>
      <c r="L297">
        <v>1.6757000000000001E-2</v>
      </c>
      <c r="M297">
        <v>0.77291399999999999</v>
      </c>
      <c r="N297">
        <v>3.8020999999999999E-2</v>
      </c>
      <c r="O297">
        <v>4.8268999999999999E-2</v>
      </c>
      <c r="P297" t="s">
        <v>428</v>
      </c>
      <c r="Q297">
        <v>0.51588800000000001</v>
      </c>
    </row>
    <row r="298" spans="1:17" x14ac:dyDescent="0.25">
      <c r="A298" s="175" t="s">
        <v>1719</v>
      </c>
      <c r="B298" s="175" t="s">
        <v>102</v>
      </c>
      <c r="C298">
        <v>3</v>
      </c>
      <c r="D298">
        <v>2031</v>
      </c>
      <c r="E298">
        <v>49035</v>
      </c>
      <c r="F298" t="s">
        <v>234</v>
      </c>
      <c r="G298">
        <v>32</v>
      </c>
      <c r="H298" t="s">
        <v>251</v>
      </c>
      <c r="I298">
        <v>90</v>
      </c>
      <c r="J298" t="s">
        <v>178</v>
      </c>
      <c r="K298">
        <v>353.85836799999998</v>
      </c>
      <c r="L298">
        <v>337.62478599999997</v>
      </c>
      <c r="M298">
        <v>136.625381</v>
      </c>
      <c r="N298" t="s">
        <v>428</v>
      </c>
      <c r="O298" t="s">
        <v>428</v>
      </c>
      <c r="P298" t="s">
        <v>428</v>
      </c>
      <c r="Q298" t="s">
        <v>428</v>
      </c>
    </row>
    <row r="299" spans="1:17" x14ac:dyDescent="0.25">
      <c r="A299" s="175" t="s">
        <v>1720</v>
      </c>
      <c r="B299" s="175" t="s">
        <v>102</v>
      </c>
      <c r="C299">
        <v>3</v>
      </c>
      <c r="D299">
        <v>2031</v>
      </c>
      <c r="E299">
        <v>49035</v>
      </c>
      <c r="F299" t="s">
        <v>234</v>
      </c>
      <c r="G299">
        <v>32</v>
      </c>
      <c r="H299" t="s">
        <v>251</v>
      </c>
      <c r="I299">
        <v>100</v>
      </c>
      <c r="J299" t="s">
        <v>177</v>
      </c>
      <c r="K299">
        <v>7.8860000000000006E-3</v>
      </c>
      <c r="L299">
        <v>2.7620000000000001E-3</v>
      </c>
      <c r="M299">
        <v>4.3123000000000002E-2</v>
      </c>
      <c r="N299" t="s">
        <v>428</v>
      </c>
      <c r="O299" t="s">
        <v>428</v>
      </c>
      <c r="P299" t="s">
        <v>428</v>
      </c>
      <c r="Q299" t="s">
        <v>428</v>
      </c>
    </row>
    <row r="300" spans="1:17" x14ac:dyDescent="0.25">
      <c r="A300" s="175" t="s">
        <v>1721</v>
      </c>
      <c r="B300" s="175" t="s">
        <v>102</v>
      </c>
      <c r="C300">
        <v>3</v>
      </c>
      <c r="D300">
        <v>2031</v>
      </c>
      <c r="E300">
        <v>49035</v>
      </c>
      <c r="F300" t="s">
        <v>234</v>
      </c>
      <c r="G300">
        <v>32</v>
      </c>
      <c r="H300" t="s">
        <v>251</v>
      </c>
      <c r="I300">
        <v>106</v>
      </c>
      <c r="J300" t="s">
        <v>179</v>
      </c>
      <c r="K300">
        <v>2.8781000000000001E-2</v>
      </c>
      <c r="L300">
        <v>2.8781000000000001E-2</v>
      </c>
      <c r="M300" t="s">
        <v>428</v>
      </c>
      <c r="N300" t="s">
        <v>428</v>
      </c>
      <c r="O300" t="s">
        <v>428</v>
      </c>
      <c r="P300" t="s">
        <v>428</v>
      </c>
      <c r="Q300" t="s">
        <v>428</v>
      </c>
    </row>
    <row r="301" spans="1:17" x14ac:dyDescent="0.25">
      <c r="A301" s="175" t="s">
        <v>1722</v>
      </c>
      <c r="B301" s="175" t="s">
        <v>102</v>
      </c>
      <c r="C301">
        <v>3</v>
      </c>
      <c r="D301">
        <v>2031</v>
      </c>
      <c r="E301">
        <v>49035</v>
      </c>
      <c r="F301" t="s">
        <v>234</v>
      </c>
      <c r="G301">
        <v>32</v>
      </c>
      <c r="H301" t="s">
        <v>251</v>
      </c>
      <c r="I301">
        <v>107</v>
      </c>
      <c r="J301" t="s">
        <v>180</v>
      </c>
      <c r="K301">
        <v>9.7359999999999999E-3</v>
      </c>
      <c r="L301">
        <v>9.7359999999999999E-3</v>
      </c>
      <c r="M301" t="s">
        <v>428</v>
      </c>
      <c r="N301" t="s">
        <v>428</v>
      </c>
      <c r="O301" t="s">
        <v>428</v>
      </c>
      <c r="P301" t="s">
        <v>428</v>
      </c>
      <c r="Q301" t="s">
        <v>428</v>
      </c>
    </row>
    <row r="302" spans="1:17" x14ac:dyDescent="0.25">
      <c r="A302" s="175" t="s">
        <v>1723</v>
      </c>
      <c r="B302" s="175" t="s">
        <v>102</v>
      </c>
      <c r="C302">
        <v>3</v>
      </c>
      <c r="D302">
        <v>2031</v>
      </c>
      <c r="E302">
        <v>49035</v>
      </c>
      <c r="F302" t="s">
        <v>234</v>
      </c>
      <c r="G302">
        <v>32</v>
      </c>
      <c r="H302" t="s">
        <v>251</v>
      </c>
      <c r="I302">
        <v>110</v>
      </c>
      <c r="J302" t="s">
        <v>176</v>
      </c>
      <c r="K302">
        <v>7.0020000000000004E-3</v>
      </c>
      <c r="L302">
        <v>2.4680000000000001E-3</v>
      </c>
      <c r="M302">
        <v>3.8157000000000003E-2</v>
      </c>
      <c r="N302" t="s">
        <v>428</v>
      </c>
      <c r="O302" t="s">
        <v>428</v>
      </c>
      <c r="P302" t="s">
        <v>428</v>
      </c>
      <c r="Q302" t="s">
        <v>428</v>
      </c>
    </row>
    <row r="303" spans="1:17" x14ac:dyDescent="0.25">
      <c r="A303" s="175" t="s">
        <v>1724</v>
      </c>
      <c r="B303" s="175" t="s">
        <v>102</v>
      </c>
      <c r="C303">
        <v>3</v>
      </c>
      <c r="D303">
        <v>2031</v>
      </c>
      <c r="E303">
        <v>49035</v>
      </c>
      <c r="F303" t="s">
        <v>234</v>
      </c>
      <c r="G303">
        <v>32</v>
      </c>
      <c r="H303" t="s">
        <v>251</v>
      </c>
      <c r="I303">
        <v>116</v>
      </c>
      <c r="J303" t="s">
        <v>181</v>
      </c>
      <c r="K303">
        <v>3.5980000000000001E-3</v>
      </c>
      <c r="L303">
        <v>3.5980000000000001E-3</v>
      </c>
      <c r="M303" t="s">
        <v>428</v>
      </c>
      <c r="N303" t="s">
        <v>428</v>
      </c>
      <c r="O303" t="s">
        <v>428</v>
      </c>
      <c r="P303" t="s">
        <v>428</v>
      </c>
      <c r="Q303" t="s">
        <v>428</v>
      </c>
    </row>
    <row r="304" spans="1:17" x14ac:dyDescent="0.25">
      <c r="A304" s="175" t="s">
        <v>1725</v>
      </c>
      <c r="B304" s="175" t="s">
        <v>102</v>
      </c>
      <c r="C304">
        <v>3</v>
      </c>
      <c r="D304">
        <v>2031</v>
      </c>
      <c r="E304">
        <v>49035</v>
      </c>
      <c r="F304" t="s">
        <v>234</v>
      </c>
      <c r="G304">
        <v>32</v>
      </c>
      <c r="H304" t="s">
        <v>251</v>
      </c>
      <c r="I304">
        <v>117</v>
      </c>
      <c r="J304" t="s">
        <v>182</v>
      </c>
      <c r="K304">
        <v>1.4599999999999999E-3</v>
      </c>
      <c r="L304">
        <v>1.4599999999999999E-3</v>
      </c>
      <c r="M304" t="s">
        <v>428</v>
      </c>
      <c r="N304" t="s">
        <v>428</v>
      </c>
      <c r="O304" t="s">
        <v>428</v>
      </c>
      <c r="P304" t="s">
        <v>428</v>
      </c>
      <c r="Q304" t="s">
        <v>428</v>
      </c>
    </row>
    <row r="305" spans="1:17" x14ac:dyDescent="0.25">
      <c r="A305" s="175" t="s">
        <v>1726</v>
      </c>
      <c r="B305" s="175" t="s">
        <v>102</v>
      </c>
      <c r="C305">
        <v>3</v>
      </c>
      <c r="D305">
        <v>2031</v>
      </c>
      <c r="E305">
        <v>49035</v>
      </c>
      <c r="F305" t="s">
        <v>234</v>
      </c>
      <c r="G305">
        <v>41</v>
      </c>
      <c r="H305" t="s">
        <v>429</v>
      </c>
      <c r="I305">
        <v>2</v>
      </c>
      <c r="J305" t="s">
        <v>173</v>
      </c>
      <c r="K305">
        <v>11.279951000000001</v>
      </c>
      <c r="L305">
        <v>11.048658</v>
      </c>
      <c r="M305">
        <v>6.2137390000000003</v>
      </c>
      <c r="N305" t="s">
        <v>428</v>
      </c>
      <c r="O305" t="s">
        <v>428</v>
      </c>
      <c r="P305" t="s">
        <v>428</v>
      </c>
      <c r="Q305" t="s">
        <v>428</v>
      </c>
    </row>
    <row r="306" spans="1:17" x14ac:dyDescent="0.25">
      <c r="A306" s="175" t="s">
        <v>1727</v>
      </c>
      <c r="B306" s="175" t="s">
        <v>102</v>
      </c>
      <c r="C306">
        <v>3</v>
      </c>
      <c r="D306">
        <v>2031</v>
      </c>
      <c r="E306">
        <v>49035</v>
      </c>
      <c r="F306" t="s">
        <v>234</v>
      </c>
      <c r="G306">
        <v>41</v>
      </c>
      <c r="H306" t="s">
        <v>429</v>
      </c>
      <c r="I306">
        <v>3</v>
      </c>
      <c r="J306" t="s">
        <v>174</v>
      </c>
      <c r="K306">
        <v>2.7065679999999999</v>
      </c>
      <c r="L306">
        <v>2.6739449999999998</v>
      </c>
      <c r="M306">
        <v>0.87642500000000001</v>
      </c>
      <c r="N306" t="s">
        <v>428</v>
      </c>
      <c r="O306" t="s">
        <v>428</v>
      </c>
      <c r="P306" t="s">
        <v>428</v>
      </c>
      <c r="Q306" t="s">
        <v>428</v>
      </c>
    </row>
    <row r="307" spans="1:17" x14ac:dyDescent="0.25">
      <c r="A307" s="175" t="s">
        <v>1728</v>
      </c>
      <c r="B307" s="175" t="s">
        <v>102</v>
      </c>
      <c r="C307">
        <v>3</v>
      </c>
      <c r="D307">
        <v>2031</v>
      </c>
      <c r="E307">
        <v>49035</v>
      </c>
      <c r="F307" t="s">
        <v>234</v>
      </c>
      <c r="G307">
        <v>41</v>
      </c>
      <c r="H307" t="s">
        <v>429</v>
      </c>
      <c r="I307">
        <v>87</v>
      </c>
      <c r="J307" t="s">
        <v>175</v>
      </c>
      <c r="K307">
        <v>0.42521999999999999</v>
      </c>
      <c r="L307">
        <v>0.21348600000000001</v>
      </c>
      <c r="M307">
        <v>0.82030400000000003</v>
      </c>
      <c r="N307">
        <v>1.2585000000000001E-2</v>
      </c>
      <c r="O307">
        <v>7.8834000000000001E-2</v>
      </c>
      <c r="P307" t="s">
        <v>428</v>
      </c>
      <c r="Q307">
        <v>25.350048000000001</v>
      </c>
    </row>
    <row r="308" spans="1:17" x14ac:dyDescent="0.25">
      <c r="A308" s="175" t="s">
        <v>1729</v>
      </c>
      <c r="B308" s="175" t="s">
        <v>102</v>
      </c>
      <c r="C308">
        <v>3</v>
      </c>
      <c r="D308">
        <v>2031</v>
      </c>
      <c r="E308">
        <v>49035</v>
      </c>
      <c r="F308" t="s">
        <v>234</v>
      </c>
      <c r="G308">
        <v>41</v>
      </c>
      <c r="H308" t="s">
        <v>429</v>
      </c>
      <c r="I308">
        <v>90</v>
      </c>
      <c r="J308" t="s">
        <v>178</v>
      </c>
      <c r="K308">
        <v>1499.752808</v>
      </c>
      <c r="L308">
        <v>1496.4710689999999</v>
      </c>
      <c r="M308">
        <v>88.166252</v>
      </c>
      <c r="N308" t="s">
        <v>428</v>
      </c>
      <c r="O308" t="s">
        <v>428</v>
      </c>
      <c r="P308" t="s">
        <v>428</v>
      </c>
      <c r="Q308" t="s">
        <v>428</v>
      </c>
    </row>
    <row r="309" spans="1:17" x14ac:dyDescent="0.25">
      <c r="A309" s="175" t="s">
        <v>1730</v>
      </c>
      <c r="B309" s="175" t="s">
        <v>102</v>
      </c>
      <c r="C309">
        <v>3</v>
      </c>
      <c r="D309">
        <v>2031</v>
      </c>
      <c r="E309">
        <v>49035</v>
      </c>
      <c r="F309" t="s">
        <v>234</v>
      </c>
      <c r="G309">
        <v>41</v>
      </c>
      <c r="H309" t="s">
        <v>429</v>
      </c>
      <c r="I309">
        <v>100</v>
      </c>
      <c r="J309" t="s">
        <v>177</v>
      </c>
      <c r="K309">
        <v>4.4318999999999997E-2</v>
      </c>
      <c r="L309">
        <v>4.2382999999999997E-2</v>
      </c>
      <c r="M309">
        <v>5.2004000000000002E-2</v>
      </c>
      <c r="N309" t="s">
        <v>428</v>
      </c>
      <c r="O309" t="s">
        <v>428</v>
      </c>
      <c r="P309" t="s">
        <v>428</v>
      </c>
      <c r="Q309" t="s">
        <v>428</v>
      </c>
    </row>
    <row r="310" spans="1:17" x14ac:dyDescent="0.25">
      <c r="A310" s="175" t="s">
        <v>1731</v>
      </c>
      <c r="B310" s="175" t="s">
        <v>102</v>
      </c>
      <c r="C310">
        <v>3</v>
      </c>
      <c r="D310">
        <v>2031</v>
      </c>
      <c r="E310">
        <v>49035</v>
      </c>
      <c r="F310" t="s">
        <v>234</v>
      </c>
      <c r="G310">
        <v>41</v>
      </c>
      <c r="H310" t="s">
        <v>429</v>
      </c>
      <c r="I310">
        <v>106</v>
      </c>
      <c r="J310" t="s">
        <v>179</v>
      </c>
      <c r="K310">
        <v>0.143677</v>
      </c>
      <c r="L310">
        <v>0.143677</v>
      </c>
      <c r="M310" t="s">
        <v>428</v>
      </c>
      <c r="N310" t="s">
        <v>428</v>
      </c>
      <c r="O310" t="s">
        <v>428</v>
      </c>
      <c r="P310" t="s">
        <v>428</v>
      </c>
      <c r="Q310" t="s">
        <v>428</v>
      </c>
    </row>
    <row r="311" spans="1:17" x14ac:dyDescent="0.25">
      <c r="A311" s="175" t="s">
        <v>1732</v>
      </c>
      <c r="B311" s="175" t="s">
        <v>102</v>
      </c>
      <c r="C311">
        <v>3</v>
      </c>
      <c r="D311">
        <v>2031</v>
      </c>
      <c r="E311">
        <v>49035</v>
      </c>
      <c r="F311" t="s">
        <v>234</v>
      </c>
      <c r="G311">
        <v>41</v>
      </c>
      <c r="H311" t="s">
        <v>429</v>
      </c>
      <c r="I311">
        <v>107</v>
      </c>
      <c r="J311" t="s">
        <v>180</v>
      </c>
      <c r="K311">
        <v>2.6412999999999999E-2</v>
      </c>
      <c r="L311">
        <v>2.6412999999999999E-2</v>
      </c>
      <c r="M311" t="s">
        <v>428</v>
      </c>
      <c r="N311" t="s">
        <v>428</v>
      </c>
      <c r="O311" t="s">
        <v>428</v>
      </c>
      <c r="P311" t="s">
        <v>428</v>
      </c>
      <c r="Q311" t="s">
        <v>428</v>
      </c>
    </row>
    <row r="312" spans="1:17" x14ac:dyDescent="0.25">
      <c r="A312" s="175" t="s">
        <v>1733</v>
      </c>
      <c r="B312" s="175" t="s">
        <v>102</v>
      </c>
      <c r="C312">
        <v>3</v>
      </c>
      <c r="D312">
        <v>2031</v>
      </c>
      <c r="E312">
        <v>49035</v>
      </c>
      <c r="F312" t="s">
        <v>234</v>
      </c>
      <c r="G312">
        <v>41</v>
      </c>
      <c r="H312" t="s">
        <v>429</v>
      </c>
      <c r="I312">
        <v>110</v>
      </c>
      <c r="J312" t="s">
        <v>176</v>
      </c>
      <c r="K312">
        <v>4.0486000000000001E-2</v>
      </c>
      <c r="L312">
        <v>3.8771E-2</v>
      </c>
      <c r="M312">
        <v>4.6059999999999997E-2</v>
      </c>
      <c r="N312" t="s">
        <v>428</v>
      </c>
      <c r="O312" t="s">
        <v>428</v>
      </c>
      <c r="P312" t="s">
        <v>428</v>
      </c>
      <c r="Q312" t="s">
        <v>428</v>
      </c>
    </row>
    <row r="313" spans="1:17" x14ac:dyDescent="0.25">
      <c r="A313" s="175" t="s">
        <v>1734</v>
      </c>
      <c r="B313" s="175" t="s">
        <v>102</v>
      </c>
      <c r="C313">
        <v>3</v>
      </c>
      <c r="D313">
        <v>2031</v>
      </c>
      <c r="E313">
        <v>49035</v>
      </c>
      <c r="F313" t="s">
        <v>234</v>
      </c>
      <c r="G313">
        <v>41</v>
      </c>
      <c r="H313" t="s">
        <v>429</v>
      </c>
      <c r="I313">
        <v>116</v>
      </c>
      <c r="J313" t="s">
        <v>181</v>
      </c>
      <c r="K313">
        <v>1.796E-2</v>
      </c>
      <c r="L313">
        <v>1.796E-2</v>
      </c>
      <c r="M313" t="s">
        <v>428</v>
      </c>
      <c r="N313" t="s">
        <v>428</v>
      </c>
      <c r="O313" t="s">
        <v>428</v>
      </c>
      <c r="P313" t="s">
        <v>428</v>
      </c>
      <c r="Q313" t="s">
        <v>428</v>
      </c>
    </row>
    <row r="314" spans="1:17" x14ac:dyDescent="0.25">
      <c r="A314" s="175" t="s">
        <v>1735</v>
      </c>
      <c r="B314" s="175" t="s">
        <v>102</v>
      </c>
      <c r="C314">
        <v>3</v>
      </c>
      <c r="D314">
        <v>2031</v>
      </c>
      <c r="E314">
        <v>49035</v>
      </c>
      <c r="F314" t="s">
        <v>234</v>
      </c>
      <c r="G314">
        <v>41</v>
      </c>
      <c r="H314" t="s">
        <v>429</v>
      </c>
      <c r="I314">
        <v>117</v>
      </c>
      <c r="J314" t="s">
        <v>182</v>
      </c>
      <c r="K314">
        <v>3.9620000000000002E-3</v>
      </c>
      <c r="L314">
        <v>3.9620000000000002E-3</v>
      </c>
      <c r="M314" t="s">
        <v>428</v>
      </c>
      <c r="N314" t="s">
        <v>428</v>
      </c>
      <c r="O314" t="s">
        <v>428</v>
      </c>
      <c r="P314" t="s">
        <v>428</v>
      </c>
      <c r="Q314" t="s">
        <v>428</v>
      </c>
    </row>
    <row r="315" spans="1:17" x14ac:dyDescent="0.25">
      <c r="A315" s="175" t="s">
        <v>1736</v>
      </c>
      <c r="B315" s="175" t="s">
        <v>102</v>
      </c>
      <c r="C315">
        <v>3</v>
      </c>
      <c r="D315">
        <v>2031</v>
      </c>
      <c r="E315">
        <v>49035</v>
      </c>
      <c r="F315" t="s">
        <v>234</v>
      </c>
      <c r="G315">
        <v>42</v>
      </c>
      <c r="H315" t="s">
        <v>253</v>
      </c>
      <c r="I315">
        <v>2</v>
      </c>
      <c r="J315" t="s">
        <v>173</v>
      </c>
      <c r="K315">
        <v>12.003691</v>
      </c>
      <c r="L315">
        <v>11.774619</v>
      </c>
      <c r="M315">
        <v>5.5977240000000004</v>
      </c>
      <c r="N315" t="s">
        <v>428</v>
      </c>
      <c r="O315" t="s">
        <v>428</v>
      </c>
      <c r="P315" t="s">
        <v>428</v>
      </c>
      <c r="Q315" t="s">
        <v>428</v>
      </c>
    </row>
    <row r="316" spans="1:17" x14ac:dyDescent="0.25">
      <c r="A316" s="175" t="s">
        <v>1737</v>
      </c>
      <c r="B316" s="175" t="s">
        <v>102</v>
      </c>
      <c r="C316">
        <v>3</v>
      </c>
      <c r="D316">
        <v>2031</v>
      </c>
      <c r="E316">
        <v>49035</v>
      </c>
      <c r="F316" t="s">
        <v>234</v>
      </c>
      <c r="G316">
        <v>42</v>
      </c>
      <c r="H316" t="s">
        <v>253</v>
      </c>
      <c r="I316">
        <v>3</v>
      </c>
      <c r="J316" t="s">
        <v>174</v>
      </c>
      <c r="K316">
        <v>2.0061469999999999</v>
      </c>
      <c r="L316">
        <v>1.969144</v>
      </c>
      <c r="M316">
        <v>0.90421799999999997</v>
      </c>
      <c r="N316" t="s">
        <v>428</v>
      </c>
      <c r="O316" t="s">
        <v>428</v>
      </c>
      <c r="P316" t="s">
        <v>428</v>
      </c>
      <c r="Q316" t="s">
        <v>428</v>
      </c>
    </row>
    <row r="317" spans="1:17" x14ac:dyDescent="0.25">
      <c r="A317" s="175" t="s">
        <v>1738</v>
      </c>
      <c r="B317" s="175" t="s">
        <v>102</v>
      </c>
      <c r="C317">
        <v>3</v>
      </c>
      <c r="D317">
        <v>2031</v>
      </c>
      <c r="E317">
        <v>49035</v>
      </c>
      <c r="F317" t="s">
        <v>234</v>
      </c>
      <c r="G317">
        <v>42</v>
      </c>
      <c r="H317" t="s">
        <v>253</v>
      </c>
      <c r="I317">
        <v>87</v>
      </c>
      <c r="J317" t="s">
        <v>175</v>
      </c>
      <c r="K317">
        <v>0.389293</v>
      </c>
      <c r="L317">
        <v>0.17000399999999999</v>
      </c>
      <c r="M317">
        <v>0.80700799999999995</v>
      </c>
      <c r="N317">
        <v>1.1446E-2</v>
      </c>
      <c r="O317">
        <v>7.2883000000000003E-2</v>
      </c>
      <c r="P317" t="s">
        <v>428</v>
      </c>
      <c r="Q317">
        <v>26.715878</v>
      </c>
    </row>
    <row r="318" spans="1:17" x14ac:dyDescent="0.25">
      <c r="A318" s="175" t="s">
        <v>1739</v>
      </c>
      <c r="B318" s="175" t="s">
        <v>102</v>
      </c>
      <c r="C318">
        <v>3</v>
      </c>
      <c r="D318">
        <v>2031</v>
      </c>
      <c r="E318">
        <v>49035</v>
      </c>
      <c r="F318" t="s">
        <v>234</v>
      </c>
      <c r="G318">
        <v>42</v>
      </c>
      <c r="H318" t="s">
        <v>253</v>
      </c>
      <c r="I318">
        <v>90</v>
      </c>
      <c r="J318" t="s">
        <v>178</v>
      </c>
      <c r="K318">
        <v>1495.3287350000001</v>
      </c>
      <c r="L318">
        <v>1491.7586670000001</v>
      </c>
      <c r="M318">
        <v>87.241791000000006</v>
      </c>
      <c r="N318" t="s">
        <v>428</v>
      </c>
      <c r="O318" t="s">
        <v>428</v>
      </c>
      <c r="P318" t="s">
        <v>428</v>
      </c>
      <c r="Q318" t="s">
        <v>428</v>
      </c>
    </row>
    <row r="319" spans="1:17" x14ac:dyDescent="0.25">
      <c r="A319" s="175" t="s">
        <v>1740</v>
      </c>
      <c r="B319" s="175" t="s">
        <v>102</v>
      </c>
      <c r="C319">
        <v>3</v>
      </c>
      <c r="D319">
        <v>2031</v>
      </c>
      <c r="E319">
        <v>49035</v>
      </c>
      <c r="F319" t="s">
        <v>234</v>
      </c>
      <c r="G319">
        <v>42</v>
      </c>
      <c r="H319" t="s">
        <v>253</v>
      </c>
      <c r="I319">
        <v>100</v>
      </c>
      <c r="J319" t="s">
        <v>177</v>
      </c>
      <c r="K319">
        <v>1.5848000000000001E-2</v>
      </c>
      <c r="L319">
        <v>1.3622E-2</v>
      </c>
      <c r="M319">
        <v>5.4399000000000003E-2</v>
      </c>
      <c r="N319" t="s">
        <v>428</v>
      </c>
      <c r="O319" t="s">
        <v>428</v>
      </c>
      <c r="P319" t="s">
        <v>428</v>
      </c>
      <c r="Q319" t="s">
        <v>428</v>
      </c>
    </row>
    <row r="320" spans="1:17" x14ac:dyDescent="0.25">
      <c r="A320" s="175" t="s">
        <v>1741</v>
      </c>
      <c r="B320" s="175" t="s">
        <v>102</v>
      </c>
      <c r="C320">
        <v>3</v>
      </c>
      <c r="D320">
        <v>2031</v>
      </c>
      <c r="E320">
        <v>49035</v>
      </c>
      <c r="F320" t="s">
        <v>234</v>
      </c>
      <c r="G320">
        <v>42</v>
      </c>
      <c r="H320" t="s">
        <v>253</v>
      </c>
      <c r="I320">
        <v>106</v>
      </c>
      <c r="J320" t="s">
        <v>179</v>
      </c>
      <c r="K320">
        <v>8.3429000000000003E-2</v>
      </c>
      <c r="L320">
        <v>8.3429000000000003E-2</v>
      </c>
      <c r="M320" t="s">
        <v>428</v>
      </c>
      <c r="N320" t="s">
        <v>428</v>
      </c>
      <c r="O320" t="s">
        <v>428</v>
      </c>
      <c r="P320" t="s">
        <v>428</v>
      </c>
      <c r="Q320" t="s">
        <v>428</v>
      </c>
    </row>
    <row r="321" spans="1:17" x14ac:dyDescent="0.25">
      <c r="A321" s="175" t="s">
        <v>1742</v>
      </c>
      <c r="B321" s="175" t="s">
        <v>102</v>
      </c>
      <c r="C321">
        <v>3</v>
      </c>
      <c r="D321">
        <v>2031</v>
      </c>
      <c r="E321">
        <v>49035</v>
      </c>
      <c r="F321" t="s">
        <v>234</v>
      </c>
      <c r="G321">
        <v>42</v>
      </c>
      <c r="H321" t="s">
        <v>253</v>
      </c>
      <c r="I321">
        <v>107</v>
      </c>
      <c r="J321" t="s">
        <v>180</v>
      </c>
      <c r="K321">
        <v>1.6976999999999999E-2</v>
      </c>
      <c r="L321">
        <v>1.6976999999999999E-2</v>
      </c>
      <c r="M321" t="s">
        <v>428</v>
      </c>
      <c r="N321" t="s">
        <v>428</v>
      </c>
      <c r="O321" t="s">
        <v>428</v>
      </c>
      <c r="P321" t="s">
        <v>428</v>
      </c>
      <c r="Q321" t="s">
        <v>428</v>
      </c>
    </row>
    <row r="322" spans="1:17" x14ac:dyDescent="0.25">
      <c r="A322" s="175" t="s">
        <v>1743</v>
      </c>
      <c r="B322" s="175" t="s">
        <v>102</v>
      </c>
      <c r="C322">
        <v>3</v>
      </c>
      <c r="D322">
        <v>2031</v>
      </c>
      <c r="E322">
        <v>49035</v>
      </c>
      <c r="F322" t="s">
        <v>234</v>
      </c>
      <c r="G322">
        <v>42</v>
      </c>
      <c r="H322" t="s">
        <v>253</v>
      </c>
      <c r="I322">
        <v>110</v>
      </c>
      <c r="J322" t="s">
        <v>176</v>
      </c>
      <c r="K322">
        <v>1.4333E-2</v>
      </c>
      <c r="L322">
        <v>1.2362E-2</v>
      </c>
      <c r="M322">
        <v>4.8168999999999997E-2</v>
      </c>
      <c r="N322" t="s">
        <v>428</v>
      </c>
      <c r="O322" t="s">
        <v>428</v>
      </c>
      <c r="P322" t="s">
        <v>428</v>
      </c>
      <c r="Q322" t="s">
        <v>428</v>
      </c>
    </row>
    <row r="323" spans="1:17" x14ac:dyDescent="0.25">
      <c r="A323" s="175" t="s">
        <v>1744</v>
      </c>
      <c r="B323" s="175" t="s">
        <v>102</v>
      </c>
      <c r="C323">
        <v>3</v>
      </c>
      <c r="D323">
        <v>2031</v>
      </c>
      <c r="E323">
        <v>49035</v>
      </c>
      <c r="F323" t="s">
        <v>234</v>
      </c>
      <c r="G323">
        <v>42</v>
      </c>
      <c r="H323" t="s">
        <v>253</v>
      </c>
      <c r="I323">
        <v>116</v>
      </c>
      <c r="J323" t="s">
        <v>181</v>
      </c>
      <c r="K323">
        <v>1.0429000000000001E-2</v>
      </c>
      <c r="L323">
        <v>1.0429000000000001E-2</v>
      </c>
      <c r="M323" t="s">
        <v>428</v>
      </c>
      <c r="N323" t="s">
        <v>428</v>
      </c>
      <c r="O323" t="s">
        <v>428</v>
      </c>
      <c r="P323" t="s">
        <v>428</v>
      </c>
      <c r="Q323" t="s">
        <v>428</v>
      </c>
    </row>
    <row r="324" spans="1:17" x14ac:dyDescent="0.25">
      <c r="A324" s="175" t="s">
        <v>1745</v>
      </c>
      <c r="B324" s="175" t="s">
        <v>102</v>
      </c>
      <c r="C324">
        <v>3</v>
      </c>
      <c r="D324">
        <v>2031</v>
      </c>
      <c r="E324">
        <v>49035</v>
      </c>
      <c r="F324" t="s">
        <v>234</v>
      </c>
      <c r="G324">
        <v>42</v>
      </c>
      <c r="H324" t="s">
        <v>253</v>
      </c>
      <c r="I324">
        <v>117</v>
      </c>
      <c r="J324" t="s">
        <v>182</v>
      </c>
      <c r="K324">
        <v>2.5460000000000001E-3</v>
      </c>
      <c r="L324">
        <v>2.5460000000000001E-3</v>
      </c>
      <c r="M324" t="s">
        <v>428</v>
      </c>
      <c r="N324" t="s">
        <v>428</v>
      </c>
      <c r="O324" t="s">
        <v>428</v>
      </c>
      <c r="P324" t="s">
        <v>428</v>
      </c>
      <c r="Q324" t="s">
        <v>428</v>
      </c>
    </row>
    <row r="325" spans="1:17" x14ac:dyDescent="0.25">
      <c r="A325" s="175" t="s">
        <v>1746</v>
      </c>
      <c r="B325" s="175" t="s">
        <v>102</v>
      </c>
      <c r="C325">
        <v>3</v>
      </c>
      <c r="D325">
        <v>2031</v>
      </c>
      <c r="E325">
        <v>49035</v>
      </c>
      <c r="F325" t="s">
        <v>234</v>
      </c>
      <c r="G325">
        <v>43</v>
      </c>
      <c r="H325" t="s">
        <v>254</v>
      </c>
      <c r="I325">
        <v>2</v>
      </c>
      <c r="J325" t="s">
        <v>173</v>
      </c>
      <c r="K325">
        <v>2.6094840000000001</v>
      </c>
      <c r="L325">
        <v>2.4708410000000001</v>
      </c>
      <c r="M325">
        <v>2.0455559999999999</v>
      </c>
      <c r="N325" t="s">
        <v>428</v>
      </c>
      <c r="O325" t="s">
        <v>428</v>
      </c>
      <c r="P325" t="s">
        <v>428</v>
      </c>
      <c r="Q325" t="s">
        <v>428</v>
      </c>
    </row>
    <row r="326" spans="1:17" x14ac:dyDescent="0.25">
      <c r="A326" s="175" t="s">
        <v>1747</v>
      </c>
      <c r="B326" s="175" t="s">
        <v>102</v>
      </c>
      <c r="C326">
        <v>3</v>
      </c>
      <c r="D326">
        <v>2031</v>
      </c>
      <c r="E326">
        <v>49035</v>
      </c>
      <c r="F326" t="s">
        <v>234</v>
      </c>
      <c r="G326">
        <v>43</v>
      </c>
      <c r="H326" t="s">
        <v>254</v>
      </c>
      <c r="I326">
        <v>3</v>
      </c>
      <c r="J326" t="s">
        <v>174</v>
      </c>
      <c r="K326">
        <v>1.6747369999999999</v>
      </c>
      <c r="L326">
        <v>1.624258</v>
      </c>
      <c r="M326">
        <v>0.74477899999999997</v>
      </c>
      <c r="N326" t="s">
        <v>428</v>
      </c>
      <c r="O326" t="s">
        <v>428</v>
      </c>
      <c r="P326" t="s">
        <v>428</v>
      </c>
      <c r="Q326" t="s">
        <v>428</v>
      </c>
    </row>
    <row r="327" spans="1:17" x14ac:dyDescent="0.25">
      <c r="A327" s="175" t="s">
        <v>1748</v>
      </c>
      <c r="B327" s="175" t="s">
        <v>102</v>
      </c>
      <c r="C327">
        <v>3</v>
      </c>
      <c r="D327">
        <v>2031</v>
      </c>
      <c r="E327">
        <v>49035</v>
      </c>
      <c r="F327" t="s">
        <v>234</v>
      </c>
      <c r="G327">
        <v>43</v>
      </c>
      <c r="H327" t="s">
        <v>254</v>
      </c>
      <c r="I327">
        <v>87</v>
      </c>
      <c r="J327" t="s">
        <v>175</v>
      </c>
      <c r="K327">
        <v>0.22836500000000001</v>
      </c>
      <c r="L327">
        <v>0.104731</v>
      </c>
      <c r="M327">
        <v>0.63221099999999997</v>
      </c>
      <c r="N327">
        <v>3.9459999999999999E-3</v>
      </c>
      <c r="O327">
        <v>8.4620000000000008E-3</v>
      </c>
      <c r="P327" t="s">
        <v>428</v>
      </c>
      <c r="Q327">
        <v>3.9547219999999998</v>
      </c>
    </row>
    <row r="328" spans="1:17" x14ac:dyDescent="0.25">
      <c r="A328" s="175" t="s">
        <v>1749</v>
      </c>
      <c r="B328" s="175" t="s">
        <v>102</v>
      </c>
      <c r="C328">
        <v>3</v>
      </c>
      <c r="D328">
        <v>2031</v>
      </c>
      <c r="E328">
        <v>49035</v>
      </c>
      <c r="F328" t="s">
        <v>234</v>
      </c>
      <c r="G328">
        <v>43</v>
      </c>
      <c r="H328" t="s">
        <v>254</v>
      </c>
      <c r="I328">
        <v>90</v>
      </c>
      <c r="J328" t="s">
        <v>178</v>
      </c>
      <c r="K328">
        <v>1158.1473390000001</v>
      </c>
      <c r="L328">
        <v>1152.3530270000001</v>
      </c>
      <c r="M328">
        <v>85.490273000000002</v>
      </c>
      <c r="N328" t="s">
        <v>428</v>
      </c>
      <c r="O328" t="s">
        <v>428</v>
      </c>
      <c r="P328" t="s">
        <v>428</v>
      </c>
      <c r="Q328" t="s">
        <v>428</v>
      </c>
    </row>
    <row r="329" spans="1:17" x14ac:dyDescent="0.25">
      <c r="A329" s="175" t="s">
        <v>1750</v>
      </c>
      <c r="B329" s="175" t="s">
        <v>102</v>
      </c>
      <c r="C329">
        <v>3</v>
      </c>
      <c r="D329">
        <v>2031</v>
      </c>
      <c r="E329">
        <v>49035</v>
      </c>
      <c r="F329" t="s">
        <v>234</v>
      </c>
      <c r="G329">
        <v>43</v>
      </c>
      <c r="H329" t="s">
        <v>254</v>
      </c>
      <c r="I329">
        <v>100</v>
      </c>
      <c r="J329" t="s">
        <v>177</v>
      </c>
      <c r="K329">
        <v>3.9039999999999998E-2</v>
      </c>
      <c r="L329">
        <v>3.7754999999999997E-2</v>
      </c>
      <c r="M329">
        <v>1.8959E-2</v>
      </c>
      <c r="N329" t="s">
        <v>428</v>
      </c>
      <c r="O329" t="s">
        <v>428</v>
      </c>
      <c r="P329" t="s">
        <v>428</v>
      </c>
      <c r="Q329" t="s">
        <v>428</v>
      </c>
    </row>
    <row r="330" spans="1:17" x14ac:dyDescent="0.25">
      <c r="A330" s="175" t="s">
        <v>1751</v>
      </c>
      <c r="B330" s="175" t="s">
        <v>102</v>
      </c>
      <c r="C330">
        <v>3</v>
      </c>
      <c r="D330">
        <v>2031</v>
      </c>
      <c r="E330">
        <v>49035</v>
      </c>
      <c r="F330" t="s">
        <v>234</v>
      </c>
      <c r="G330">
        <v>43</v>
      </c>
      <c r="H330" t="s">
        <v>254</v>
      </c>
      <c r="I330">
        <v>106</v>
      </c>
      <c r="J330" t="s">
        <v>179</v>
      </c>
      <c r="K330">
        <v>8.6003999999999997E-2</v>
      </c>
      <c r="L330">
        <v>8.6003999999999997E-2</v>
      </c>
      <c r="M330" t="s">
        <v>428</v>
      </c>
      <c r="N330" t="s">
        <v>428</v>
      </c>
      <c r="O330" t="s">
        <v>428</v>
      </c>
      <c r="P330" t="s">
        <v>428</v>
      </c>
      <c r="Q330" t="s">
        <v>428</v>
      </c>
    </row>
    <row r="331" spans="1:17" x14ac:dyDescent="0.25">
      <c r="A331" s="175" t="s">
        <v>1752</v>
      </c>
      <c r="B331" s="175" t="s">
        <v>102</v>
      </c>
      <c r="C331">
        <v>3</v>
      </c>
      <c r="D331">
        <v>2031</v>
      </c>
      <c r="E331">
        <v>49035</v>
      </c>
      <c r="F331" t="s">
        <v>234</v>
      </c>
      <c r="G331">
        <v>43</v>
      </c>
      <c r="H331" t="s">
        <v>254</v>
      </c>
      <c r="I331">
        <v>107</v>
      </c>
      <c r="J331" t="s">
        <v>180</v>
      </c>
      <c r="K331">
        <v>1.6799999999999999E-2</v>
      </c>
      <c r="L331">
        <v>1.6799999999999999E-2</v>
      </c>
      <c r="M331" t="s">
        <v>428</v>
      </c>
      <c r="N331" t="s">
        <v>428</v>
      </c>
      <c r="O331" t="s">
        <v>428</v>
      </c>
      <c r="P331" t="s">
        <v>428</v>
      </c>
      <c r="Q331" t="s">
        <v>428</v>
      </c>
    </row>
    <row r="332" spans="1:17" x14ac:dyDescent="0.25">
      <c r="A332" s="175" t="s">
        <v>1753</v>
      </c>
      <c r="B332" s="175" t="s">
        <v>102</v>
      </c>
      <c r="C332">
        <v>3</v>
      </c>
      <c r="D332">
        <v>2031</v>
      </c>
      <c r="E332">
        <v>49035</v>
      </c>
      <c r="F332" t="s">
        <v>234</v>
      </c>
      <c r="G332">
        <v>43</v>
      </c>
      <c r="H332" t="s">
        <v>254</v>
      </c>
      <c r="I332">
        <v>110</v>
      </c>
      <c r="J332" t="s">
        <v>176</v>
      </c>
      <c r="K332">
        <v>3.5840999999999998E-2</v>
      </c>
      <c r="L332">
        <v>3.4700000000000002E-2</v>
      </c>
      <c r="M332">
        <v>1.6833999999999998E-2</v>
      </c>
      <c r="N332" t="s">
        <v>428</v>
      </c>
      <c r="O332" t="s">
        <v>428</v>
      </c>
      <c r="P332" t="s">
        <v>428</v>
      </c>
      <c r="Q332" t="s">
        <v>428</v>
      </c>
    </row>
    <row r="333" spans="1:17" x14ac:dyDescent="0.25">
      <c r="A333" s="175" t="s">
        <v>1754</v>
      </c>
      <c r="B333" s="175" t="s">
        <v>102</v>
      </c>
      <c r="C333">
        <v>3</v>
      </c>
      <c r="D333">
        <v>2031</v>
      </c>
      <c r="E333">
        <v>49035</v>
      </c>
      <c r="F333" t="s">
        <v>234</v>
      </c>
      <c r="G333">
        <v>43</v>
      </c>
      <c r="H333" t="s">
        <v>254</v>
      </c>
      <c r="I333">
        <v>116</v>
      </c>
      <c r="J333" t="s">
        <v>181</v>
      </c>
      <c r="K333">
        <v>1.0749999999999999E-2</v>
      </c>
      <c r="L333">
        <v>1.0749999999999999E-2</v>
      </c>
      <c r="M333" t="s">
        <v>428</v>
      </c>
      <c r="N333" t="s">
        <v>428</v>
      </c>
      <c r="O333" t="s">
        <v>428</v>
      </c>
      <c r="P333" t="s">
        <v>428</v>
      </c>
      <c r="Q333" t="s">
        <v>428</v>
      </c>
    </row>
    <row r="334" spans="1:17" x14ac:dyDescent="0.25">
      <c r="A334" s="175" t="s">
        <v>1755</v>
      </c>
      <c r="B334" s="175" t="s">
        <v>102</v>
      </c>
      <c r="C334">
        <v>3</v>
      </c>
      <c r="D334">
        <v>2031</v>
      </c>
      <c r="E334">
        <v>49035</v>
      </c>
      <c r="F334" t="s">
        <v>234</v>
      </c>
      <c r="G334">
        <v>43</v>
      </c>
      <c r="H334" t="s">
        <v>254</v>
      </c>
      <c r="I334">
        <v>117</v>
      </c>
      <c r="J334" t="s">
        <v>182</v>
      </c>
      <c r="K334">
        <v>2.5200000000000001E-3</v>
      </c>
      <c r="L334">
        <v>2.5200000000000001E-3</v>
      </c>
      <c r="M334" t="s">
        <v>428</v>
      </c>
      <c r="N334" t="s">
        <v>428</v>
      </c>
      <c r="O334" t="s">
        <v>428</v>
      </c>
      <c r="P334" t="s">
        <v>428</v>
      </c>
      <c r="Q334" t="s">
        <v>428</v>
      </c>
    </row>
    <row r="335" spans="1:17" x14ac:dyDescent="0.25">
      <c r="A335" s="175" t="s">
        <v>1756</v>
      </c>
      <c r="B335" s="175" t="s">
        <v>102</v>
      </c>
      <c r="C335">
        <v>3</v>
      </c>
      <c r="D335">
        <v>2031</v>
      </c>
      <c r="E335">
        <v>49035</v>
      </c>
      <c r="F335" t="s">
        <v>234</v>
      </c>
      <c r="G335">
        <v>51</v>
      </c>
      <c r="H335" t="s">
        <v>255</v>
      </c>
      <c r="I335">
        <v>2</v>
      </c>
      <c r="J335" t="s">
        <v>173</v>
      </c>
      <c r="K335">
        <v>5.2876960000000004</v>
      </c>
      <c r="L335">
        <v>5.2179419999999999</v>
      </c>
      <c r="M335">
        <v>2.4082949999999999</v>
      </c>
      <c r="N335" t="s">
        <v>428</v>
      </c>
      <c r="O335" t="s">
        <v>428</v>
      </c>
      <c r="P335" t="s">
        <v>428</v>
      </c>
      <c r="Q335" t="s">
        <v>428</v>
      </c>
    </row>
    <row r="336" spans="1:17" x14ac:dyDescent="0.25">
      <c r="A336" s="175" t="s">
        <v>1757</v>
      </c>
      <c r="B336" s="175" t="s">
        <v>102</v>
      </c>
      <c r="C336">
        <v>3</v>
      </c>
      <c r="D336">
        <v>2031</v>
      </c>
      <c r="E336">
        <v>49035</v>
      </c>
      <c r="F336" t="s">
        <v>234</v>
      </c>
      <c r="G336">
        <v>51</v>
      </c>
      <c r="H336" t="s">
        <v>255</v>
      </c>
      <c r="I336">
        <v>3</v>
      </c>
      <c r="J336" t="s">
        <v>174</v>
      </c>
      <c r="K336">
        <v>3.1166909999999999</v>
      </c>
      <c r="L336">
        <v>3.0683699999999998</v>
      </c>
      <c r="M336">
        <v>1.6683479999999999</v>
      </c>
      <c r="N336" t="s">
        <v>428</v>
      </c>
      <c r="O336" t="s">
        <v>428</v>
      </c>
      <c r="P336" t="s">
        <v>428</v>
      </c>
      <c r="Q336" t="s">
        <v>428</v>
      </c>
    </row>
    <row r="337" spans="1:17" x14ac:dyDescent="0.25">
      <c r="A337" s="175" t="s">
        <v>1758</v>
      </c>
      <c r="B337" s="175" t="s">
        <v>102</v>
      </c>
      <c r="C337">
        <v>3</v>
      </c>
      <c r="D337">
        <v>2031</v>
      </c>
      <c r="E337">
        <v>49035</v>
      </c>
      <c r="F337" t="s">
        <v>234</v>
      </c>
      <c r="G337">
        <v>51</v>
      </c>
      <c r="H337" t="s">
        <v>255</v>
      </c>
      <c r="I337">
        <v>87</v>
      </c>
      <c r="J337" t="s">
        <v>175</v>
      </c>
      <c r="K337">
        <v>0.230965</v>
      </c>
      <c r="L337">
        <v>0.17050599999999999</v>
      </c>
      <c r="M337">
        <v>0.62272099999999997</v>
      </c>
      <c r="N337">
        <v>1.18E-4</v>
      </c>
      <c r="O337">
        <v>2.5500000000000002E-4</v>
      </c>
      <c r="P337" t="s">
        <v>428</v>
      </c>
      <c r="Q337">
        <v>2.1908720000000002</v>
      </c>
    </row>
    <row r="338" spans="1:17" x14ac:dyDescent="0.25">
      <c r="A338" s="175" t="s">
        <v>1759</v>
      </c>
      <c r="B338" s="175" t="s">
        <v>102</v>
      </c>
      <c r="C338">
        <v>3</v>
      </c>
      <c r="D338">
        <v>2031</v>
      </c>
      <c r="E338">
        <v>49035</v>
      </c>
      <c r="F338" t="s">
        <v>234</v>
      </c>
      <c r="G338">
        <v>51</v>
      </c>
      <c r="H338" t="s">
        <v>255</v>
      </c>
      <c r="I338">
        <v>90</v>
      </c>
      <c r="J338" t="s">
        <v>178</v>
      </c>
      <c r="K338">
        <v>1563.61853</v>
      </c>
      <c r="L338">
        <v>1558.752686</v>
      </c>
      <c r="M338">
        <v>167.99829099999999</v>
      </c>
      <c r="N338" t="s">
        <v>428</v>
      </c>
      <c r="O338" t="s">
        <v>428</v>
      </c>
      <c r="P338" t="s">
        <v>428</v>
      </c>
      <c r="Q338" t="s">
        <v>428</v>
      </c>
    </row>
    <row r="339" spans="1:17" x14ac:dyDescent="0.25">
      <c r="A339" s="175" t="s">
        <v>1760</v>
      </c>
      <c r="B339" s="175" t="s">
        <v>102</v>
      </c>
      <c r="C339">
        <v>3</v>
      </c>
      <c r="D339">
        <v>2031</v>
      </c>
      <c r="E339">
        <v>49035</v>
      </c>
      <c r="F339" t="s">
        <v>234</v>
      </c>
      <c r="G339">
        <v>51</v>
      </c>
      <c r="H339" t="s">
        <v>255</v>
      </c>
      <c r="I339">
        <v>100</v>
      </c>
      <c r="J339" t="s">
        <v>177</v>
      </c>
      <c r="K339">
        <v>3.0006000000000001E-2</v>
      </c>
      <c r="L339">
        <v>2.9871000000000002E-2</v>
      </c>
      <c r="M339">
        <v>4.6350000000000002E-3</v>
      </c>
      <c r="N339" t="s">
        <v>428</v>
      </c>
      <c r="O339" t="s">
        <v>428</v>
      </c>
      <c r="P339" t="s">
        <v>428</v>
      </c>
      <c r="Q339" t="s">
        <v>428</v>
      </c>
    </row>
    <row r="340" spans="1:17" x14ac:dyDescent="0.25">
      <c r="A340" s="175" t="s">
        <v>1761</v>
      </c>
      <c r="B340" s="175" t="s">
        <v>102</v>
      </c>
      <c r="C340">
        <v>3</v>
      </c>
      <c r="D340">
        <v>2031</v>
      </c>
      <c r="E340">
        <v>49035</v>
      </c>
      <c r="F340" t="s">
        <v>234</v>
      </c>
      <c r="G340">
        <v>51</v>
      </c>
      <c r="H340" t="s">
        <v>255</v>
      </c>
      <c r="I340">
        <v>106</v>
      </c>
      <c r="J340" t="s">
        <v>179</v>
      </c>
      <c r="K340">
        <v>0.147394</v>
      </c>
      <c r="L340">
        <v>0.147394</v>
      </c>
      <c r="M340" t="s">
        <v>428</v>
      </c>
      <c r="N340" t="s">
        <v>428</v>
      </c>
      <c r="O340" t="s">
        <v>428</v>
      </c>
      <c r="P340" t="s">
        <v>428</v>
      </c>
      <c r="Q340" t="s">
        <v>428</v>
      </c>
    </row>
    <row r="341" spans="1:17" x14ac:dyDescent="0.25">
      <c r="A341" s="175" t="s">
        <v>1762</v>
      </c>
      <c r="B341" s="175" t="s">
        <v>102</v>
      </c>
      <c r="C341">
        <v>3</v>
      </c>
      <c r="D341">
        <v>2031</v>
      </c>
      <c r="E341">
        <v>49035</v>
      </c>
      <c r="F341" t="s">
        <v>234</v>
      </c>
      <c r="G341">
        <v>51</v>
      </c>
      <c r="H341" t="s">
        <v>255</v>
      </c>
      <c r="I341">
        <v>107</v>
      </c>
      <c r="J341" t="s">
        <v>180</v>
      </c>
      <c r="K341">
        <v>2.9467E-2</v>
      </c>
      <c r="L341">
        <v>2.9467E-2</v>
      </c>
      <c r="M341" t="s">
        <v>428</v>
      </c>
      <c r="N341" t="s">
        <v>428</v>
      </c>
      <c r="O341" t="s">
        <v>428</v>
      </c>
      <c r="P341" t="s">
        <v>428</v>
      </c>
      <c r="Q341" t="s">
        <v>428</v>
      </c>
    </row>
    <row r="342" spans="1:17" x14ac:dyDescent="0.25">
      <c r="A342" s="175" t="s">
        <v>1763</v>
      </c>
      <c r="B342" s="175" t="s">
        <v>102</v>
      </c>
      <c r="C342">
        <v>3</v>
      </c>
      <c r="D342">
        <v>2031</v>
      </c>
      <c r="E342">
        <v>49035</v>
      </c>
      <c r="F342" t="s">
        <v>234</v>
      </c>
      <c r="G342">
        <v>51</v>
      </c>
      <c r="H342" t="s">
        <v>255</v>
      </c>
      <c r="I342">
        <v>110</v>
      </c>
      <c r="J342" t="s">
        <v>176</v>
      </c>
      <c r="K342">
        <v>2.7569E-2</v>
      </c>
      <c r="L342">
        <v>2.7446000000000002E-2</v>
      </c>
      <c r="M342">
        <v>4.2509999999999996E-3</v>
      </c>
      <c r="N342" t="s">
        <v>428</v>
      </c>
      <c r="O342" t="s">
        <v>428</v>
      </c>
      <c r="P342" t="s">
        <v>428</v>
      </c>
      <c r="Q342" t="s">
        <v>428</v>
      </c>
    </row>
    <row r="343" spans="1:17" x14ac:dyDescent="0.25">
      <c r="A343" s="175" t="s">
        <v>1764</v>
      </c>
      <c r="B343" s="175" t="s">
        <v>102</v>
      </c>
      <c r="C343">
        <v>3</v>
      </c>
      <c r="D343">
        <v>2031</v>
      </c>
      <c r="E343">
        <v>49035</v>
      </c>
      <c r="F343" t="s">
        <v>234</v>
      </c>
      <c r="G343">
        <v>51</v>
      </c>
      <c r="H343" t="s">
        <v>255</v>
      </c>
      <c r="I343">
        <v>116</v>
      </c>
      <c r="J343" t="s">
        <v>181</v>
      </c>
      <c r="K343">
        <v>1.8423999999999999E-2</v>
      </c>
      <c r="L343">
        <v>1.8423999999999999E-2</v>
      </c>
      <c r="M343" t="s">
        <v>428</v>
      </c>
      <c r="N343" t="s">
        <v>428</v>
      </c>
      <c r="O343" t="s">
        <v>428</v>
      </c>
      <c r="P343" t="s">
        <v>428</v>
      </c>
      <c r="Q343" t="s">
        <v>428</v>
      </c>
    </row>
    <row r="344" spans="1:17" x14ac:dyDescent="0.25">
      <c r="A344" s="175" t="s">
        <v>1765</v>
      </c>
      <c r="B344" s="175" t="s">
        <v>102</v>
      </c>
      <c r="C344">
        <v>3</v>
      </c>
      <c r="D344">
        <v>2031</v>
      </c>
      <c r="E344">
        <v>49035</v>
      </c>
      <c r="F344" t="s">
        <v>234</v>
      </c>
      <c r="G344">
        <v>51</v>
      </c>
      <c r="H344" t="s">
        <v>255</v>
      </c>
      <c r="I344">
        <v>117</v>
      </c>
      <c r="J344" t="s">
        <v>182</v>
      </c>
      <c r="K344">
        <v>4.4200000000000003E-3</v>
      </c>
      <c r="L344">
        <v>4.4200000000000003E-3</v>
      </c>
      <c r="M344" t="s">
        <v>428</v>
      </c>
      <c r="N344" t="s">
        <v>428</v>
      </c>
      <c r="O344" t="s">
        <v>428</v>
      </c>
      <c r="P344" t="s">
        <v>428</v>
      </c>
      <c r="Q344" t="s">
        <v>428</v>
      </c>
    </row>
    <row r="345" spans="1:17" x14ac:dyDescent="0.25">
      <c r="A345" s="175" t="s">
        <v>1766</v>
      </c>
      <c r="B345" s="175" t="s">
        <v>102</v>
      </c>
      <c r="C345">
        <v>3</v>
      </c>
      <c r="D345">
        <v>2031</v>
      </c>
      <c r="E345">
        <v>49035</v>
      </c>
      <c r="F345" t="s">
        <v>234</v>
      </c>
      <c r="G345">
        <v>52</v>
      </c>
      <c r="H345" t="s">
        <v>256</v>
      </c>
      <c r="I345">
        <v>2</v>
      </c>
      <c r="J345" t="s">
        <v>173</v>
      </c>
      <c r="K345">
        <v>2.4303819999999998</v>
      </c>
      <c r="L345">
        <v>1.788456</v>
      </c>
      <c r="M345">
        <v>1.248318</v>
      </c>
      <c r="N345" t="s">
        <v>428</v>
      </c>
      <c r="O345" t="s">
        <v>428</v>
      </c>
      <c r="P345" t="s">
        <v>428</v>
      </c>
      <c r="Q345" t="s">
        <v>428</v>
      </c>
    </row>
    <row r="346" spans="1:17" x14ac:dyDescent="0.25">
      <c r="A346" s="175" t="s">
        <v>1767</v>
      </c>
      <c r="B346" s="175" t="s">
        <v>102</v>
      </c>
      <c r="C346">
        <v>3</v>
      </c>
      <c r="D346">
        <v>2031</v>
      </c>
      <c r="E346">
        <v>49035</v>
      </c>
      <c r="F346" t="s">
        <v>234</v>
      </c>
      <c r="G346">
        <v>52</v>
      </c>
      <c r="H346" t="s">
        <v>256</v>
      </c>
      <c r="I346">
        <v>3</v>
      </c>
      <c r="J346" t="s">
        <v>174</v>
      </c>
      <c r="K346">
        <v>0.80095499999999997</v>
      </c>
      <c r="L346">
        <v>0.65704399999999996</v>
      </c>
      <c r="M346">
        <v>0.27985500000000002</v>
      </c>
      <c r="N346" t="s">
        <v>428</v>
      </c>
      <c r="O346" t="s">
        <v>428</v>
      </c>
      <c r="P346" t="s">
        <v>428</v>
      </c>
      <c r="Q346" t="s">
        <v>428</v>
      </c>
    </row>
    <row r="347" spans="1:17" x14ac:dyDescent="0.25">
      <c r="A347" s="175" t="s">
        <v>1768</v>
      </c>
      <c r="B347" s="175" t="s">
        <v>102</v>
      </c>
      <c r="C347">
        <v>3</v>
      </c>
      <c r="D347">
        <v>2031</v>
      </c>
      <c r="E347">
        <v>49035</v>
      </c>
      <c r="F347" t="s">
        <v>234</v>
      </c>
      <c r="G347">
        <v>52</v>
      </c>
      <c r="H347" t="s">
        <v>256</v>
      </c>
      <c r="I347">
        <v>87</v>
      </c>
      <c r="J347" t="s">
        <v>175</v>
      </c>
      <c r="K347">
        <v>0.36675099999999999</v>
      </c>
      <c r="L347">
        <v>5.0296E-2</v>
      </c>
      <c r="M347">
        <v>0.40953600000000001</v>
      </c>
      <c r="N347">
        <v>3.8825999999999999E-2</v>
      </c>
      <c r="O347">
        <v>5.4794000000000002E-2</v>
      </c>
      <c r="P347" t="s">
        <v>428</v>
      </c>
      <c r="Q347">
        <v>2.2703920000000002</v>
      </c>
    </row>
    <row r="348" spans="1:17" x14ac:dyDescent="0.25">
      <c r="A348" s="175" t="s">
        <v>1769</v>
      </c>
      <c r="B348" s="175" t="s">
        <v>102</v>
      </c>
      <c r="C348">
        <v>3</v>
      </c>
      <c r="D348">
        <v>2031</v>
      </c>
      <c r="E348">
        <v>49035</v>
      </c>
      <c r="F348" t="s">
        <v>234</v>
      </c>
      <c r="G348">
        <v>52</v>
      </c>
      <c r="H348" t="s">
        <v>256</v>
      </c>
      <c r="I348">
        <v>90</v>
      </c>
      <c r="J348" t="s">
        <v>178</v>
      </c>
      <c r="K348">
        <v>827.20105000000001</v>
      </c>
      <c r="L348">
        <v>813.94494599999996</v>
      </c>
      <c r="M348">
        <v>25.778411999999999</v>
      </c>
      <c r="N348" t="s">
        <v>428</v>
      </c>
      <c r="O348" t="s">
        <v>428</v>
      </c>
      <c r="P348" t="s">
        <v>428</v>
      </c>
      <c r="Q348" t="s">
        <v>428</v>
      </c>
    </row>
    <row r="349" spans="1:17" x14ac:dyDescent="0.25">
      <c r="A349" s="175" t="s">
        <v>1770</v>
      </c>
      <c r="B349" s="175" t="s">
        <v>102</v>
      </c>
      <c r="C349">
        <v>3</v>
      </c>
      <c r="D349">
        <v>2031</v>
      </c>
      <c r="E349">
        <v>49035</v>
      </c>
      <c r="F349" t="s">
        <v>234</v>
      </c>
      <c r="G349">
        <v>52</v>
      </c>
      <c r="H349" t="s">
        <v>256</v>
      </c>
      <c r="I349">
        <v>100</v>
      </c>
      <c r="J349" t="s">
        <v>177</v>
      </c>
      <c r="K349">
        <v>1.9706999999999999E-2</v>
      </c>
      <c r="L349">
        <v>1.2614E-2</v>
      </c>
      <c r="M349">
        <v>1.3794000000000001E-2</v>
      </c>
      <c r="N349" t="s">
        <v>428</v>
      </c>
      <c r="O349" t="s">
        <v>428</v>
      </c>
      <c r="P349" t="s">
        <v>428</v>
      </c>
      <c r="Q349" t="s">
        <v>428</v>
      </c>
    </row>
    <row r="350" spans="1:17" x14ac:dyDescent="0.25">
      <c r="A350" s="175" t="s">
        <v>1771</v>
      </c>
      <c r="B350" s="175" t="s">
        <v>102</v>
      </c>
      <c r="C350">
        <v>3</v>
      </c>
      <c r="D350">
        <v>2031</v>
      </c>
      <c r="E350">
        <v>49035</v>
      </c>
      <c r="F350" t="s">
        <v>234</v>
      </c>
      <c r="G350">
        <v>52</v>
      </c>
      <c r="H350" t="s">
        <v>256</v>
      </c>
      <c r="I350">
        <v>106</v>
      </c>
      <c r="J350" t="s">
        <v>179</v>
      </c>
      <c r="K350">
        <v>6.6310999999999995E-2</v>
      </c>
      <c r="L350">
        <v>6.6310999999999995E-2</v>
      </c>
      <c r="M350" t="s">
        <v>428</v>
      </c>
      <c r="N350" t="s">
        <v>428</v>
      </c>
      <c r="O350" t="s">
        <v>428</v>
      </c>
      <c r="P350" t="s">
        <v>428</v>
      </c>
      <c r="Q350" t="s">
        <v>428</v>
      </c>
    </row>
    <row r="351" spans="1:17" x14ac:dyDescent="0.25">
      <c r="A351" s="175" t="s">
        <v>1772</v>
      </c>
      <c r="B351" s="175" t="s">
        <v>102</v>
      </c>
      <c r="C351">
        <v>3</v>
      </c>
      <c r="D351">
        <v>2031</v>
      </c>
      <c r="E351">
        <v>49035</v>
      </c>
      <c r="F351" t="s">
        <v>234</v>
      </c>
      <c r="G351">
        <v>52</v>
      </c>
      <c r="H351" t="s">
        <v>256</v>
      </c>
      <c r="I351">
        <v>107</v>
      </c>
      <c r="J351" t="s">
        <v>180</v>
      </c>
      <c r="K351">
        <v>1.4876E-2</v>
      </c>
      <c r="L351">
        <v>1.4876E-2</v>
      </c>
      <c r="M351" t="s">
        <v>428</v>
      </c>
      <c r="N351" t="s">
        <v>428</v>
      </c>
      <c r="O351" t="s">
        <v>428</v>
      </c>
      <c r="P351" t="s">
        <v>428</v>
      </c>
      <c r="Q351" t="s">
        <v>428</v>
      </c>
    </row>
    <row r="352" spans="1:17" x14ac:dyDescent="0.25">
      <c r="A352" s="175" t="s">
        <v>1773</v>
      </c>
      <c r="B352" s="175" t="s">
        <v>102</v>
      </c>
      <c r="C352">
        <v>3</v>
      </c>
      <c r="D352">
        <v>2031</v>
      </c>
      <c r="E352">
        <v>49035</v>
      </c>
      <c r="F352" t="s">
        <v>234</v>
      </c>
      <c r="G352">
        <v>52</v>
      </c>
      <c r="H352" t="s">
        <v>256</v>
      </c>
      <c r="I352">
        <v>110</v>
      </c>
      <c r="J352" t="s">
        <v>176</v>
      </c>
      <c r="K352">
        <v>1.7786E-2</v>
      </c>
      <c r="L352">
        <v>1.1506000000000001E-2</v>
      </c>
      <c r="M352">
        <v>1.2212000000000001E-2</v>
      </c>
      <c r="N352" t="s">
        <v>428</v>
      </c>
      <c r="O352" t="s">
        <v>428</v>
      </c>
      <c r="P352" t="s">
        <v>428</v>
      </c>
      <c r="Q352" t="s">
        <v>428</v>
      </c>
    </row>
    <row r="353" spans="1:17" x14ac:dyDescent="0.25">
      <c r="A353" s="175" t="s">
        <v>1774</v>
      </c>
      <c r="B353" s="175" t="s">
        <v>102</v>
      </c>
      <c r="C353">
        <v>3</v>
      </c>
      <c r="D353">
        <v>2031</v>
      </c>
      <c r="E353">
        <v>49035</v>
      </c>
      <c r="F353" t="s">
        <v>234</v>
      </c>
      <c r="G353">
        <v>52</v>
      </c>
      <c r="H353" t="s">
        <v>256</v>
      </c>
      <c r="I353">
        <v>116</v>
      </c>
      <c r="J353" t="s">
        <v>181</v>
      </c>
      <c r="K353">
        <v>8.2889999999999995E-3</v>
      </c>
      <c r="L353">
        <v>8.2889999999999995E-3</v>
      </c>
      <c r="M353" t="s">
        <v>428</v>
      </c>
      <c r="N353" t="s">
        <v>428</v>
      </c>
      <c r="O353" t="s">
        <v>428</v>
      </c>
      <c r="P353" t="s">
        <v>428</v>
      </c>
      <c r="Q353" t="s">
        <v>428</v>
      </c>
    </row>
    <row r="354" spans="1:17" x14ac:dyDescent="0.25">
      <c r="A354" s="175" t="s">
        <v>1775</v>
      </c>
      <c r="B354" s="175" t="s">
        <v>102</v>
      </c>
      <c r="C354">
        <v>3</v>
      </c>
      <c r="D354">
        <v>2031</v>
      </c>
      <c r="E354">
        <v>49035</v>
      </c>
      <c r="F354" t="s">
        <v>234</v>
      </c>
      <c r="G354">
        <v>52</v>
      </c>
      <c r="H354" t="s">
        <v>256</v>
      </c>
      <c r="I354">
        <v>117</v>
      </c>
      <c r="J354" t="s">
        <v>182</v>
      </c>
      <c r="K354">
        <v>2.2309999999999999E-3</v>
      </c>
      <c r="L354">
        <v>2.2309999999999999E-3</v>
      </c>
      <c r="M354" t="s">
        <v>428</v>
      </c>
      <c r="N354" t="s">
        <v>428</v>
      </c>
      <c r="O354" t="s">
        <v>428</v>
      </c>
      <c r="P354" t="s">
        <v>428</v>
      </c>
      <c r="Q354" t="s">
        <v>428</v>
      </c>
    </row>
    <row r="355" spans="1:17" x14ac:dyDescent="0.25">
      <c r="A355" s="175" t="s">
        <v>1776</v>
      </c>
      <c r="B355" s="175" t="s">
        <v>102</v>
      </c>
      <c r="C355">
        <v>3</v>
      </c>
      <c r="D355">
        <v>2031</v>
      </c>
      <c r="E355">
        <v>49035</v>
      </c>
      <c r="F355" t="s">
        <v>234</v>
      </c>
      <c r="G355">
        <v>53</v>
      </c>
      <c r="H355" t="s">
        <v>257</v>
      </c>
      <c r="I355">
        <v>2</v>
      </c>
      <c r="J355" t="s">
        <v>173</v>
      </c>
      <c r="K355">
        <v>1.743914</v>
      </c>
      <c r="L355">
        <v>1.7136009999999999</v>
      </c>
      <c r="M355">
        <v>1.3436589999999999</v>
      </c>
      <c r="N355" t="s">
        <v>428</v>
      </c>
      <c r="O355" t="s">
        <v>428</v>
      </c>
      <c r="P355" t="s">
        <v>428</v>
      </c>
      <c r="Q355" t="s">
        <v>428</v>
      </c>
    </row>
    <row r="356" spans="1:17" x14ac:dyDescent="0.25">
      <c r="A356" s="175" t="s">
        <v>1777</v>
      </c>
      <c r="B356" s="175" t="s">
        <v>102</v>
      </c>
      <c r="C356">
        <v>3</v>
      </c>
      <c r="D356">
        <v>2031</v>
      </c>
      <c r="E356">
        <v>49035</v>
      </c>
      <c r="F356" t="s">
        <v>234</v>
      </c>
      <c r="G356">
        <v>53</v>
      </c>
      <c r="H356" t="s">
        <v>257</v>
      </c>
      <c r="I356">
        <v>3</v>
      </c>
      <c r="J356" t="s">
        <v>174</v>
      </c>
      <c r="K356">
        <v>0.74883999999999995</v>
      </c>
      <c r="L356">
        <v>0.74249200000000004</v>
      </c>
      <c r="M356">
        <v>0.28135700000000002</v>
      </c>
      <c r="N356" t="s">
        <v>428</v>
      </c>
      <c r="O356" t="s">
        <v>428</v>
      </c>
      <c r="P356" t="s">
        <v>428</v>
      </c>
      <c r="Q356" t="s">
        <v>428</v>
      </c>
    </row>
    <row r="357" spans="1:17" x14ac:dyDescent="0.25">
      <c r="A357" s="175" t="s">
        <v>1778</v>
      </c>
      <c r="B357" s="175" t="s">
        <v>102</v>
      </c>
      <c r="C357">
        <v>3</v>
      </c>
      <c r="D357">
        <v>2031</v>
      </c>
      <c r="E357">
        <v>49035</v>
      </c>
      <c r="F357" t="s">
        <v>234</v>
      </c>
      <c r="G357">
        <v>53</v>
      </c>
      <c r="H357" t="s">
        <v>257</v>
      </c>
      <c r="I357">
        <v>87</v>
      </c>
      <c r="J357" t="s">
        <v>175</v>
      </c>
      <c r="K357">
        <v>0.169789</v>
      </c>
      <c r="L357">
        <v>6.7997000000000002E-2</v>
      </c>
      <c r="M357">
        <v>0.41584199999999999</v>
      </c>
      <c r="N357">
        <v>2.9385999999999999E-2</v>
      </c>
      <c r="O357">
        <v>6.3141000000000003E-2</v>
      </c>
      <c r="P357" t="s">
        <v>428</v>
      </c>
      <c r="Q357">
        <v>3.250086</v>
      </c>
    </row>
    <row r="358" spans="1:17" x14ac:dyDescent="0.25">
      <c r="A358" s="175" t="s">
        <v>1779</v>
      </c>
      <c r="B358" s="175" t="s">
        <v>102</v>
      </c>
      <c r="C358">
        <v>3</v>
      </c>
      <c r="D358">
        <v>2031</v>
      </c>
      <c r="E358">
        <v>49035</v>
      </c>
      <c r="F358" t="s">
        <v>234</v>
      </c>
      <c r="G358">
        <v>53</v>
      </c>
      <c r="H358" t="s">
        <v>257</v>
      </c>
      <c r="I358">
        <v>90</v>
      </c>
      <c r="J358" t="s">
        <v>178</v>
      </c>
      <c r="K358">
        <v>785.09777799999995</v>
      </c>
      <c r="L358">
        <v>784.51776099999995</v>
      </c>
      <c r="M358">
        <v>25.710232000000001</v>
      </c>
      <c r="N358" t="s">
        <v>428</v>
      </c>
      <c r="O358" t="s">
        <v>428</v>
      </c>
      <c r="P358" t="s">
        <v>428</v>
      </c>
      <c r="Q358" t="s">
        <v>428</v>
      </c>
    </row>
    <row r="359" spans="1:17" x14ac:dyDescent="0.25">
      <c r="A359" s="175" t="s">
        <v>1780</v>
      </c>
      <c r="B359" s="175" t="s">
        <v>102</v>
      </c>
      <c r="C359">
        <v>3</v>
      </c>
      <c r="D359">
        <v>2031</v>
      </c>
      <c r="E359">
        <v>49035</v>
      </c>
      <c r="F359" t="s">
        <v>234</v>
      </c>
      <c r="G359">
        <v>53</v>
      </c>
      <c r="H359" t="s">
        <v>257</v>
      </c>
      <c r="I359">
        <v>100</v>
      </c>
      <c r="J359" t="s">
        <v>177</v>
      </c>
      <c r="K359">
        <v>2.0396999999999998E-2</v>
      </c>
      <c r="L359">
        <v>2.0094999999999998E-2</v>
      </c>
      <c r="M359">
        <v>1.3350000000000001E-2</v>
      </c>
      <c r="N359" t="s">
        <v>428</v>
      </c>
      <c r="O359" t="s">
        <v>428</v>
      </c>
      <c r="P359" t="s">
        <v>428</v>
      </c>
      <c r="Q359" t="s">
        <v>428</v>
      </c>
    </row>
    <row r="360" spans="1:17" x14ac:dyDescent="0.25">
      <c r="A360" s="175" t="s">
        <v>1781</v>
      </c>
      <c r="B360" s="175" t="s">
        <v>102</v>
      </c>
      <c r="C360">
        <v>3</v>
      </c>
      <c r="D360">
        <v>2031</v>
      </c>
      <c r="E360">
        <v>49035</v>
      </c>
      <c r="F360" t="s">
        <v>234</v>
      </c>
      <c r="G360">
        <v>53</v>
      </c>
      <c r="H360" t="s">
        <v>257</v>
      </c>
      <c r="I360">
        <v>106</v>
      </c>
      <c r="J360" t="s">
        <v>179</v>
      </c>
      <c r="K360">
        <v>6.8436999999999998E-2</v>
      </c>
      <c r="L360">
        <v>6.8436999999999998E-2</v>
      </c>
      <c r="M360" t="s">
        <v>428</v>
      </c>
      <c r="N360" t="s">
        <v>428</v>
      </c>
      <c r="O360" t="s">
        <v>428</v>
      </c>
      <c r="P360" t="s">
        <v>428</v>
      </c>
      <c r="Q360" t="s">
        <v>428</v>
      </c>
    </row>
    <row r="361" spans="1:17" x14ac:dyDescent="0.25">
      <c r="A361" s="175" t="s">
        <v>1782</v>
      </c>
      <c r="B361" s="175" t="s">
        <v>102</v>
      </c>
      <c r="C361">
        <v>3</v>
      </c>
      <c r="D361">
        <v>2031</v>
      </c>
      <c r="E361">
        <v>49035</v>
      </c>
      <c r="F361" t="s">
        <v>234</v>
      </c>
      <c r="G361">
        <v>53</v>
      </c>
      <c r="H361" t="s">
        <v>257</v>
      </c>
      <c r="I361">
        <v>107</v>
      </c>
      <c r="J361" t="s">
        <v>180</v>
      </c>
      <c r="K361">
        <v>1.4888999999999999E-2</v>
      </c>
      <c r="L361">
        <v>1.4888999999999999E-2</v>
      </c>
      <c r="M361" t="s">
        <v>428</v>
      </c>
      <c r="N361" t="s">
        <v>428</v>
      </c>
      <c r="O361" t="s">
        <v>428</v>
      </c>
      <c r="P361" t="s">
        <v>428</v>
      </c>
      <c r="Q361" t="s">
        <v>428</v>
      </c>
    </row>
    <row r="362" spans="1:17" x14ac:dyDescent="0.25">
      <c r="A362" s="175" t="s">
        <v>1783</v>
      </c>
      <c r="B362" s="175" t="s">
        <v>102</v>
      </c>
      <c r="C362">
        <v>3</v>
      </c>
      <c r="D362">
        <v>2031</v>
      </c>
      <c r="E362">
        <v>49035</v>
      </c>
      <c r="F362" t="s">
        <v>234</v>
      </c>
      <c r="G362">
        <v>53</v>
      </c>
      <c r="H362" t="s">
        <v>257</v>
      </c>
      <c r="I362">
        <v>110</v>
      </c>
      <c r="J362" t="s">
        <v>176</v>
      </c>
      <c r="K362">
        <v>1.8654E-2</v>
      </c>
      <c r="L362">
        <v>1.8387000000000001E-2</v>
      </c>
      <c r="M362">
        <v>1.1821999999999999E-2</v>
      </c>
      <c r="N362" t="s">
        <v>428</v>
      </c>
      <c r="O362" t="s">
        <v>428</v>
      </c>
      <c r="P362" t="s">
        <v>428</v>
      </c>
      <c r="Q362" t="s">
        <v>428</v>
      </c>
    </row>
    <row r="363" spans="1:17" x14ac:dyDescent="0.25">
      <c r="A363" s="175" t="s">
        <v>1784</v>
      </c>
      <c r="B363" s="175" t="s">
        <v>102</v>
      </c>
      <c r="C363">
        <v>3</v>
      </c>
      <c r="D363">
        <v>2031</v>
      </c>
      <c r="E363">
        <v>49035</v>
      </c>
      <c r="F363" t="s">
        <v>234</v>
      </c>
      <c r="G363">
        <v>53</v>
      </c>
      <c r="H363" t="s">
        <v>257</v>
      </c>
      <c r="I363">
        <v>116</v>
      </c>
      <c r="J363" t="s">
        <v>181</v>
      </c>
      <c r="K363">
        <v>8.5550000000000001E-3</v>
      </c>
      <c r="L363">
        <v>8.5550000000000001E-3</v>
      </c>
      <c r="M363" t="s">
        <v>428</v>
      </c>
      <c r="N363" t="s">
        <v>428</v>
      </c>
      <c r="O363" t="s">
        <v>428</v>
      </c>
      <c r="P363" t="s">
        <v>428</v>
      </c>
      <c r="Q363" t="s">
        <v>428</v>
      </c>
    </row>
    <row r="364" spans="1:17" x14ac:dyDescent="0.25">
      <c r="A364" s="175" t="s">
        <v>1785</v>
      </c>
      <c r="B364" s="175" t="s">
        <v>102</v>
      </c>
      <c r="C364">
        <v>3</v>
      </c>
      <c r="D364">
        <v>2031</v>
      </c>
      <c r="E364">
        <v>49035</v>
      </c>
      <c r="F364" t="s">
        <v>234</v>
      </c>
      <c r="G364">
        <v>53</v>
      </c>
      <c r="H364" t="s">
        <v>257</v>
      </c>
      <c r="I364">
        <v>117</v>
      </c>
      <c r="J364" t="s">
        <v>182</v>
      </c>
      <c r="K364">
        <v>2.2330000000000002E-3</v>
      </c>
      <c r="L364">
        <v>2.2330000000000002E-3</v>
      </c>
      <c r="M364" t="s">
        <v>428</v>
      </c>
      <c r="N364" t="s">
        <v>428</v>
      </c>
      <c r="O364" t="s">
        <v>428</v>
      </c>
      <c r="P364" t="s">
        <v>428</v>
      </c>
      <c r="Q364" t="s">
        <v>428</v>
      </c>
    </row>
    <row r="365" spans="1:17" x14ac:dyDescent="0.25">
      <c r="A365" s="175" t="s">
        <v>1786</v>
      </c>
      <c r="B365" s="175" t="s">
        <v>102</v>
      </c>
      <c r="C365">
        <v>3</v>
      </c>
      <c r="D365">
        <v>2031</v>
      </c>
      <c r="E365">
        <v>49035</v>
      </c>
      <c r="F365" t="s">
        <v>234</v>
      </c>
      <c r="G365">
        <v>54</v>
      </c>
      <c r="H365" t="s">
        <v>258</v>
      </c>
      <c r="I365">
        <v>2</v>
      </c>
      <c r="J365" t="s">
        <v>173</v>
      </c>
      <c r="K365">
        <v>7.7915400000000004</v>
      </c>
      <c r="L365">
        <v>6.5942829999999999</v>
      </c>
      <c r="M365">
        <v>40.827666999999998</v>
      </c>
      <c r="N365" t="s">
        <v>428</v>
      </c>
      <c r="O365" t="s">
        <v>428</v>
      </c>
      <c r="P365" t="s">
        <v>428</v>
      </c>
      <c r="Q365" t="s">
        <v>428</v>
      </c>
    </row>
    <row r="366" spans="1:17" x14ac:dyDescent="0.25">
      <c r="A366" s="175" t="s">
        <v>1787</v>
      </c>
      <c r="B366" s="175" t="s">
        <v>102</v>
      </c>
      <c r="C366">
        <v>3</v>
      </c>
      <c r="D366">
        <v>2031</v>
      </c>
      <c r="E366">
        <v>49035</v>
      </c>
      <c r="F366" t="s">
        <v>234</v>
      </c>
      <c r="G366">
        <v>54</v>
      </c>
      <c r="H366" t="s">
        <v>258</v>
      </c>
      <c r="I366">
        <v>3</v>
      </c>
      <c r="J366" t="s">
        <v>174</v>
      </c>
      <c r="K366">
        <v>1.3234779999999999</v>
      </c>
      <c r="L366">
        <v>1.2650170000000001</v>
      </c>
      <c r="M366">
        <v>1.9935659999999999</v>
      </c>
      <c r="N366" t="s">
        <v>428</v>
      </c>
      <c r="O366" t="s">
        <v>428</v>
      </c>
      <c r="P366" t="s">
        <v>428</v>
      </c>
      <c r="Q366" t="s">
        <v>428</v>
      </c>
    </row>
    <row r="367" spans="1:17" x14ac:dyDescent="0.25">
      <c r="A367" s="175" t="s">
        <v>1788</v>
      </c>
      <c r="B367" s="175" t="s">
        <v>102</v>
      </c>
      <c r="C367">
        <v>3</v>
      </c>
      <c r="D367">
        <v>2031</v>
      </c>
      <c r="E367">
        <v>49035</v>
      </c>
      <c r="F367" t="s">
        <v>234</v>
      </c>
      <c r="G367">
        <v>54</v>
      </c>
      <c r="H367" t="s">
        <v>258</v>
      </c>
      <c r="I367">
        <v>87</v>
      </c>
      <c r="J367" t="s">
        <v>175</v>
      </c>
      <c r="K367">
        <v>0.59861500000000001</v>
      </c>
      <c r="L367">
        <v>0.19203000000000001</v>
      </c>
      <c r="M367">
        <v>2.5322939999999998</v>
      </c>
      <c r="N367">
        <v>0.1013</v>
      </c>
      <c r="O367">
        <v>5.9801E-2</v>
      </c>
      <c r="P367" t="s">
        <v>428</v>
      </c>
      <c r="Q367">
        <v>3.27319</v>
      </c>
    </row>
    <row r="368" spans="1:17" x14ac:dyDescent="0.25">
      <c r="A368" s="175" t="s">
        <v>1789</v>
      </c>
      <c r="B368" s="175" t="s">
        <v>102</v>
      </c>
      <c r="C368">
        <v>3</v>
      </c>
      <c r="D368">
        <v>2031</v>
      </c>
      <c r="E368">
        <v>49035</v>
      </c>
      <c r="F368" t="s">
        <v>234</v>
      </c>
      <c r="G368">
        <v>54</v>
      </c>
      <c r="H368" t="s">
        <v>258</v>
      </c>
      <c r="I368">
        <v>90</v>
      </c>
      <c r="J368" t="s">
        <v>178</v>
      </c>
      <c r="K368">
        <v>1050.1647949999999</v>
      </c>
      <c r="L368">
        <v>1042.5998540000001</v>
      </c>
      <c r="M368">
        <v>257.97289999999998</v>
      </c>
      <c r="N368" t="s">
        <v>428</v>
      </c>
      <c r="O368" t="s">
        <v>428</v>
      </c>
      <c r="P368" t="s">
        <v>428</v>
      </c>
      <c r="Q368" t="s">
        <v>428</v>
      </c>
    </row>
    <row r="369" spans="1:17" x14ac:dyDescent="0.25">
      <c r="A369" s="175" t="s">
        <v>1790</v>
      </c>
      <c r="B369" s="175" t="s">
        <v>102</v>
      </c>
      <c r="C369">
        <v>3</v>
      </c>
      <c r="D369">
        <v>2031</v>
      </c>
      <c r="E369">
        <v>49035</v>
      </c>
      <c r="F369" t="s">
        <v>234</v>
      </c>
      <c r="G369">
        <v>54</v>
      </c>
      <c r="H369" t="s">
        <v>258</v>
      </c>
      <c r="I369">
        <v>100</v>
      </c>
      <c r="J369" t="s">
        <v>177</v>
      </c>
      <c r="K369">
        <v>5.3092E-2</v>
      </c>
      <c r="L369">
        <v>4.8343999999999998E-2</v>
      </c>
      <c r="M369">
        <v>0.16191900000000001</v>
      </c>
      <c r="N369" t="s">
        <v>428</v>
      </c>
      <c r="O369" t="s">
        <v>428</v>
      </c>
      <c r="P369" t="s">
        <v>428</v>
      </c>
      <c r="Q369" t="s">
        <v>428</v>
      </c>
    </row>
    <row r="370" spans="1:17" x14ac:dyDescent="0.25">
      <c r="A370" s="175" t="s">
        <v>1791</v>
      </c>
      <c r="B370" s="175" t="s">
        <v>102</v>
      </c>
      <c r="C370">
        <v>3</v>
      </c>
      <c r="D370">
        <v>2031</v>
      </c>
      <c r="E370">
        <v>49035</v>
      </c>
      <c r="F370" t="s">
        <v>234</v>
      </c>
      <c r="G370">
        <v>54</v>
      </c>
      <c r="H370" t="s">
        <v>258</v>
      </c>
      <c r="I370">
        <v>106</v>
      </c>
      <c r="J370" t="s">
        <v>179</v>
      </c>
      <c r="K370">
        <v>8.8457999999999995E-2</v>
      </c>
      <c r="L370">
        <v>8.8457999999999995E-2</v>
      </c>
      <c r="M370" t="s">
        <v>428</v>
      </c>
      <c r="N370" t="s">
        <v>428</v>
      </c>
      <c r="O370" t="s">
        <v>428</v>
      </c>
      <c r="P370" t="s">
        <v>428</v>
      </c>
      <c r="Q370" t="s">
        <v>428</v>
      </c>
    </row>
    <row r="371" spans="1:17" x14ac:dyDescent="0.25">
      <c r="A371" s="175" t="s">
        <v>1792</v>
      </c>
      <c r="B371" s="175" t="s">
        <v>102</v>
      </c>
      <c r="C371">
        <v>3</v>
      </c>
      <c r="D371">
        <v>2031</v>
      </c>
      <c r="E371">
        <v>49035</v>
      </c>
      <c r="F371" t="s">
        <v>234</v>
      </c>
      <c r="G371">
        <v>54</v>
      </c>
      <c r="H371" t="s">
        <v>258</v>
      </c>
      <c r="I371">
        <v>107</v>
      </c>
      <c r="J371" t="s">
        <v>180</v>
      </c>
      <c r="K371">
        <v>1.6185000000000001E-2</v>
      </c>
      <c r="L371">
        <v>1.6185000000000001E-2</v>
      </c>
      <c r="M371" t="s">
        <v>428</v>
      </c>
      <c r="N371" t="s">
        <v>428</v>
      </c>
      <c r="O371" t="s">
        <v>428</v>
      </c>
      <c r="P371" t="s">
        <v>428</v>
      </c>
      <c r="Q371" t="s">
        <v>428</v>
      </c>
    </row>
    <row r="372" spans="1:17" x14ac:dyDescent="0.25">
      <c r="A372" s="175" t="s">
        <v>1793</v>
      </c>
      <c r="B372" s="175" t="s">
        <v>102</v>
      </c>
      <c r="C372">
        <v>3</v>
      </c>
      <c r="D372">
        <v>2031</v>
      </c>
      <c r="E372">
        <v>49035</v>
      </c>
      <c r="F372" t="s">
        <v>234</v>
      </c>
      <c r="G372">
        <v>54</v>
      </c>
      <c r="H372" t="s">
        <v>258</v>
      </c>
      <c r="I372">
        <v>110</v>
      </c>
      <c r="J372" t="s">
        <v>176</v>
      </c>
      <c r="K372">
        <v>4.8351999999999999E-2</v>
      </c>
      <c r="L372">
        <v>4.4149000000000001E-2</v>
      </c>
      <c r="M372">
        <v>0.143345</v>
      </c>
      <c r="N372" t="s">
        <v>428</v>
      </c>
      <c r="O372" t="s">
        <v>428</v>
      </c>
      <c r="P372" t="s">
        <v>428</v>
      </c>
      <c r="Q372" t="s">
        <v>428</v>
      </c>
    </row>
    <row r="373" spans="1:17" x14ac:dyDescent="0.25">
      <c r="A373" s="175" t="s">
        <v>1794</v>
      </c>
      <c r="B373" s="175" t="s">
        <v>102</v>
      </c>
      <c r="C373">
        <v>3</v>
      </c>
      <c r="D373">
        <v>2031</v>
      </c>
      <c r="E373">
        <v>49035</v>
      </c>
      <c r="F373" t="s">
        <v>234</v>
      </c>
      <c r="G373">
        <v>54</v>
      </c>
      <c r="H373" t="s">
        <v>258</v>
      </c>
      <c r="I373">
        <v>116</v>
      </c>
      <c r="J373" t="s">
        <v>181</v>
      </c>
      <c r="K373">
        <v>1.1057000000000001E-2</v>
      </c>
      <c r="L373">
        <v>1.1057000000000001E-2</v>
      </c>
      <c r="M373" t="s">
        <v>428</v>
      </c>
      <c r="N373" t="s">
        <v>428</v>
      </c>
      <c r="O373" t="s">
        <v>428</v>
      </c>
      <c r="P373" t="s">
        <v>428</v>
      </c>
      <c r="Q373" t="s">
        <v>428</v>
      </c>
    </row>
    <row r="374" spans="1:17" x14ac:dyDescent="0.25">
      <c r="A374" s="175" t="s">
        <v>1795</v>
      </c>
      <c r="B374" s="175" t="s">
        <v>102</v>
      </c>
      <c r="C374">
        <v>3</v>
      </c>
      <c r="D374">
        <v>2031</v>
      </c>
      <c r="E374">
        <v>49035</v>
      </c>
      <c r="F374" t="s">
        <v>234</v>
      </c>
      <c r="G374">
        <v>54</v>
      </c>
      <c r="H374" t="s">
        <v>258</v>
      </c>
      <c r="I374">
        <v>117</v>
      </c>
      <c r="J374" t="s">
        <v>182</v>
      </c>
      <c r="K374">
        <v>2.428E-3</v>
      </c>
      <c r="L374">
        <v>2.428E-3</v>
      </c>
      <c r="M374" t="s">
        <v>428</v>
      </c>
      <c r="N374" t="s">
        <v>428</v>
      </c>
      <c r="O374" t="s">
        <v>428</v>
      </c>
      <c r="P374" t="s">
        <v>428</v>
      </c>
      <c r="Q374" t="s">
        <v>428</v>
      </c>
    </row>
    <row r="375" spans="1:17" x14ac:dyDescent="0.25">
      <c r="A375" s="175" t="s">
        <v>1796</v>
      </c>
      <c r="B375" s="175" t="s">
        <v>102</v>
      </c>
      <c r="C375">
        <v>3</v>
      </c>
      <c r="D375">
        <v>2031</v>
      </c>
      <c r="E375">
        <v>49035</v>
      </c>
      <c r="F375" t="s">
        <v>234</v>
      </c>
      <c r="G375">
        <v>61</v>
      </c>
      <c r="H375" t="s">
        <v>259</v>
      </c>
      <c r="I375">
        <v>2</v>
      </c>
      <c r="J375" t="s">
        <v>173</v>
      </c>
      <c r="K375">
        <v>1.9453100000000001</v>
      </c>
      <c r="L375">
        <v>1.9242729999999999</v>
      </c>
      <c r="M375">
        <v>0.385378</v>
      </c>
      <c r="N375" t="s">
        <v>428</v>
      </c>
      <c r="O375" t="s">
        <v>428</v>
      </c>
      <c r="P375" t="s">
        <v>428</v>
      </c>
      <c r="Q375" t="s">
        <v>428</v>
      </c>
    </row>
    <row r="376" spans="1:17" x14ac:dyDescent="0.25">
      <c r="A376" s="175" t="s">
        <v>1797</v>
      </c>
      <c r="B376" s="175" t="s">
        <v>102</v>
      </c>
      <c r="C376">
        <v>3</v>
      </c>
      <c r="D376">
        <v>2031</v>
      </c>
      <c r="E376">
        <v>49035</v>
      </c>
      <c r="F376" t="s">
        <v>234</v>
      </c>
      <c r="G376">
        <v>61</v>
      </c>
      <c r="H376" t="s">
        <v>259</v>
      </c>
      <c r="I376">
        <v>3</v>
      </c>
      <c r="J376" t="s">
        <v>174</v>
      </c>
      <c r="K376">
        <v>2.5987420000000001</v>
      </c>
      <c r="L376">
        <v>2.5736240000000001</v>
      </c>
      <c r="M376">
        <v>0.46012399999999998</v>
      </c>
      <c r="N376" t="s">
        <v>428</v>
      </c>
      <c r="O376" t="s">
        <v>428</v>
      </c>
      <c r="P376" t="s">
        <v>428</v>
      </c>
      <c r="Q376" t="s">
        <v>428</v>
      </c>
    </row>
    <row r="377" spans="1:17" x14ac:dyDescent="0.25">
      <c r="A377" s="175" t="s">
        <v>1798</v>
      </c>
      <c r="B377" s="175" t="s">
        <v>102</v>
      </c>
      <c r="C377">
        <v>3</v>
      </c>
      <c r="D377">
        <v>2031</v>
      </c>
      <c r="E377">
        <v>49035</v>
      </c>
      <c r="F377" t="s">
        <v>234</v>
      </c>
      <c r="G377">
        <v>61</v>
      </c>
      <c r="H377" t="s">
        <v>259</v>
      </c>
      <c r="I377">
        <v>87</v>
      </c>
      <c r="J377" t="s">
        <v>175</v>
      </c>
      <c r="K377">
        <v>0.12795500000000001</v>
      </c>
      <c r="L377">
        <v>5.6316999999999999E-2</v>
      </c>
      <c r="M377">
        <v>0.48213400000000001</v>
      </c>
      <c r="N377">
        <v>3.0000000000000001E-6</v>
      </c>
      <c r="O377">
        <v>1.2E-5</v>
      </c>
      <c r="P377" t="s">
        <v>428</v>
      </c>
      <c r="Q377">
        <v>4.2708180000000002</v>
      </c>
    </row>
    <row r="378" spans="1:17" x14ac:dyDescent="0.25">
      <c r="A378" s="175" t="s">
        <v>1799</v>
      </c>
      <c r="B378" s="175" t="s">
        <v>102</v>
      </c>
      <c r="C378">
        <v>3</v>
      </c>
      <c r="D378">
        <v>2031</v>
      </c>
      <c r="E378">
        <v>49035</v>
      </c>
      <c r="F378" t="s">
        <v>234</v>
      </c>
      <c r="G378">
        <v>61</v>
      </c>
      <c r="H378" t="s">
        <v>259</v>
      </c>
      <c r="I378">
        <v>90</v>
      </c>
      <c r="J378" t="s">
        <v>178</v>
      </c>
      <c r="K378">
        <v>1548.5217290000001</v>
      </c>
      <c r="L378">
        <v>1545.862793</v>
      </c>
      <c r="M378">
        <v>48.709671</v>
      </c>
      <c r="N378" t="s">
        <v>428</v>
      </c>
      <c r="O378" t="s">
        <v>428</v>
      </c>
      <c r="P378" t="s">
        <v>428</v>
      </c>
      <c r="Q378" t="s">
        <v>428</v>
      </c>
    </row>
    <row r="379" spans="1:17" x14ac:dyDescent="0.25">
      <c r="A379" s="175" t="s">
        <v>1800</v>
      </c>
      <c r="B379" s="175" t="s">
        <v>102</v>
      </c>
      <c r="C379">
        <v>3</v>
      </c>
      <c r="D379">
        <v>2031</v>
      </c>
      <c r="E379">
        <v>49035</v>
      </c>
      <c r="F379" t="s">
        <v>234</v>
      </c>
      <c r="G379">
        <v>61</v>
      </c>
      <c r="H379" t="s">
        <v>259</v>
      </c>
      <c r="I379">
        <v>100</v>
      </c>
      <c r="J379" t="s">
        <v>177</v>
      </c>
      <c r="K379">
        <v>2.3459000000000001E-2</v>
      </c>
      <c r="L379">
        <v>2.3397000000000001E-2</v>
      </c>
      <c r="M379">
        <v>1.127E-3</v>
      </c>
      <c r="N379" t="s">
        <v>428</v>
      </c>
      <c r="O379" t="s">
        <v>428</v>
      </c>
      <c r="P379" t="s">
        <v>428</v>
      </c>
      <c r="Q379" t="s">
        <v>428</v>
      </c>
    </row>
    <row r="380" spans="1:17" x14ac:dyDescent="0.25">
      <c r="A380" s="175" t="s">
        <v>1801</v>
      </c>
      <c r="B380" s="175" t="s">
        <v>102</v>
      </c>
      <c r="C380">
        <v>3</v>
      </c>
      <c r="D380">
        <v>2031</v>
      </c>
      <c r="E380">
        <v>49035</v>
      </c>
      <c r="F380" t="s">
        <v>234</v>
      </c>
      <c r="G380">
        <v>61</v>
      </c>
      <c r="H380" t="s">
        <v>259</v>
      </c>
      <c r="I380">
        <v>106</v>
      </c>
      <c r="J380" t="s">
        <v>179</v>
      </c>
      <c r="K380">
        <v>0.149255</v>
      </c>
      <c r="L380">
        <v>0.149255</v>
      </c>
      <c r="M380" t="s">
        <v>428</v>
      </c>
      <c r="N380" t="s">
        <v>428</v>
      </c>
      <c r="O380" t="s">
        <v>428</v>
      </c>
      <c r="P380" t="s">
        <v>428</v>
      </c>
      <c r="Q380" t="s">
        <v>428</v>
      </c>
    </row>
    <row r="381" spans="1:17" x14ac:dyDescent="0.25">
      <c r="A381" s="175" t="s">
        <v>1802</v>
      </c>
      <c r="B381" s="175" t="s">
        <v>102</v>
      </c>
      <c r="C381">
        <v>3</v>
      </c>
      <c r="D381">
        <v>2031</v>
      </c>
      <c r="E381">
        <v>49035</v>
      </c>
      <c r="F381" t="s">
        <v>234</v>
      </c>
      <c r="G381">
        <v>61</v>
      </c>
      <c r="H381" t="s">
        <v>259</v>
      </c>
      <c r="I381">
        <v>107</v>
      </c>
      <c r="J381" t="s">
        <v>180</v>
      </c>
      <c r="K381">
        <v>2.8805999999999998E-2</v>
      </c>
      <c r="L381">
        <v>2.8805999999999998E-2</v>
      </c>
      <c r="M381" t="s">
        <v>428</v>
      </c>
      <c r="N381" t="s">
        <v>428</v>
      </c>
      <c r="O381" t="s">
        <v>428</v>
      </c>
      <c r="P381" t="s">
        <v>428</v>
      </c>
      <c r="Q381" t="s">
        <v>428</v>
      </c>
    </row>
    <row r="382" spans="1:17" x14ac:dyDescent="0.25">
      <c r="A382" s="175" t="s">
        <v>1803</v>
      </c>
      <c r="B382" s="175" t="s">
        <v>102</v>
      </c>
      <c r="C382">
        <v>3</v>
      </c>
      <c r="D382">
        <v>2031</v>
      </c>
      <c r="E382">
        <v>49035</v>
      </c>
      <c r="F382" t="s">
        <v>234</v>
      </c>
      <c r="G382">
        <v>61</v>
      </c>
      <c r="H382" t="s">
        <v>259</v>
      </c>
      <c r="I382">
        <v>110</v>
      </c>
      <c r="J382" t="s">
        <v>176</v>
      </c>
      <c r="K382">
        <v>2.1580999999999999E-2</v>
      </c>
      <c r="L382">
        <v>2.1524999999999999E-2</v>
      </c>
      <c r="M382">
        <v>1.0369999999999999E-3</v>
      </c>
      <c r="N382" t="s">
        <v>428</v>
      </c>
      <c r="O382" t="s">
        <v>428</v>
      </c>
      <c r="P382" t="s">
        <v>428</v>
      </c>
      <c r="Q382" t="s">
        <v>428</v>
      </c>
    </row>
    <row r="383" spans="1:17" x14ac:dyDescent="0.25">
      <c r="A383" s="175" t="s">
        <v>1804</v>
      </c>
      <c r="B383" s="175" t="s">
        <v>102</v>
      </c>
      <c r="C383">
        <v>3</v>
      </c>
      <c r="D383">
        <v>2031</v>
      </c>
      <c r="E383">
        <v>49035</v>
      </c>
      <c r="F383" t="s">
        <v>234</v>
      </c>
      <c r="G383">
        <v>61</v>
      </c>
      <c r="H383" t="s">
        <v>259</v>
      </c>
      <c r="I383">
        <v>116</v>
      </c>
      <c r="J383" t="s">
        <v>181</v>
      </c>
      <c r="K383">
        <v>1.8657E-2</v>
      </c>
      <c r="L383">
        <v>1.8657E-2</v>
      </c>
      <c r="M383" t="s">
        <v>428</v>
      </c>
      <c r="N383" t="s">
        <v>428</v>
      </c>
      <c r="O383" t="s">
        <v>428</v>
      </c>
      <c r="P383" t="s">
        <v>428</v>
      </c>
      <c r="Q383" t="s">
        <v>428</v>
      </c>
    </row>
    <row r="384" spans="1:17" x14ac:dyDescent="0.25">
      <c r="A384" s="175" t="s">
        <v>1805</v>
      </c>
      <c r="B384" s="175" t="s">
        <v>102</v>
      </c>
      <c r="C384">
        <v>3</v>
      </c>
      <c r="D384">
        <v>2031</v>
      </c>
      <c r="E384">
        <v>49035</v>
      </c>
      <c r="F384" t="s">
        <v>234</v>
      </c>
      <c r="G384">
        <v>61</v>
      </c>
      <c r="H384" t="s">
        <v>259</v>
      </c>
      <c r="I384">
        <v>117</v>
      </c>
      <c r="J384" t="s">
        <v>182</v>
      </c>
      <c r="K384">
        <v>4.3210000000000002E-3</v>
      </c>
      <c r="L384">
        <v>4.3210000000000002E-3</v>
      </c>
      <c r="M384" t="s">
        <v>428</v>
      </c>
      <c r="N384" t="s">
        <v>428</v>
      </c>
      <c r="O384" t="s">
        <v>428</v>
      </c>
      <c r="P384" t="s">
        <v>428</v>
      </c>
      <c r="Q384" t="s">
        <v>428</v>
      </c>
    </row>
    <row r="385" spans="1:17" x14ac:dyDescent="0.25">
      <c r="A385" s="175" t="s">
        <v>1806</v>
      </c>
      <c r="B385" s="175" t="s">
        <v>102</v>
      </c>
      <c r="C385">
        <v>3</v>
      </c>
      <c r="D385">
        <v>2031</v>
      </c>
      <c r="E385">
        <v>49035</v>
      </c>
      <c r="F385" t="s">
        <v>234</v>
      </c>
      <c r="G385">
        <v>62</v>
      </c>
      <c r="H385" t="s">
        <v>260</v>
      </c>
      <c r="I385">
        <v>2</v>
      </c>
      <c r="J385" t="s">
        <v>173</v>
      </c>
      <c r="K385">
        <v>2.3544130000000001</v>
      </c>
      <c r="L385">
        <v>2.2850359999999998</v>
      </c>
      <c r="M385">
        <v>4.0544330000000004</v>
      </c>
      <c r="N385" t="s">
        <v>428</v>
      </c>
      <c r="O385" t="s">
        <v>428</v>
      </c>
      <c r="P385">
        <v>45.148701000000003</v>
      </c>
      <c r="Q385" t="s">
        <v>428</v>
      </c>
    </row>
    <row r="386" spans="1:17" x14ac:dyDescent="0.25">
      <c r="A386" s="175" t="s">
        <v>1807</v>
      </c>
      <c r="B386" s="175" t="s">
        <v>102</v>
      </c>
      <c r="C386">
        <v>3</v>
      </c>
      <c r="D386">
        <v>2031</v>
      </c>
      <c r="E386">
        <v>49035</v>
      </c>
      <c r="F386" t="s">
        <v>234</v>
      </c>
      <c r="G386">
        <v>62</v>
      </c>
      <c r="H386" t="s">
        <v>260</v>
      </c>
      <c r="I386">
        <v>3</v>
      </c>
      <c r="J386" t="s">
        <v>174</v>
      </c>
      <c r="K386">
        <v>3.0608209999999998</v>
      </c>
      <c r="L386">
        <v>2.979063</v>
      </c>
      <c r="M386">
        <v>4.1183139999999998</v>
      </c>
      <c r="N386" t="s">
        <v>428</v>
      </c>
      <c r="O386" t="s">
        <v>428</v>
      </c>
      <c r="P386">
        <v>54.214931</v>
      </c>
      <c r="Q386" t="s">
        <v>428</v>
      </c>
    </row>
    <row r="387" spans="1:17" x14ac:dyDescent="0.25">
      <c r="A387" s="175" t="s">
        <v>1808</v>
      </c>
      <c r="B387" s="175" t="s">
        <v>102</v>
      </c>
      <c r="C387">
        <v>3</v>
      </c>
      <c r="D387">
        <v>2031</v>
      </c>
      <c r="E387">
        <v>49035</v>
      </c>
      <c r="F387" t="s">
        <v>234</v>
      </c>
      <c r="G387">
        <v>62</v>
      </c>
      <c r="H387" t="s">
        <v>260</v>
      </c>
      <c r="I387">
        <v>87</v>
      </c>
      <c r="J387" t="s">
        <v>175</v>
      </c>
      <c r="K387">
        <v>0.114993</v>
      </c>
      <c r="L387">
        <v>6.0831000000000003E-2</v>
      </c>
      <c r="M387">
        <v>0.97243999999999997</v>
      </c>
      <c r="N387" t="s">
        <v>428</v>
      </c>
      <c r="O387" t="s">
        <v>428</v>
      </c>
      <c r="P387">
        <v>2.7031700000000001</v>
      </c>
      <c r="Q387">
        <v>10.477029</v>
      </c>
    </row>
    <row r="388" spans="1:17" x14ac:dyDescent="0.25">
      <c r="A388" s="175" t="s">
        <v>1809</v>
      </c>
      <c r="B388" s="175" t="s">
        <v>102</v>
      </c>
      <c r="C388">
        <v>3</v>
      </c>
      <c r="D388">
        <v>2031</v>
      </c>
      <c r="E388">
        <v>49035</v>
      </c>
      <c r="F388" t="s">
        <v>234</v>
      </c>
      <c r="G388">
        <v>62</v>
      </c>
      <c r="H388" t="s">
        <v>260</v>
      </c>
      <c r="I388">
        <v>90</v>
      </c>
      <c r="J388" t="s">
        <v>178</v>
      </c>
      <c r="K388">
        <v>1593.024658</v>
      </c>
      <c r="L388">
        <v>1580.0303960000001</v>
      </c>
      <c r="M388">
        <v>381.205444</v>
      </c>
      <c r="N388" t="s">
        <v>428</v>
      </c>
      <c r="O388" t="s">
        <v>428</v>
      </c>
      <c r="P388">
        <v>9034.3837889999995</v>
      </c>
      <c r="Q388" t="s">
        <v>428</v>
      </c>
    </row>
    <row r="389" spans="1:17" x14ac:dyDescent="0.25">
      <c r="A389" s="175" t="s">
        <v>1810</v>
      </c>
      <c r="B389" s="175" t="s">
        <v>102</v>
      </c>
      <c r="C389">
        <v>3</v>
      </c>
      <c r="D389">
        <v>2031</v>
      </c>
      <c r="E389">
        <v>49035</v>
      </c>
      <c r="F389" t="s">
        <v>234</v>
      </c>
      <c r="G389">
        <v>62</v>
      </c>
      <c r="H389" t="s">
        <v>260</v>
      </c>
      <c r="I389">
        <v>100</v>
      </c>
      <c r="J389" t="s">
        <v>177</v>
      </c>
      <c r="K389">
        <v>2.571E-2</v>
      </c>
      <c r="L389">
        <v>2.5361000000000002E-2</v>
      </c>
      <c r="M389">
        <v>9.6699999999999998E-3</v>
      </c>
      <c r="N389" t="s">
        <v>428</v>
      </c>
      <c r="O389" t="s">
        <v>428</v>
      </c>
      <c r="P389">
        <v>0.243175</v>
      </c>
      <c r="Q389" t="s">
        <v>428</v>
      </c>
    </row>
    <row r="390" spans="1:17" x14ac:dyDescent="0.25">
      <c r="A390" s="175" t="s">
        <v>1811</v>
      </c>
      <c r="B390" s="175" t="s">
        <v>102</v>
      </c>
      <c r="C390">
        <v>3</v>
      </c>
      <c r="D390">
        <v>2031</v>
      </c>
      <c r="E390">
        <v>49035</v>
      </c>
      <c r="F390" t="s">
        <v>234</v>
      </c>
      <c r="G390">
        <v>62</v>
      </c>
      <c r="H390" t="s">
        <v>260</v>
      </c>
      <c r="I390">
        <v>106</v>
      </c>
      <c r="J390" t="s">
        <v>179</v>
      </c>
      <c r="K390">
        <v>0.16866900000000001</v>
      </c>
      <c r="L390">
        <v>0.16866900000000001</v>
      </c>
      <c r="M390" t="s">
        <v>428</v>
      </c>
      <c r="N390" t="s">
        <v>428</v>
      </c>
      <c r="O390" t="s">
        <v>428</v>
      </c>
      <c r="P390" t="s">
        <v>428</v>
      </c>
      <c r="Q390" t="s">
        <v>428</v>
      </c>
    </row>
    <row r="391" spans="1:17" x14ac:dyDescent="0.25">
      <c r="A391" s="175" t="s">
        <v>1812</v>
      </c>
      <c r="B391" s="175" t="s">
        <v>102</v>
      </c>
      <c r="C391">
        <v>3</v>
      </c>
      <c r="D391">
        <v>2031</v>
      </c>
      <c r="E391">
        <v>49035</v>
      </c>
      <c r="F391" t="s">
        <v>234</v>
      </c>
      <c r="G391">
        <v>62</v>
      </c>
      <c r="H391" t="s">
        <v>260</v>
      </c>
      <c r="I391">
        <v>107</v>
      </c>
      <c r="J391" t="s">
        <v>180</v>
      </c>
      <c r="K391">
        <v>3.3474999999999998E-2</v>
      </c>
      <c r="L391">
        <v>3.3474999999999998E-2</v>
      </c>
      <c r="M391" t="s">
        <v>428</v>
      </c>
      <c r="N391" t="s">
        <v>428</v>
      </c>
      <c r="O391" t="s">
        <v>428</v>
      </c>
      <c r="P391" t="s">
        <v>428</v>
      </c>
      <c r="Q391" t="s">
        <v>428</v>
      </c>
    </row>
    <row r="392" spans="1:17" x14ac:dyDescent="0.25">
      <c r="A392" s="175" t="s">
        <v>1813</v>
      </c>
      <c r="B392" s="175" t="s">
        <v>102</v>
      </c>
      <c r="C392">
        <v>3</v>
      </c>
      <c r="D392">
        <v>2031</v>
      </c>
      <c r="E392">
        <v>49035</v>
      </c>
      <c r="F392" t="s">
        <v>234</v>
      </c>
      <c r="G392">
        <v>62</v>
      </c>
      <c r="H392" t="s">
        <v>260</v>
      </c>
      <c r="I392">
        <v>110</v>
      </c>
      <c r="J392" t="s">
        <v>176</v>
      </c>
      <c r="K392">
        <v>2.3653E-2</v>
      </c>
      <c r="L392">
        <v>2.3331999999999999E-2</v>
      </c>
      <c r="M392">
        <v>8.8970000000000004E-3</v>
      </c>
      <c r="N392" t="s">
        <v>428</v>
      </c>
      <c r="O392" t="s">
        <v>428</v>
      </c>
      <c r="P392">
        <v>0.223715</v>
      </c>
      <c r="Q392" t="s">
        <v>428</v>
      </c>
    </row>
    <row r="393" spans="1:17" x14ac:dyDescent="0.25">
      <c r="A393" s="175" t="s">
        <v>1814</v>
      </c>
      <c r="B393" s="175" t="s">
        <v>102</v>
      </c>
      <c r="C393">
        <v>3</v>
      </c>
      <c r="D393">
        <v>2031</v>
      </c>
      <c r="E393">
        <v>49035</v>
      </c>
      <c r="F393" t="s">
        <v>234</v>
      </c>
      <c r="G393">
        <v>62</v>
      </c>
      <c r="H393" t="s">
        <v>260</v>
      </c>
      <c r="I393">
        <v>116</v>
      </c>
      <c r="J393" t="s">
        <v>181</v>
      </c>
      <c r="K393">
        <v>2.1083999999999999E-2</v>
      </c>
      <c r="L393">
        <v>2.1083999999999999E-2</v>
      </c>
      <c r="M393" t="s">
        <v>428</v>
      </c>
      <c r="N393" t="s">
        <v>428</v>
      </c>
      <c r="O393" t="s">
        <v>428</v>
      </c>
      <c r="P393" t="s">
        <v>428</v>
      </c>
      <c r="Q393" t="s">
        <v>428</v>
      </c>
    </row>
    <row r="394" spans="1:17" x14ac:dyDescent="0.25">
      <c r="A394" s="175" t="s">
        <v>1815</v>
      </c>
      <c r="B394" s="175" t="s">
        <v>102</v>
      </c>
      <c r="C394">
        <v>3</v>
      </c>
      <c r="D394">
        <v>2031</v>
      </c>
      <c r="E394">
        <v>49035</v>
      </c>
      <c r="F394" t="s">
        <v>234</v>
      </c>
      <c r="G394">
        <v>62</v>
      </c>
      <c r="H394" t="s">
        <v>260</v>
      </c>
      <c r="I394">
        <v>117</v>
      </c>
      <c r="J394" t="s">
        <v>182</v>
      </c>
      <c r="K394">
        <v>5.0210000000000003E-3</v>
      </c>
      <c r="L394">
        <v>5.0210000000000003E-3</v>
      </c>
      <c r="M394" t="s">
        <v>428</v>
      </c>
      <c r="N394" t="s">
        <v>428</v>
      </c>
      <c r="O394" t="s">
        <v>428</v>
      </c>
      <c r="P394" t="s">
        <v>428</v>
      </c>
      <c r="Q394" t="s">
        <v>428</v>
      </c>
    </row>
    <row r="395" spans="1:17" x14ac:dyDescent="0.25">
      <c r="A395" s="175" t="s">
        <v>1816</v>
      </c>
      <c r="B395" s="175" t="s">
        <v>277</v>
      </c>
      <c r="C395">
        <v>4</v>
      </c>
      <c r="D395">
        <v>2031</v>
      </c>
      <c r="E395">
        <v>49057</v>
      </c>
      <c r="F395" t="s">
        <v>235</v>
      </c>
      <c r="G395">
        <v>11</v>
      </c>
      <c r="H395" t="s">
        <v>248</v>
      </c>
      <c r="I395">
        <v>2</v>
      </c>
      <c r="J395" t="s">
        <v>173</v>
      </c>
      <c r="K395">
        <v>10.361295</v>
      </c>
      <c r="L395">
        <v>10.101645</v>
      </c>
      <c r="M395">
        <v>11.328946</v>
      </c>
      <c r="N395" t="s">
        <v>428</v>
      </c>
      <c r="O395" t="s">
        <v>428</v>
      </c>
      <c r="P395" t="s">
        <v>428</v>
      </c>
      <c r="Q395" t="s">
        <v>428</v>
      </c>
    </row>
    <row r="396" spans="1:17" x14ac:dyDescent="0.25">
      <c r="A396" s="175" t="s">
        <v>1817</v>
      </c>
      <c r="B396" s="175" t="s">
        <v>277</v>
      </c>
      <c r="C396">
        <v>4</v>
      </c>
      <c r="D396">
        <v>2031</v>
      </c>
      <c r="E396">
        <v>49057</v>
      </c>
      <c r="F396" t="s">
        <v>235</v>
      </c>
      <c r="G396">
        <v>11</v>
      </c>
      <c r="H396" t="s">
        <v>248</v>
      </c>
      <c r="I396">
        <v>3</v>
      </c>
      <c r="J396" t="s">
        <v>174</v>
      </c>
      <c r="K396">
        <v>0.70103899999999997</v>
      </c>
      <c r="L396">
        <v>0.69367699999999999</v>
      </c>
      <c r="M396">
        <v>0.32120500000000002</v>
      </c>
      <c r="N396" t="s">
        <v>428</v>
      </c>
      <c r="O396" t="s">
        <v>428</v>
      </c>
      <c r="P396" t="s">
        <v>428</v>
      </c>
      <c r="Q396" t="s">
        <v>428</v>
      </c>
    </row>
    <row r="397" spans="1:17" x14ac:dyDescent="0.25">
      <c r="A397" s="175" t="s">
        <v>1818</v>
      </c>
      <c r="B397" s="175" t="s">
        <v>277</v>
      </c>
      <c r="C397">
        <v>4</v>
      </c>
      <c r="D397">
        <v>2031</v>
      </c>
      <c r="E397">
        <v>49057</v>
      </c>
      <c r="F397" t="s">
        <v>235</v>
      </c>
      <c r="G397">
        <v>11</v>
      </c>
      <c r="H397" t="s">
        <v>248</v>
      </c>
      <c r="I397">
        <v>87</v>
      </c>
      <c r="J397" t="s">
        <v>175</v>
      </c>
      <c r="K397">
        <v>3.2995700000000001</v>
      </c>
      <c r="L397">
        <v>0.52105299999999999</v>
      </c>
      <c r="M397">
        <v>1.2756959999999999</v>
      </c>
      <c r="N397">
        <v>2.578249</v>
      </c>
      <c r="O397">
        <v>0.161879</v>
      </c>
      <c r="P397" t="s">
        <v>428</v>
      </c>
      <c r="Q397">
        <v>0.25772099999999998</v>
      </c>
    </row>
    <row r="398" spans="1:17" x14ac:dyDescent="0.25">
      <c r="A398" s="175" t="s">
        <v>1819</v>
      </c>
      <c r="B398" s="175" t="s">
        <v>277</v>
      </c>
      <c r="C398">
        <v>4</v>
      </c>
      <c r="D398">
        <v>2031</v>
      </c>
      <c r="E398">
        <v>49057</v>
      </c>
      <c r="F398" t="s">
        <v>235</v>
      </c>
      <c r="G398">
        <v>11</v>
      </c>
      <c r="H398" t="s">
        <v>248</v>
      </c>
      <c r="I398">
        <v>90</v>
      </c>
      <c r="J398" t="s">
        <v>178</v>
      </c>
      <c r="K398">
        <v>364.06539900000001</v>
      </c>
      <c r="L398">
        <v>360.75027499999999</v>
      </c>
      <c r="M398">
        <v>144.64477500000001</v>
      </c>
      <c r="N398" t="s">
        <v>428</v>
      </c>
      <c r="O398" t="s">
        <v>428</v>
      </c>
      <c r="P398" t="s">
        <v>428</v>
      </c>
      <c r="Q398" t="s">
        <v>428</v>
      </c>
    </row>
    <row r="399" spans="1:17" x14ac:dyDescent="0.25">
      <c r="A399" s="175" t="s">
        <v>1820</v>
      </c>
      <c r="B399" s="175" t="s">
        <v>277</v>
      </c>
      <c r="C399">
        <v>4</v>
      </c>
      <c r="D399">
        <v>2031</v>
      </c>
      <c r="E399">
        <v>49057</v>
      </c>
      <c r="F399" t="s">
        <v>235</v>
      </c>
      <c r="G399">
        <v>11</v>
      </c>
      <c r="H399" t="s">
        <v>248</v>
      </c>
      <c r="I399">
        <v>100</v>
      </c>
      <c r="J399" t="s">
        <v>177</v>
      </c>
      <c r="K399">
        <v>1.9681000000000001E-2</v>
      </c>
      <c r="L399">
        <v>1.9451E-2</v>
      </c>
      <c r="M399">
        <v>1.0052E-2</v>
      </c>
      <c r="N399" t="s">
        <v>428</v>
      </c>
      <c r="O399" t="s">
        <v>428</v>
      </c>
      <c r="P399" t="s">
        <v>428</v>
      </c>
      <c r="Q399" t="s">
        <v>428</v>
      </c>
    </row>
    <row r="400" spans="1:17" x14ac:dyDescent="0.25">
      <c r="A400" s="175" t="s">
        <v>1821</v>
      </c>
      <c r="B400" s="175" t="s">
        <v>277</v>
      </c>
      <c r="C400">
        <v>4</v>
      </c>
      <c r="D400">
        <v>2031</v>
      </c>
      <c r="E400">
        <v>49057</v>
      </c>
      <c r="F400" t="s">
        <v>235</v>
      </c>
      <c r="G400">
        <v>11</v>
      </c>
      <c r="H400" t="s">
        <v>248</v>
      </c>
      <c r="I400">
        <v>106</v>
      </c>
      <c r="J400" t="s">
        <v>179</v>
      </c>
      <c r="K400">
        <v>1.4807000000000001E-2</v>
      </c>
      <c r="L400">
        <v>1.4807000000000001E-2</v>
      </c>
      <c r="M400" t="s">
        <v>428</v>
      </c>
      <c r="N400" t="s">
        <v>428</v>
      </c>
      <c r="O400" t="s">
        <v>428</v>
      </c>
      <c r="P400" t="s">
        <v>428</v>
      </c>
      <c r="Q400" t="s">
        <v>428</v>
      </c>
    </row>
    <row r="401" spans="1:17" x14ac:dyDescent="0.25">
      <c r="A401" s="175" t="s">
        <v>1822</v>
      </c>
      <c r="B401" s="175" t="s">
        <v>277</v>
      </c>
      <c r="C401">
        <v>4</v>
      </c>
      <c r="D401">
        <v>2031</v>
      </c>
      <c r="E401">
        <v>49057</v>
      </c>
      <c r="F401" t="s">
        <v>235</v>
      </c>
      <c r="G401">
        <v>11</v>
      </c>
      <c r="H401" t="s">
        <v>248</v>
      </c>
      <c r="I401">
        <v>107</v>
      </c>
      <c r="J401" t="s">
        <v>180</v>
      </c>
      <c r="K401">
        <v>4.7229999999999998E-3</v>
      </c>
      <c r="L401">
        <v>4.7229999999999998E-3</v>
      </c>
      <c r="M401" t="s">
        <v>428</v>
      </c>
      <c r="N401" t="s">
        <v>428</v>
      </c>
      <c r="O401" t="s">
        <v>428</v>
      </c>
      <c r="P401" t="s">
        <v>428</v>
      </c>
      <c r="Q401" t="s">
        <v>428</v>
      </c>
    </row>
    <row r="402" spans="1:17" x14ac:dyDescent="0.25">
      <c r="A402" s="175" t="s">
        <v>1823</v>
      </c>
      <c r="B402" s="175" t="s">
        <v>277</v>
      </c>
      <c r="C402">
        <v>4</v>
      </c>
      <c r="D402">
        <v>2031</v>
      </c>
      <c r="E402">
        <v>49057</v>
      </c>
      <c r="F402" t="s">
        <v>235</v>
      </c>
      <c r="G402">
        <v>11</v>
      </c>
      <c r="H402" t="s">
        <v>248</v>
      </c>
      <c r="I402">
        <v>110</v>
      </c>
      <c r="J402" t="s">
        <v>176</v>
      </c>
      <c r="K402">
        <v>1.7409999999999998E-2</v>
      </c>
      <c r="L402">
        <v>1.7207E-2</v>
      </c>
      <c r="M402">
        <v>8.8719999999999997E-3</v>
      </c>
      <c r="N402" t="s">
        <v>428</v>
      </c>
      <c r="O402" t="s">
        <v>428</v>
      </c>
      <c r="P402" t="s">
        <v>428</v>
      </c>
      <c r="Q402" t="s">
        <v>428</v>
      </c>
    </row>
    <row r="403" spans="1:17" x14ac:dyDescent="0.25">
      <c r="A403" s="175" t="s">
        <v>1824</v>
      </c>
      <c r="B403" s="175" t="s">
        <v>277</v>
      </c>
      <c r="C403">
        <v>4</v>
      </c>
      <c r="D403">
        <v>2031</v>
      </c>
      <c r="E403">
        <v>49057</v>
      </c>
      <c r="F403" t="s">
        <v>235</v>
      </c>
      <c r="G403">
        <v>11</v>
      </c>
      <c r="H403" t="s">
        <v>248</v>
      </c>
      <c r="I403">
        <v>116</v>
      </c>
      <c r="J403" t="s">
        <v>181</v>
      </c>
      <c r="K403">
        <v>1.851E-3</v>
      </c>
      <c r="L403">
        <v>1.851E-3</v>
      </c>
      <c r="M403" t="s">
        <v>428</v>
      </c>
      <c r="N403" t="s">
        <v>428</v>
      </c>
      <c r="O403" t="s">
        <v>428</v>
      </c>
      <c r="P403" t="s">
        <v>428</v>
      </c>
      <c r="Q403" t="s">
        <v>428</v>
      </c>
    </row>
    <row r="404" spans="1:17" x14ac:dyDescent="0.25">
      <c r="A404" s="175" t="s">
        <v>1825</v>
      </c>
      <c r="B404" s="175" t="s">
        <v>277</v>
      </c>
      <c r="C404">
        <v>4</v>
      </c>
      <c r="D404">
        <v>2031</v>
      </c>
      <c r="E404">
        <v>49057</v>
      </c>
      <c r="F404" t="s">
        <v>235</v>
      </c>
      <c r="G404">
        <v>11</v>
      </c>
      <c r="H404" t="s">
        <v>248</v>
      </c>
      <c r="I404">
        <v>117</v>
      </c>
      <c r="J404" t="s">
        <v>182</v>
      </c>
      <c r="K404">
        <v>7.0799999999999997E-4</v>
      </c>
      <c r="L404">
        <v>7.0799999999999997E-4</v>
      </c>
      <c r="M404" t="s">
        <v>428</v>
      </c>
      <c r="N404" t="s">
        <v>428</v>
      </c>
      <c r="O404" t="s">
        <v>428</v>
      </c>
      <c r="P404" t="s">
        <v>428</v>
      </c>
      <c r="Q404" t="s">
        <v>428</v>
      </c>
    </row>
    <row r="405" spans="1:17" x14ac:dyDescent="0.25">
      <c r="A405" s="175" t="s">
        <v>1826</v>
      </c>
      <c r="B405" s="175" t="s">
        <v>277</v>
      </c>
      <c r="C405">
        <v>4</v>
      </c>
      <c r="D405">
        <v>2031</v>
      </c>
      <c r="E405">
        <v>49057</v>
      </c>
      <c r="F405" t="s">
        <v>235</v>
      </c>
      <c r="G405">
        <v>21</v>
      </c>
      <c r="H405" t="s">
        <v>249</v>
      </c>
      <c r="I405">
        <v>2</v>
      </c>
      <c r="J405" t="s">
        <v>173</v>
      </c>
      <c r="K405">
        <v>2.0948349999999998</v>
      </c>
      <c r="L405">
        <v>1.1869749999999999</v>
      </c>
      <c r="M405">
        <v>6.7766469999999996</v>
      </c>
      <c r="N405" t="s">
        <v>428</v>
      </c>
      <c r="O405" t="s">
        <v>428</v>
      </c>
      <c r="P405" t="s">
        <v>428</v>
      </c>
      <c r="Q405" t="s">
        <v>428</v>
      </c>
    </row>
    <row r="406" spans="1:17" x14ac:dyDescent="0.25">
      <c r="A406" s="175" t="s">
        <v>1827</v>
      </c>
      <c r="B406" s="175" t="s">
        <v>277</v>
      </c>
      <c r="C406">
        <v>4</v>
      </c>
      <c r="D406">
        <v>2031</v>
      </c>
      <c r="E406">
        <v>49057</v>
      </c>
      <c r="F406" t="s">
        <v>235</v>
      </c>
      <c r="G406">
        <v>21</v>
      </c>
      <c r="H406" t="s">
        <v>249</v>
      </c>
      <c r="I406">
        <v>3</v>
      </c>
      <c r="J406" t="s">
        <v>174</v>
      </c>
      <c r="K406">
        <v>5.5018999999999998E-2</v>
      </c>
      <c r="L406">
        <v>1.6093E-2</v>
      </c>
      <c r="M406">
        <v>0.29055900000000001</v>
      </c>
      <c r="N406" t="s">
        <v>428</v>
      </c>
      <c r="O406" t="s">
        <v>428</v>
      </c>
      <c r="P406" t="s">
        <v>428</v>
      </c>
      <c r="Q406" t="s">
        <v>428</v>
      </c>
    </row>
    <row r="407" spans="1:17" x14ac:dyDescent="0.25">
      <c r="A407" s="175" t="s">
        <v>1828</v>
      </c>
      <c r="B407" s="175" t="s">
        <v>277</v>
      </c>
      <c r="C407">
        <v>4</v>
      </c>
      <c r="D407">
        <v>2031</v>
      </c>
      <c r="E407">
        <v>49057</v>
      </c>
      <c r="F407" t="s">
        <v>235</v>
      </c>
      <c r="G407">
        <v>21</v>
      </c>
      <c r="H407" t="s">
        <v>249</v>
      </c>
      <c r="I407">
        <v>87</v>
      </c>
      <c r="J407" t="s">
        <v>175</v>
      </c>
      <c r="K407">
        <v>0.176486</v>
      </c>
      <c r="L407">
        <v>7.6499999999999997E-3</v>
      </c>
      <c r="M407">
        <v>0.73791799999999996</v>
      </c>
      <c r="N407">
        <v>5.9449000000000002E-2</v>
      </c>
      <c r="O407">
        <v>5.9737999999999999E-2</v>
      </c>
      <c r="P407" t="s">
        <v>428</v>
      </c>
      <c r="Q407">
        <v>0.25390299999999999</v>
      </c>
    </row>
    <row r="408" spans="1:17" x14ac:dyDescent="0.25">
      <c r="A408" s="175" t="s">
        <v>1829</v>
      </c>
      <c r="B408" s="175" t="s">
        <v>277</v>
      </c>
      <c r="C408">
        <v>4</v>
      </c>
      <c r="D408">
        <v>2031</v>
      </c>
      <c r="E408">
        <v>49057</v>
      </c>
      <c r="F408" t="s">
        <v>235</v>
      </c>
      <c r="G408">
        <v>21</v>
      </c>
      <c r="H408" t="s">
        <v>249</v>
      </c>
      <c r="I408">
        <v>90</v>
      </c>
      <c r="J408" t="s">
        <v>178</v>
      </c>
      <c r="K408">
        <v>223.98654199999999</v>
      </c>
      <c r="L408">
        <v>210.233688</v>
      </c>
      <c r="M408">
        <v>102.657066</v>
      </c>
      <c r="N408" t="s">
        <v>428</v>
      </c>
      <c r="O408" t="s">
        <v>428</v>
      </c>
      <c r="P408" t="s">
        <v>428</v>
      </c>
      <c r="Q408" t="s">
        <v>428</v>
      </c>
    </row>
    <row r="409" spans="1:17" x14ac:dyDescent="0.25">
      <c r="A409" s="175" t="s">
        <v>1830</v>
      </c>
      <c r="B409" s="175" t="s">
        <v>277</v>
      </c>
      <c r="C409">
        <v>4</v>
      </c>
      <c r="D409">
        <v>2031</v>
      </c>
      <c r="E409">
        <v>49057</v>
      </c>
      <c r="F409" t="s">
        <v>235</v>
      </c>
      <c r="G409">
        <v>21</v>
      </c>
      <c r="H409" t="s">
        <v>249</v>
      </c>
      <c r="I409">
        <v>100</v>
      </c>
      <c r="J409" t="s">
        <v>177</v>
      </c>
      <c r="K409">
        <v>5.489E-3</v>
      </c>
      <c r="L409">
        <v>1.168E-3</v>
      </c>
      <c r="M409">
        <v>3.2259000000000003E-2</v>
      </c>
      <c r="N409" t="s">
        <v>428</v>
      </c>
      <c r="O409" t="s">
        <v>428</v>
      </c>
      <c r="P409" t="s">
        <v>428</v>
      </c>
      <c r="Q409" t="s">
        <v>428</v>
      </c>
    </row>
    <row r="410" spans="1:17" x14ac:dyDescent="0.25">
      <c r="A410" s="175" t="s">
        <v>1831</v>
      </c>
      <c r="B410" s="175" t="s">
        <v>277</v>
      </c>
      <c r="C410">
        <v>4</v>
      </c>
      <c r="D410">
        <v>2031</v>
      </c>
      <c r="E410">
        <v>49057</v>
      </c>
      <c r="F410" t="s">
        <v>235</v>
      </c>
      <c r="G410">
        <v>21</v>
      </c>
      <c r="H410" t="s">
        <v>249</v>
      </c>
      <c r="I410">
        <v>106</v>
      </c>
      <c r="J410" t="s">
        <v>179</v>
      </c>
      <c r="K410">
        <v>2.6651000000000001E-2</v>
      </c>
      <c r="L410">
        <v>2.6651000000000001E-2</v>
      </c>
      <c r="M410" t="s">
        <v>428</v>
      </c>
      <c r="N410" t="s">
        <v>428</v>
      </c>
      <c r="O410" t="s">
        <v>428</v>
      </c>
      <c r="P410" t="s">
        <v>428</v>
      </c>
      <c r="Q410" t="s">
        <v>428</v>
      </c>
    </row>
    <row r="411" spans="1:17" x14ac:dyDescent="0.25">
      <c r="A411" s="175" t="s">
        <v>1832</v>
      </c>
      <c r="B411" s="175" t="s">
        <v>277</v>
      </c>
      <c r="C411">
        <v>4</v>
      </c>
      <c r="D411">
        <v>2031</v>
      </c>
      <c r="E411">
        <v>49057</v>
      </c>
      <c r="F411" t="s">
        <v>235</v>
      </c>
      <c r="G411">
        <v>21</v>
      </c>
      <c r="H411" t="s">
        <v>249</v>
      </c>
      <c r="I411">
        <v>107</v>
      </c>
      <c r="J411" t="s">
        <v>180</v>
      </c>
      <c r="K411">
        <v>9.443E-3</v>
      </c>
      <c r="L411">
        <v>9.443E-3</v>
      </c>
      <c r="M411" t="s">
        <v>428</v>
      </c>
      <c r="N411" t="s">
        <v>428</v>
      </c>
      <c r="O411" t="s">
        <v>428</v>
      </c>
      <c r="P411" t="s">
        <v>428</v>
      </c>
      <c r="Q411" t="s">
        <v>428</v>
      </c>
    </row>
    <row r="412" spans="1:17" x14ac:dyDescent="0.25">
      <c r="A412" s="175" t="s">
        <v>1833</v>
      </c>
      <c r="B412" s="175" t="s">
        <v>277</v>
      </c>
      <c r="C412">
        <v>4</v>
      </c>
      <c r="D412">
        <v>2031</v>
      </c>
      <c r="E412">
        <v>49057</v>
      </c>
      <c r="F412" t="s">
        <v>235</v>
      </c>
      <c r="G412">
        <v>21</v>
      </c>
      <c r="H412" t="s">
        <v>249</v>
      </c>
      <c r="I412">
        <v>110</v>
      </c>
      <c r="J412" t="s">
        <v>176</v>
      </c>
      <c r="K412">
        <v>4.8560000000000001E-3</v>
      </c>
      <c r="L412">
        <v>1.0330000000000001E-3</v>
      </c>
      <c r="M412">
        <v>2.8538000000000001E-2</v>
      </c>
      <c r="N412" t="s">
        <v>428</v>
      </c>
      <c r="O412" t="s">
        <v>428</v>
      </c>
      <c r="P412" t="s">
        <v>428</v>
      </c>
      <c r="Q412" t="s">
        <v>428</v>
      </c>
    </row>
    <row r="413" spans="1:17" x14ac:dyDescent="0.25">
      <c r="A413" s="175" t="s">
        <v>1834</v>
      </c>
      <c r="B413" s="175" t="s">
        <v>277</v>
      </c>
      <c r="C413">
        <v>4</v>
      </c>
      <c r="D413">
        <v>2031</v>
      </c>
      <c r="E413">
        <v>49057</v>
      </c>
      <c r="F413" t="s">
        <v>235</v>
      </c>
      <c r="G413">
        <v>21</v>
      </c>
      <c r="H413" t="s">
        <v>249</v>
      </c>
      <c r="I413">
        <v>116</v>
      </c>
      <c r="J413" t="s">
        <v>181</v>
      </c>
      <c r="K413">
        <v>3.3310000000000002E-3</v>
      </c>
      <c r="L413">
        <v>3.3310000000000002E-3</v>
      </c>
      <c r="M413" t="s">
        <v>428</v>
      </c>
      <c r="N413" t="s">
        <v>428</v>
      </c>
      <c r="O413" t="s">
        <v>428</v>
      </c>
      <c r="P413" t="s">
        <v>428</v>
      </c>
      <c r="Q413" t="s">
        <v>428</v>
      </c>
    </row>
    <row r="414" spans="1:17" x14ac:dyDescent="0.25">
      <c r="A414" s="175" t="s">
        <v>1835</v>
      </c>
      <c r="B414" s="175" t="s">
        <v>277</v>
      </c>
      <c r="C414">
        <v>4</v>
      </c>
      <c r="D414">
        <v>2031</v>
      </c>
      <c r="E414">
        <v>49057</v>
      </c>
      <c r="F414" t="s">
        <v>235</v>
      </c>
      <c r="G414">
        <v>21</v>
      </c>
      <c r="H414" t="s">
        <v>249</v>
      </c>
      <c r="I414">
        <v>117</v>
      </c>
      <c r="J414" t="s">
        <v>182</v>
      </c>
      <c r="K414">
        <v>1.4159999999999999E-3</v>
      </c>
      <c r="L414">
        <v>1.4159999999999999E-3</v>
      </c>
      <c r="M414" t="s">
        <v>428</v>
      </c>
      <c r="N414" t="s">
        <v>428</v>
      </c>
      <c r="O414" t="s">
        <v>428</v>
      </c>
      <c r="P414" t="s">
        <v>428</v>
      </c>
      <c r="Q414" t="s">
        <v>428</v>
      </c>
    </row>
    <row r="415" spans="1:17" x14ac:dyDescent="0.25">
      <c r="A415" s="175" t="s">
        <v>1836</v>
      </c>
      <c r="B415" s="175" t="s">
        <v>277</v>
      </c>
      <c r="C415">
        <v>4</v>
      </c>
      <c r="D415">
        <v>2031</v>
      </c>
      <c r="E415">
        <v>49057</v>
      </c>
      <c r="F415" t="s">
        <v>235</v>
      </c>
      <c r="G415">
        <v>31</v>
      </c>
      <c r="H415" t="s">
        <v>250</v>
      </c>
      <c r="I415">
        <v>2</v>
      </c>
      <c r="J415" t="s">
        <v>173</v>
      </c>
      <c r="K415">
        <v>2.2198250000000002</v>
      </c>
      <c r="L415">
        <v>1.284629</v>
      </c>
      <c r="M415">
        <v>6.848503</v>
      </c>
      <c r="N415" t="s">
        <v>428</v>
      </c>
      <c r="O415" t="s">
        <v>428</v>
      </c>
      <c r="P415" t="s">
        <v>428</v>
      </c>
      <c r="Q415" t="s">
        <v>428</v>
      </c>
    </row>
    <row r="416" spans="1:17" x14ac:dyDescent="0.25">
      <c r="A416" s="175" t="s">
        <v>1837</v>
      </c>
      <c r="B416" s="175" t="s">
        <v>277</v>
      </c>
      <c r="C416">
        <v>4</v>
      </c>
      <c r="D416">
        <v>2031</v>
      </c>
      <c r="E416">
        <v>49057</v>
      </c>
      <c r="F416" t="s">
        <v>235</v>
      </c>
      <c r="G416">
        <v>31</v>
      </c>
      <c r="H416" t="s">
        <v>250</v>
      </c>
      <c r="I416">
        <v>3</v>
      </c>
      <c r="J416" t="s">
        <v>174</v>
      </c>
      <c r="K416">
        <v>0.125918</v>
      </c>
      <c r="L416">
        <v>6.8931000000000006E-2</v>
      </c>
      <c r="M416">
        <v>0.417321</v>
      </c>
      <c r="N416" t="s">
        <v>428</v>
      </c>
      <c r="O416" t="s">
        <v>428</v>
      </c>
      <c r="P416" t="s">
        <v>428</v>
      </c>
      <c r="Q416" t="s">
        <v>428</v>
      </c>
    </row>
    <row r="417" spans="1:17" x14ac:dyDescent="0.25">
      <c r="A417" s="175" t="s">
        <v>1838</v>
      </c>
      <c r="B417" s="175" t="s">
        <v>277</v>
      </c>
      <c r="C417">
        <v>4</v>
      </c>
      <c r="D417">
        <v>2031</v>
      </c>
      <c r="E417">
        <v>49057</v>
      </c>
      <c r="F417" t="s">
        <v>235</v>
      </c>
      <c r="G417">
        <v>31</v>
      </c>
      <c r="H417" t="s">
        <v>250</v>
      </c>
      <c r="I417">
        <v>87</v>
      </c>
      <c r="J417" t="s">
        <v>175</v>
      </c>
      <c r="K417">
        <v>0.18848799999999999</v>
      </c>
      <c r="L417">
        <v>1.4877E-2</v>
      </c>
      <c r="M417">
        <v>0.78320100000000004</v>
      </c>
      <c r="N417">
        <v>5.0745999999999999E-2</v>
      </c>
      <c r="O417">
        <v>5.2824000000000003E-2</v>
      </c>
      <c r="P417" t="s">
        <v>428</v>
      </c>
      <c r="Q417">
        <v>0.39760499999999999</v>
      </c>
    </row>
    <row r="418" spans="1:17" x14ac:dyDescent="0.25">
      <c r="A418" s="175" t="s">
        <v>1839</v>
      </c>
      <c r="B418" s="175" t="s">
        <v>277</v>
      </c>
      <c r="C418">
        <v>4</v>
      </c>
      <c r="D418">
        <v>2031</v>
      </c>
      <c r="E418">
        <v>49057</v>
      </c>
      <c r="F418" t="s">
        <v>235</v>
      </c>
      <c r="G418">
        <v>31</v>
      </c>
      <c r="H418" t="s">
        <v>250</v>
      </c>
      <c r="I418">
        <v>90</v>
      </c>
      <c r="J418" t="s">
        <v>178</v>
      </c>
      <c r="K418">
        <v>321.18283100000002</v>
      </c>
      <c r="L418">
        <v>303.19421399999999</v>
      </c>
      <c r="M418">
        <v>131.731796</v>
      </c>
      <c r="N418" t="s">
        <v>428</v>
      </c>
      <c r="O418" t="s">
        <v>428</v>
      </c>
      <c r="P418" t="s">
        <v>428</v>
      </c>
      <c r="Q418" t="s">
        <v>428</v>
      </c>
    </row>
    <row r="419" spans="1:17" x14ac:dyDescent="0.25">
      <c r="A419" s="175" t="s">
        <v>1840</v>
      </c>
      <c r="B419" s="175" t="s">
        <v>277</v>
      </c>
      <c r="C419">
        <v>4</v>
      </c>
      <c r="D419">
        <v>2031</v>
      </c>
      <c r="E419">
        <v>49057</v>
      </c>
      <c r="F419" t="s">
        <v>235</v>
      </c>
      <c r="G419">
        <v>31</v>
      </c>
      <c r="H419" t="s">
        <v>250</v>
      </c>
      <c r="I419">
        <v>100</v>
      </c>
      <c r="J419" t="s">
        <v>177</v>
      </c>
      <c r="K419">
        <v>9.2010000000000008E-3</v>
      </c>
      <c r="L419">
        <v>2.9880000000000002E-3</v>
      </c>
      <c r="M419">
        <v>4.5496000000000002E-2</v>
      </c>
      <c r="N419" t="s">
        <v>428</v>
      </c>
      <c r="O419" t="s">
        <v>428</v>
      </c>
      <c r="P419" t="s">
        <v>428</v>
      </c>
      <c r="Q419" t="s">
        <v>428</v>
      </c>
    </row>
    <row r="420" spans="1:17" x14ac:dyDescent="0.25">
      <c r="A420" s="175" t="s">
        <v>1841</v>
      </c>
      <c r="B420" s="175" t="s">
        <v>277</v>
      </c>
      <c r="C420">
        <v>4</v>
      </c>
      <c r="D420">
        <v>2031</v>
      </c>
      <c r="E420">
        <v>49057</v>
      </c>
      <c r="F420" t="s">
        <v>235</v>
      </c>
      <c r="G420">
        <v>31</v>
      </c>
      <c r="H420" t="s">
        <v>250</v>
      </c>
      <c r="I420">
        <v>106</v>
      </c>
      <c r="J420" t="s">
        <v>179</v>
      </c>
      <c r="K420">
        <v>3.0010999999999999E-2</v>
      </c>
      <c r="L420">
        <v>3.0010999999999999E-2</v>
      </c>
      <c r="M420" t="s">
        <v>428</v>
      </c>
      <c r="N420" t="s">
        <v>428</v>
      </c>
      <c r="O420" t="s">
        <v>428</v>
      </c>
      <c r="P420" t="s">
        <v>428</v>
      </c>
      <c r="Q420" t="s">
        <v>428</v>
      </c>
    </row>
    <row r="421" spans="1:17" x14ac:dyDescent="0.25">
      <c r="A421" s="175" t="s">
        <v>1842</v>
      </c>
      <c r="B421" s="175" t="s">
        <v>277</v>
      </c>
      <c r="C421">
        <v>4</v>
      </c>
      <c r="D421">
        <v>2031</v>
      </c>
      <c r="E421">
        <v>49057</v>
      </c>
      <c r="F421" t="s">
        <v>235</v>
      </c>
      <c r="G421">
        <v>31</v>
      </c>
      <c r="H421" t="s">
        <v>250</v>
      </c>
      <c r="I421">
        <v>107</v>
      </c>
      <c r="J421" t="s">
        <v>180</v>
      </c>
      <c r="K421">
        <v>9.6469999999999993E-3</v>
      </c>
      <c r="L421">
        <v>9.6469999999999993E-3</v>
      </c>
      <c r="M421" t="s">
        <v>428</v>
      </c>
      <c r="N421" t="s">
        <v>428</v>
      </c>
      <c r="O421" t="s">
        <v>428</v>
      </c>
      <c r="P421" t="s">
        <v>428</v>
      </c>
      <c r="Q421" t="s">
        <v>428</v>
      </c>
    </row>
    <row r="422" spans="1:17" x14ac:dyDescent="0.25">
      <c r="A422" s="175" t="s">
        <v>1843</v>
      </c>
      <c r="B422" s="175" t="s">
        <v>277</v>
      </c>
      <c r="C422">
        <v>4</v>
      </c>
      <c r="D422">
        <v>2031</v>
      </c>
      <c r="E422">
        <v>49057</v>
      </c>
      <c r="F422" t="s">
        <v>235</v>
      </c>
      <c r="G422">
        <v>31</v>
      </c>
      <c r="H422" t="s">
        <v>250</v>
      </c>
      <c r="I422">
        <v>110</v>
      </c>
      <c r="J422" t="s">
        <v>176</v>
      </c>
      <c r="K422">
        <v>8.2000000000000007E-3</v>
      </c>
      <c r="L422">
        <v>2.702E-3</v>
      </c>
      <c r="M422">
        <v>4.0259000000000003E-2</v>
      </c>
      <c r="N422" t="s">
        <v>428</v>
      </c>
      <c r="O422" t="s">
        <v>428</v>
      </c>
      <c r="P422" t="s">
        <v>428</v>
      </c>
      <c r="Q422" t="s">
        <v>428</v>
      </c>
    </row>
    <row r="423" spans="1:17" x14ac:dyDescent="0.25">
      <c r="A423" s="175" t="s">
        <v>1844</v>
      </c>
      <c r="B423" s="175" t="s">
        <v>277</v>
      </c>
      <c r="C423">
        <v>4</v>
      </c>
      <c r="D423">
        <v>2031</v>
      </c>
      <c r="E423">
        <v>49057</v>
      </c>
      <c r="F423" t="s">
        <v>235</v>
      </c>
      <c r="G423">
        <v>31</v>
      </c>
      <c r="H423" t="s">
        <v>250</v>
      </c>
      <c r="I423">
        <v>116</v>
      </c>
      <c r="J423" t="s">
        <v>181</v>
      </c>
      <c r="K423">
        <v>3.751E-3</v>
      </c>
      <c r="L423">
        <v>3.751E-3</v>
      </c>
      <c r="M423" t="s">
        <v>428</v>
      </c>
      <c r="N423" t="s">
        <v>428</v>
      </c>
      <c r="O423" t="s">
        <v>428</v>
      </c>
      <c r="P423" t="s">
        <v>428</v>
      </c>
      <c r="Q423" t="s">
        <v>428</v>
      </c>
    </row>
    <row r="424" spans="1:17" x14ac:dyDescent="0.25">
      <c r="A424" s="175" t="s">
        <v>1845</v>
      </c>
      <c r="B424" s="175" t="s">
        <v>277</v>
      </c>
      <c r="C424">
        <v>4</v>
      </c>
      <c r="D424">
        <v>2031</v>
      </c>
      <c r="E424">
        <v>49057</v>
      </c>
      <c r="F424" t="s">
        <v>235</v>
      </c>
      <c r="G424">
        <v>31</v>
      </c>
      <c r="H424" t="s">
        <v>250</v>
      </c>
      <c r="I424">
        <v>117</v>
      </c>
      <c r="J424" t="s">
        <v>182</v>
      </c>
      <c r="K424">
        <v>1.4469999999999999E-3</v>
      </c>
      <c r="L424">
        <v>1.4469999999999999E-3</v>
      </c>
      <c r="M424" t="s">
        <v>428</v>
      </c>
      <c r="N424" t="s">
        <v>428</v>
      </c>
      <c r="O424" t="s">
        <v>428</v>
      </c>
      <c r="P424" t="s">
        <v>428</v>
      </c>
      <c r="Q424" t="s">
        <v>428</v>
      </c>
    </row>
    <row r="425" spans="1:17" x14ac:dyDescent="0.25">
      <c r="A425" s="175" t="s">
        <v>1846</v>
      </c>
      <c r="B425" s="175" t="s">
        <v>277</v>
      </c>
      <c r="C425">
        <v>4</v>
      </c>
      <c r="D425">
        <v>2031</v>
      </c>
      <c r="E425">
        <v>49057</v>
      </c>
      <c r="F425" t="s">
        <v>235</v>
      </c>
      <c r="G425">
        <v>32</v>
      </c>
      <c r="H425" t="s">
        <v>251</v>
      </c>
      <c r="I425">
        <v>2</v>
      </c>
      <c r="J425" t="s">
        <v>173</v>
      </c>
      <c r="K425">
        <v>2.4183819999999998</v>
      </c>
      <c r="L425">
        <v>1.287201</v>
      </c>
      <c r="M425">
        <v>7.8059380000000003</v>
      </c>
      <c r="N425" t="s">
        <v>428</v>
      </c>
      <c r="O425" t="s">
        <v>428</v>
      </c>
      <c r="P425" t="s">
        <v>428</v>
      </c>
      <c r="Q425" t="s">
        <v>428</v>
      </c>
    </row>
    <row r="426" spans="1:17" x14ac:dyDescent="0.25">
      <c r="A426" s="175" t="s">
        <v>1847</v>
      </c>
      <c r="B426" s="175" t="s">
        <v>277</v>
      </c>
      <c r="C426">
        <v>4</v>
      </c>
      <c r="D426">
        <v>2031</v>
      </c>
      <c r="E426">
        <v>49057</v>
      </c>
      <c r="F426" t="s">
        <v>235</v>
      </c>
      <c r="G426">
        <v>32</v>
      </c>
      <c r="H426" t="s">
        <v>251</v>
      </c>
      <c r="I426">
        <v>3</v>
      </c>
      <c r="J426" t="s">
        <v>174</v>
      </c>
      <c r="K426">
        <v>0.15704199999999999</v>
      </c>
      <c r="L426">
        <v>8.5945999999999995E-2</v>
      </c>
      <c r="M426">
        <v>0.49061100000000002</v>
      </c>
      <c r="N426" t="s">
        <v>428</v>
      </c>
      <c r="O426" t="s">
        <v>428</v>
      </c>
      <c r="P426" t="s">
        <v>428</v>
      </c>
      <c r="Q426" t="s">
        <v>428</v>
      </c>
    </row>
    <row r="427" spans="1:17" x14ac:dyDescent="0.25">
      <c r="A427" s="175" t="s">
        <v>1848</v>
      </c>
      <c r="B427" s="175" t="s">
        <v>277</v>
      </c>
      <c r="C427">
        <v>4</v>
      </c>
      <c r="D427">
        <v>2031</v>
      </c>
      <c r="E427">
        <v>49057</v>
      </c>
      <c r="F427" t="s">
        <v>235</v>
      </c>
      <c r="G427">
        <v>32</v>
      </c>
      <c r="H427" t="s">
        <v>251</v>
      </c>
      <c r="I427">
        <v>87</v>
      </c>
      <c r="J427" t="s">
        <v>175</v>
      </c>
      <c r="K427">
        <v>0.20935799999999999</v>
      </c>
      <c r="L427">
        <v>2.1009E-2</v>
      </c>
      <c r="M427">
        <v>0.82259899999999997</v>
      </c>
      <c r="N427">
        <v>5.0916999999999997E-2</v>
      </c>
      <c r="O427">
        <v>5.3001E-2</v>
      </c>
      <c r="P427" t="s">
        <v>428</v>
      </c>
      <c r="Q427">
        <v>0.45535500000000001</v>
      </c>
    </row>
    <row r="428" spans="1:17" x14ac:dyDescent="0.25">
      <c r="A428" s="175" t="s">
        <v>1849</v>
      </c>
      <c r="B428" s="175" t="s">
        <v>277</v>
      </c>
      <c r="C428">
        <v>4</v>
      </c>
      <c r="D428">
        <v>2031</v>
      </c>
      <c r="E428">
        <v>49057</v>
      </c>
      <c r="F428" t="s">
        <v>235</v>
      </c>
      <c r="G428">
        <v>32</v>
      </c>
      <c r="H428" t="s">
        <v>251</v>
      </c>
      <c r="I428">
        <v>90</v>
      </c>
      <c r="J428" t="s">
        <v>178</v>
      </c>
      <c r="K428">
        <v>360.66635100000002</v>
      </c>
      <c r="L428">
        <v>340.50347900000003</v>
      </c>
      <c r="M428">
        <v>139.13800000000001</v>
      </c>
      <c r="N428" t="s">
        <v>428</v>
      </c>
      <c r="O428" t="s">
        <v>428</v>
      </c>
      <c r="P428" t="s">
        <v>428</v>
      </c>
      <c r="Q428" t="s">
        <v>428</v>
      </c>
    </row>
    <row r="429" spans="1:17" x14ac:dyDescent="0.25">
      <c r="A429" s="175" t="s">
        <v>1850</v>
      </c>
      <c r="B429" s="175" t="s">
        <v>277</v>
      </c>
      <c r="C429">
        <v>4</v>
      </c>
      <c r="D429">
        <v>2031</v>
      </c>
      <c r="E429">
        <v>49057</v>
      </c>
      <c r="F429" t="s">
        <v>235</v>
      </c>
      <c r="G429">
        <v>32</v>
      </c>
      <c r="H429" t="s">
        <v>251</v>
      </c>
      <c r="I429">
        <v>100</v>
      </c>
      <c r="J429" t="s">
        <v>177</v>
      </c>
      <c r="K429">
        <v>1.025E-2</v>
      </c>
      <c r="L429">
        <v>3.882E-3</v>
      </c>
      <c r="M429">
        <v>4.3948000000000001E-2</v>
      </c>
      <c r="N429" t="s">
        <v>428</v>
      </c>
      <c r="O429" t="s">
        <v>428</v>
      </c>
      <c r="P429" t="s">
        <v>428</v>
      </c>
      <c r="Q429" t="s">
        <v>428</v>
      </c>
    </row>
    <row r="430" spans="1:17" x14ac:dyDescent="0.25">
      <c r="A430" s="175" t="s">
        <v>1851</v>
      </c>
      <c r="B430" s="175" t="s">
        <v>277</v>
      </c>
      <c r="C430">
        <v>4</v>
      </c>
      <c r="D430">
        <v>2031</v>
      </c>
      <c r="E430">
        <v>49057</v>
      </c>
      <c r="F430" t="s">
        <v>235</v>
      </c>
      <c r="G430">
        <v>32</v>
      </c>
      <c r="H430" t="s">
        <v>251</v>
      </c>
      <c r="I430">
        <v>106</v>
      </c>
      <c r="J430" t="s">
        <v>179</v>
      </c>
      <c r="K430">
        <v>3.0793000000000001E-2</v>
      </c>
      <c r="L430">
        <v>3.0793000000000001E-2</v>
      </c>
      <c r="M430" t="s">
        <v>428</v>
      </c>
      <c r="N430" t="s">
        <v>428</v>
      </c>
      <c r="O430" t="s">
        <v>428</v>
      </c>
      <c r="P430" t="s">
        <v>428</v>
      </c>
      <c r="Q430" t="s">
        <v>428</v>
      </c>
    </row>
    <row r="431" spans="1:17" x14ac:dyDescent="0.25">
      <c r="A431" s="175" t="s">
        <v>1852</v>
      </c>
      <c r="B431" s="175" t="s">
        <v>277</v>
      </c>
      <c r="C431">
        <v>4</v>
      </c>
      <c r="D431">
        <v>2031</v>
      </c>
      <c r="E431">
        <v>49057</v>
      </c>
      <c r="F431" t="s">
        <v>235</v>
      </c>
      <c r="G431">
        <v>32</v>
      </c>
      <c r="H431" t="s">
        <v>251</v>
      </c>
      <c r="I431">
        <v>107</v>
      </c>
      <c r="J431" t="s">
        <v>180</v>
      </c>
      <c r="K431">
        <v>1.0102999999999999E-2</v>
      </c>
      <c r="L431">
        <v>1.0102999999999999E-2</v>
      </c>
      <c r="M431" t="s">
        <v>428</v>
      </c>
      <c r="N431" t="s">
        <v>428</v>
      </c>
      <c r="O431" t="s">
        <v>428</v>
      </c>
      <c r="P431" t="s">
        <v>428</v>
      </c>
      <c r="Q431" t="s">
        <v>428</v>
      </c>
    </row>
    <row r="432" spans="1:17" x14ac:dyDescent="0.25">
      <c r="A432" s="175" t="s">
        <v>1853</v>
      </c>
      <c r="B432" s="175" t="s">
        <v>277</v>
      </c>
      <c r="C432">
        <v>4</v>
      </c>
      <c r="D432">
        <v>2031</v>
      </c>
      <c r="E432">
        <v>49057</v>
      </c>
      <c r="F432" t="s">
        <v>235</v>
      </c>
      <c r="G432">
        <v>32</v>
      </c>
      <c r="H432" t="s">
        <v>251</v>
      </c>
      <c r="I432">
        <v>110</v>
      </c>
      <c r="J432" t="s">
        <v>176</v>
      </c>
      <c r="K432">
        <v>9.1280000000000007E-3</v>
      </c>
      <c r="L432">
        <v>3.4919999999999999E-3</v>
      </c>
      <c r="M432">
        <v>3.8890000000000001E-2</v>
      </c>
      <c r="N432" t="s">
        <v>428</v>
      </c>
      <c r="O432" t="s">
        <v>428</v>
      </c>
      <c r="P432" t="s">
        <v>428</v>
      </c>
      <c r="Q432" t="s">
        <v>428</v>
      </c>
    </row>
    <row r="433" spans="1:17" x14ac:dyDescent="0.25">
      <c r="A433" s="175" t="s">
        <v>1854</v>
      </c>
      <c r="B433" s="175" t="s">
        <v>277</v>
      </c>
      <c r="C433">
        <v>4</v>
      </c>
      <c r="D433">
        <v>2031</v>
      </c>
      <c r="E433">
        <v>49057</v>
      </c>
      <c r="F433" t="s">
        <v>235</v>
      </c>
      <c r="G433">
        <v>32</v>
      </c>
      <c r="H433" t="s">
        <v>251</v>
      </c>
      <c r="I433">
        <v>116</v>
      </c>
      <c r="J433" t="s">
        <v>181</v>
      </c>
      <c r="K433">
        <v>3.849E-3</v>
      </c>
      <c r="L433">
        <v>3.849E-3</v>
      </c>
      <c r="M433" t="s">
        <v>428</v>
      </c>
      <c r="N433" t="s">
        <v>428</v>
      </c>
      <c r="O433" t="s">
        <v>428</v>
      </c>
      <c r="P433" t="s">
        <v>428</v>
      </c>
      <c r="Q433" t="s">
        <v>428</v>
      </c>
    </row>
    <row r="434" spans="1:17" x14ac:dyDescent="0.25">
      <c r="A434" s="175" t="s">
        <v>1855</v>
      </c>
      <c r="B434" s="175" t="s">
        <v>277</v>
      </c>
      <c r="C434">
        <v>4</v>
      </c>
      <c r="D434">
        <v>2031</v>
      </c>
      <c r="E434">
        <v>49057</v>
      </c>
      <c r="F434" t="s">
        <v>235</v>
      </c>
      <c r="G434">
        <v>32</v>
      </c>
      <c r="H434" t="s">
        <v>251</v>
      </c>
      <c r="I434">
        <v>117</v>
      </c>
      <c r="J434" t="s">
        <v>182</v>
      </c>
      <c r="K434">
        <v>1.5150000000000001E-3</v>
      </c>
      <c r="L434">
        <v>1.5150000000000001E-3</v>
      </c>
      <c r="M434" t="s">
        <v>428</v>
      </c>
      <c r="N434" t="s">
        <v>428</v>
      </c>
      <c r="O434" t="s">
        <v>428</v>
      </c>
      <c r="P434" t="s">
        <v>428</v>
      </c>
      <c r="Q434" t="s">
        <v>428</v>
      </c>
    </row>
    <row r="435" spans="1:17" x14ac:dyDescent="0.25">
      <c r="A435" s="175" t="s">
        <v>1856</v>
      </c>
      <c r="B435" s="175" t="s">
        <v>277</v>
      </c>
      <c r="C435">
        <v>4</v>
      </c>
      <c r="D435">
        <v>2031</v>
      </c>
      <c r="E435">
        <v>49057</v>
      </c>
      <c r="F435" t="s">
        <v>235</v>
      </c>
      <c r="G435">
        <v>41</v>
      </c>
      <c r="H435" t="s">
        <v>429</v>
      </c>
      <c r="I435">
        <v>2</v>
      </c>
      <c r="J435" t="s">
        <v>173</v>
      </c>
      <c r="K435">
        <v>12.880158</v>
      </c>
      <c r="L435">
        <v>12.607079000000001</v>
      </c>
      <c r="M435">
        <v>6.2733350000000003</v>
      </c>
      <c r="N435" t="s">
        <v>428</v>
      </c>
      <c r="O435" t="s">
        <v>428</v>
      </c>
      <c r="P435" t="s">
        <v>428</v>
      </c>
      <c r="Q435" t="s">
        <v>428</v>
      </c>
    </row>
    <row r="436" spans="1:17" x14ac:dyDescent="0.25">
      <c r="A436" s="175" t="s">
        <v>1857</v>
      </c>
      <c r="B436" s="175" t="s">
        <v>277</v>
      </c>
      <c r="C436">
        <v>4</v>
      </c>
      <c r="D436">
        <v>2031</v>
      </c>
      <c r="E436">
        <v>49057</v>
      </c>
      <c r="F436" t="s">
        <v>235</v>
      </c>
      <c r="G436">
        <v>41</v>
      </c>
      <c r="H436" t="s">
        <v>429</v>
      </c>
      <c r="I436">
        <v>3</v>
      </c>
      <c r="J436" t="s">
        <v>174</v>
      </c>
      <c r="K436">
        <v>2.5509900000000001</v>
      </c>
      <c r="L436">
        <v>2.5127999999999999</v>
      </c>
      <c r="M436">
        <v>0.87733399999999995</v>
      </c>
      <c r="N436" t="s">
        <v>428</v>
      </c>
      <c r="O436" t="s">
        <v>428</v>
      </c>
      <c r="P436" t="s">
        <v>428</v>
      </c>
      <c r="Q436" t="s">
        <v>428</v>
      </c>
    </row>
    <row r="437" spans="1:17" x14ac:dyDescent="0.25">
      <c r="A437" s="175" t="s">
        <v>1858</v>
      </c>
      <c r="B437" s="175" t="s">
        <v>277</v>
      </c>
      <c r="C437">
        <v>4</v>
      </c>
      <c r="D437">
        <v>2031</v>
      </c>
      <c r="E437">
        <v>49057</v>
      </c>
      <c r="F437" t="s">
        <v>235</v>
      </c>
      <c r="G437">
        <v>41</v>
      </c>
      <c r="H437" t="s">
        <v>429</v>
      </c>
      <c r="I437">
        <v>87</v>
      </c>
      <c r="J437" t="s">
        <v>175</v>
      </c>
      <c r="K437">
        <v>0.42130699999999999</v>
      </c>
      <c r="L437">
        <v>0.203657</v>
      </c>
      <c r="M437">
        <v>0.83568399999999998</v>
      </c>
      <c r="N437">
        <v>1.2123999999999999E-2</v>
      </c>
      <c r="O437">
        <v>6.4943000000000001E-2</v>
      </c>
      <c r="P437" t="s">
        <v>428</v>
      </c>
      <c r="Q437">
        <v>21.745584000000001</v>
      </c>
    </row>
    <row r="438" spans="1:17" x14ac:dyDescent="0.25">
      <c r="A438" s="175" t="s">
        <v>1859</v>
      </c>
      <c r="B438" s="175" t="s">
        <v>277</v>
      </c>
      <c r="C438">
        <v>4</v>
      </c>
      <c r="D438">
        <v>2031</v>
      </c>
      <c r="E438">
        <v>49057</v>
      </c>
      <c r="F438" t="s">
        <v>235</v>
      </c>
      <c r="G438">
        <v>41</v>
      </c>
      <c r="H438" t="s">
        <v>429</v>
      </c>
      <c r="I438">
        <v>90</v>
      </c>
      <c r="J438" t="s">
        <v>178</v>
      </c>
      <c r="K438">
        <v>1489.677124</v>
      </c>
      <c r="L438">
        <v>1485.7623289999999</v>
      </c>
      <c r="M438">
        <v>89.932013999999995</v>
      </c>
      <c r="N438" t="s">
        <v>428</v>
      </c>
      <c r="O438" t="s">
        <v>428</v>
      </c>
      <c r="P438" t="s">
        <v>428</v>
      </c>
      <c r="Q438" t="s">
        <v>428</v>
      </c>
    </row>
    <row r="439" spans="1:17" x14ac:dyDescent="0.25">
      <c r="A439" s="175" t="s">
        <v>1860</v>
      </c>
      <c r="B439" s="175" t="s">
        <v>277</v>
      </c>
      <c r="C439">
        <v>4</v>
      </c>
      <c r="D439">
        <v>2031</v>
      </c>
      <c r="E439">
        <v>49057</v>
      </c>
      <c r="F439" t="s">
        <v>235</v>
      </c>
      <c r="G439">
        <v>41</v>
      </c>
      <c r="H439" t="s">
        <v>429</v>
      </c>
      <c r="I439">
        <v>100</v>
      </c>
      <c r="J439" t="s">
        <v>177</v>
      </c>
      <c r="K439">
        <v>4.2190999999999999E-2</v>
      </c>
      <c r="L439">
        <v>3.9792000000000001E-2</v>
      </c>
      <c r="M439">
        <v>5.5118E-2</v>
      </c>
      <c r="N439" t="s">
        <v>428</v>
      </c>
      <c r="O439" t="s">
        <v>428</v>
      </c>
      <c r="P439" t="s">
        <v>428</v>
      </c>
      <c r="Q439" t="s">
        <v>428</v>
      </c>
    </row>
    <row r="440" spans="1:17" x14ac:dyDescent="0.25">
      <c r="A440" s="175" t="s">
        <v>1861</v>
      </c>
      <c r="B440" s="175" t="s">
        <v>277</v>
      </c>
      <c r="C440">
        <v>4</v>
      </c>
      <c r="D440">
        <v>2031</v>
      </c>
      <c r="E440">
        <v>49057</v>
      </c>
      <c r="F440" t="s">
        <v>235</v>
      </c>
      <c r="G440">
        <v>41</v>
      </c>
      <c r="H440" t="s">
        <v>429</v>
      </c>
      <c r="I440">
        <v>106</v>
      </c>
      <c r="J440" t="s">
        <v>179</v>
      </c>
      <c r="K440">
        <v>0.117158</v>
      </c>
      <c r="L440">
        <v>0.117158</v>
      </c>
      <c r="M440" t="s">
        <v>428</v>
      </c>
      <c r="N440" t="s">
        <v>428</v>
      </c>
      <c r="O440" t="s">
        <v>428</v>
      </c>
      <c r="P440" t="s">
        <v>428</v>
      </c>
      <c r="Q440" t="s">
        <v>428</v>
      </c>
    </row>
    <row r="441" spans="1:17" x14ac:dyDescent="0.25">
      <c r="A441" s="175" t="s">
        <v>1862</v>
      </c>
      <c r="B441" s="175" t="s">
        <v>277</v>
      </c>
      <c r="C441">
        <v>4</v>
      </c>
      <c r="D441">
        <v>2031</v>
      </c>
      <c r="E441">
        <v>49057</v>
      </c>
      <c r="F441" t="s">
        <v>235</v>
      </c>
      <c r="G441">
        <v>41</v>
      </c>
      <c r="H441" t="s">
        <v>429</v>
      </c>
      <c r="I441">
        <v>107</v>
      </c>
      <c r="J441" t="s">
        <v>180</v>
      </c>
      <c r="K441">
        <v>2.4858999999999999E-2</v>
      </c>
      <c r="L441">
        <v>2.4858999999999999E-2</v>
      </c>
      <c r="M441" t="s">
        <v>428</v>
      </c>
      <c r="N441" t="s">
        <v>428</v>
      </c>
      <c r="O441" t="s">
        <v>428</v>
      </c>
      <c r="P441" t="s">
        <v>428</v>
      </c>
      <c r="Q441" t="s">
        <v>428</v>
      </c>
    </row>
    <row r="442" spans="1:17" x14ac:dyDescent="0.25">
      <c r="A442" s="175" t="s">
        <v>1863</v>
      </c>
      <c r="B442" s="175" t="s">
        <v>277</v>
      </c>
      <c r="C442">
        <v>4</v>
      </c>
      <c r="D442">
        <v>2031</v>
      </c>
      <c r="E442">
        <v>49057</v>
      </c>
      <c r="F442" t="s">
        <v>235</v>
      </c>
      <c r="G442">
        <v>41</v>
      </c>
      <c r="H442" t="s">
        <v>429</v>
      </c>
      <c r="I442">
        <v>110</v>
      </c>
      <c r="J442" t="s">
        <v>176</v>
      </c>
      <c r="K442">
        <v>3.8530000000000002E-2</v>
      </c>
      <c r="L442">
        <v>3.6403999999999999E-2</v>
      </c>
      <c r="M442">
        <v>4.8820000000000002E-2</v>
      </c>
      <c r="N442" t="s">
        <v>428</v>
      </c>
      <c r="O442" t="s">
        <v>428</v>
      </c>
      <c r="P442" t="s">
        <v>428</v>
      </c>
      <c r="Q442" t="s">
        <v>428</v>
      </c>
    </row>
    <row r="443" spans="1:17" x14ac:dyDescent="0.25">
      <c r="A443" s="175" t="s">
        <v>1864</v>
      </c>
      <c r="B443" s="175" t="s">
        <v>277</v>
      </c>
      <c r="C443">
        <v>4</v>
      </c>
      <c r="D443">
        <v>2031</v>
      </c>
      <c r="E443">
        <v>49057</v>
      </c>
      <c r="F443" t="s">
        <v>235</v>
      </c>
      <c r="G443">
        <v>41</v>
      </c>
      <c r="H443" t="s">
        <v>429</v>
      </c>
      <c r="I443">
        <v>116</v>
      </c>
      <c r="J443" t="s">
        <v>181</v>
      </c>
      <c r="K443">
        <v>1.4645E-2</v>
      </c>
      <c r="L443">
        <v>1.4645E-2</v>
      </c>
      <c r="M443" t="s">
        <v>428</v>
      </c>
      <c r="N443" t="s">
        <v>428</v>
      </c>
      <c r="O443" t="s">
        <v>428</v>
      </c>
      <c r="P443" t="s">
        <v>428</v>
      </c>
      <c r="Q443" t="s">
        <v>428</v>
      </c>
    </row>
    <row r="444" spans="1:17" x14ac:dyDescent="0.25">
      <c r="A444" s="175" t="s">
        <v>1865</v>
      </c>
      <c r="B444" s="175" t="s">
        <v>277</v>
      </c>
      <c r="C444">
        <v>4</v>
      </c>
      <c r="D444">
        <v>2031</v>
      </c>
      <c r="E444">
        <v>49057</v>
      </c>
      <c r="F444" t="s">
        <v>235</v>
      </c>
      <c r="G444">
        <v>41</v>
      </c>
      <c r="H444" t="s">
        <v>429</v>
      </c>
      <c r="I444">
        <v>117</v>
      </c>
      <c r="J444" t="s">
        <v>182</v>
      </c>
      <c r="K444">
        <v>3.7290000000000001E-3</v>
      </c>
      <c r="L444">
        <v>3.7290000000000001E-3</v>
      </c>
      <c r="M444" t="s">
        <v>428</v>
      </c>
      <c r="N444" t="s">
        <v>428</v>
      </c>
      <c r="O444" t="s">
        <v>428</v>
      </c>
      <c r="P444" t="s">
        <v>428</v>
      </c>
      <c r="Q444" t="s">
        <v>428</v>
      </c>
    </row>
    <row r="445" spans="1:17" x14ac:dyDescent="0.25">
      <c r="A445" s="175" t="s">
        <v>1866</v>
      </c>
      <c r="B445" s="175" t="s">
        <v>277</v>
      </c>
      <c r="C445">
        <v>4</v>
      </c>
      <c r="D445">
        <v>2031</v>
      </c>
      <c r="E445">
        <v>49057</v>
      </c>
      <c r="F445" t="s">
        <v>235</v>
      </c>
      <c r="G445">
        <v>42</v>
      </c>
      <c r="H445" t="s">
        <v>253</v>
      </c>
      <c r="I445">
        <v>2</v>
      </c>
      <c r="J445" t="s">
        <v>173</v>
      </c>
      <c r="K445">
        <v>13.725606000000001</v>
      </c>
      <c r="L445">
        <v>13.454889</v>
      </c>
      <c r="M445">
        <v>5.6568290000000001</v>
      </c>
      <c r="N445" t="s">
        <v>428</v>
      </c>
      <c r="O445" t="s">
        <v>428</v>
      </c>
      <c r="P445" t="s">
        <v>428</v>
      </c>
      <c r="Q445" t="s">
        <v>428</v>
      </c>
    </row>
    <row r="446" spans="1:17" x14ac:dyDescent="0.25">
      <c r="A446" s="175" t="s">
        <v>1867</v>
      </c>
      <c r="B446" s="175" t="s">
        <v>277</v>
      </c>
      <c r="C446">
        <v>4</v>
      </c>
      <c r="D446">
        <v>2031</v>
      </c>
      <c r="E446">
        <v>49057</v>
      </c>
      <c r="F446" t="s">
        <v>235</v>
      </c>
      <c r="G446">
        <v>42</v>
      </c>
      <c r="H446" t="s">
        <v>253</v>
      </c>
      <c r="I446">
        <v>3</v>
      </c>
      <c r="J446" t="s">
        <v>174</v>
      </c>
      <c r="K446">
        <v>1.883291</v>
      </c>
      <c r="L446">
        <v>1.8399730000000001</v>
      </c>
      <c r="M446">
        <v>0.905169</v>
      </c>
      <c r="N446" t="s">
        <v>428</v>
      </c>
      <c r="O446" t="s">
        <v>428</v>
      </c>
      <c r="P446" t="s">
        <v>428</v>
      </c>
      <c r="Q446" t="s">
        <v>428</v>
      </c>
    </row>
    <row r="447" spans="1:17" x14ac:dyDescent="0.25">
      <c r="A447" s="175" t="s">
        <v>1868</v>
      </c>
      <c r="B447" s="175" t="s">
        <v>277</v>
      </c>
      <c r="C447">
        <v>4</v>
      </c>
      <c r="D447">
        <v>2031</v>
      </c>
      <c r="E447">
        <v>49057</v>
      </c>
      <c r="F447" t="s">
        <v>235</v>
      </c>
      <c r="G447">
        <v>42</v>
      </c>
      <c r="H447" t="s">
        <v>253</v>
      </c>
      <c r="I447">
        <v>87</v>
      </c>
      <c r="J447" t="s">
        <v>175</v>
      </c>
      <c r="K447">
        <v>0.39094800000000002</v>
      </c>
      <c r="L447">
        <v>0.16422100000000001</v>
      </c>
      <c r="M447">
        <v>0.82190300000000005</v>
      </c>
      <c r="N447">
        <v>1.1318E-2</v>
      </c>
      <c r="O447">
        <v>6.1627000000000001E-2</v>
      </c>
      <c r="P447" t="s">
        <v>428</v>
      </c>
      <c r="Q447">
        <v>23.009163000000001</v>
      </c>
    </row>
    <row r="448" spans="1:17" x14ac:dyDescent="0.25">
      <c r="A448" s="175" t="s">
        <v>1869</v>
      </c>
      <c r="B448" s="175" t="s">
        <v>277</v>
      </c>
      <c r="C448">
        <v>4</v>
      </c>
      <c r="D448">
        <v>2031</v>
      </c>
      <c r="E448">
        <v>49057</v>
      </c>
      <c r="F448" t="s">
        <v>235</v>
      </c>
      <c r="G448">
        <v>42</v>
      </c>
      <c r="H448" t="s">
        <v>253</v>
      </c>
      <c r="I448">
        <v>90</v>
      </c>
      <c r="J448" t="s">
        <v>178</v>
      </c>
      <c r="K448">
        <v>1490.040039</v>
      </c>
      <c r="L448">
        <v>1485.7810059999999</v>
      </c>
      <c r="M448">
        <v>88.994208999999998</v>
      </c>
      <c r="N448" t="s">
        <v>428</v>
      </c>
      <c r="O448" t="s">
        <v>428</v>
      </c>
      <c r="P448" t="s">
        <v>428</v>
      </c>
      <c r="Q448" t="s">
        <v>428</v>
      </c>
    </row>
    <row r="449" spans="1:17" x14ac:dyDescent="0.25">
      <c r="A449" s="175" t="s">
        <v>1870</v>
      </c>
      <c r="B449" s="175" t="s">
        <v>277</v>
      </c>
      <c r="C449">
        <v>4</v>
      </c>
      <c r="D449">
        <v>2031</v>
      </c>
      <c r="E449">
        <v>49057</v>
      </c>
      <c r="F449" t="s">
        <v>235</v>
      </c>
      <c r="G449">
        <v>42</v>
      </c>
      <c r="H449" t="s">
        <v>253</v>
      </c>
      <c r="I449">
        <v>100</v>
      </c>
      <c r="J449" t="s">
        <v>177</v>
      </c>
      <c r="K449">
        <v>1.5583E-2</v>
      </c>
      <c r="L449">
        <v>1.2824E-2</v>
      </c>
      <c r="M449">
        <v>5.7662999999999999E-2</v>
      </c>
      <c r="N449" t="s">
        <v>428</v>
      </c>
      <c r="O449" t="s">
        <v>428</v>
      </c>
      <c r="P449" t="s">
        <v>428</v>
      </c>
      <c r="Q449" t="s">
        <v>428</v>
      </c>
    </row>
    <row r="450" spans="1:17" x14ac:dyDescent="0.25">
      <c r="A450" s="175" t="s">
        <v>1871</v>
      </c>
      <c r="B450" s="175" t="s">
        <v>277</v>
      </c>
      <c r="C450">
        <v>4</v>
      </c>
      <c r="D450">
        <v>2031</v>
      </c>
      <c r="E450">
        <v>49057</v>
      </c>
      <c r="F450" t="s">
        <v>235</v>
      </c>
      <c r="G450">
        <v>42</v>
      </c>
      <c r="H450" t="s">
        <v>253</v>
      </c>
      <c r="I450">
        <v>106</v>
      </c>
      <c r="J450" t="s">
        <v>179</v>
      </c>
      <c r="K450">
        <v>6.6610000000000003E-2</v>
      </c>
      <c r="L450">
        <v>6.6610000000000003E-2</v>
      </c>
      <c r="M450" t="s">
        <v>428</v>
      </c>
      <c r="N450" t="s">
        <v>428</v>
      </c>
      <c r="O450" t="s">
        <v>428</v>
      </c>
      <c r="P450" t="s">
        <v>428</v>
      </c>
      <c r="Q450" t="s">
        <v>428</v>
      </c>
    </row>
    <row r="451" spans="1:17" x14ac:dyDescent="0.25">
      <c r="A451" s="175" t="s">
        <v>1872</v>
      </c>
      <c r="B451" s="175" t="s">
        <v>277</v>
      </c>
      <c r="C451">
        <v>4</v>
      </c>
      <c r="D451">
        <v>2031</v>
      </c>
      <c r="E451">
        <v>49057</v>
      </c>
      <c r="F451" t="s">
        <v>235</v>
      </c>
      <c r="G451">
        <v>42</v>
      </c>
      <c r="H451" t="s">
        <v>253</v>
      </c>
      <c r="I451">
        <v>107</v>
      </c>
      <c r="J451" t="s">
        <v>180</v>
      </c>
      <c r="K451">
        <v>1.5977999999999999E-2</v>
      </c>
      <c r="L451">
        <v>1.5977999999999999E-2</v>
      </c>
      <c r="M451" t="s">
        <v>428</v>
      </c>
      <c r="N451" t="s">
        <v>428</v>
      </c>
      <c r="O451" t="s">
        <v>428</v>
      </c>
      <c r="P451" t="s">
        <v>428</v>
      </c>
      <c r="Q451" t="s">
        <v>428</v>
      </c>
    </row>
    <row r="452" spans="1:17" x14ac:dyDescent="0.25">
      <c r="A452" s="175" t="s">
        <v>1873</v>
      </c>
      <c r="B452" s="175" t="s">
        <v>277</v>
      </c>
      <c r="C452">
        <v>4</v>
      </c>
      <c r="D452">
        <v>2031</v>
      </c>
      <c r="E452">
        <v>49057</v>
      </c>
      <c r="F452" t="s">
        <v>235</v>
      </c>
      <c r="G452">
        <v>42</v>
      </c>
      <c r="H452" t="s">
        <v>253</v>
      </c>
      <c r="I452">
        <v>110</v>
      </c>
      <c r="J452" t="s">
        <v>176</v>
      </c>
      <c r="K452">
        <v>1.4082000000000001E-2</v>
      </c>
      <c r="L452">
        <v>1.1639E-2</v>
      </c>
      <c r="M452">
        <v>5.1062000000000003E-2</v>
      </c>
      <c r="N452" t="s">
        <v>428</v>
      </c>
      <c r="O452" t="s">
        <v>428</v>
      </c>
      <c r="P452" t="s">
        <v>428</v>
      </c>
      <c r="Q452" t="s">
        <v>428</v>
      </c>
    </row>
    <row r="453" spans="1:17" x14ac:dyDescent="0.25">
      <c r="A453" s="175" t="s">
        <v>1874</v>
      </c>
      <c r="B453" s="175" t="s">
        <v>277</v>
      </c>
      <c r="C453">
        <v>4</v>
      </c>
      <c r="D453">
        <v>2031</v>
      </c>
      <c r="E453">
        <v>49057</v>
      </c>
      <c r="F453" t="s">
        <v>235</v>
      </c>
      <c r="G453">
        <v>42</v>
      </c>
      <c r="H453" t="s">
        <v>253</v>
      </c>
      <c r="I453">
        <v>116</v>
      </c>
      <c r="J453" t="s">
        <v>181</v>
      </c>
      <c r="K453">
        <v>8.3260000000000001E-3</v>
      </c>
      <c r="L453">
        <v>8.3260000000000001E-3</v>
      </c>
      <c r="M453" t="s">
        <v>428</v>
      </c>
      <c r="N453" t="s">
        <v>428</v>
      </c>
      <c r="O453" t="s">
        <v>428</v>
      </c>
      <c r="P453" t="s">
        <v>428</v>
      </c>
      <c r="Q453" t="s">
        <v>428</v>
      </c>
    </row>
    <row r="454" spans="1:17" x14ac:dyDescent="0.25">
      <c r="A454" s="175" t="s">
        <v>1875</v>
      </c>
      <c r="B454" s="175" t="s">
        <v>277</v>
      </c>
      <c r="C454">
        <v>4</v>
      </c>
      <c r="D454">
        <v>2031</v>
      </c>
      <c r="E454">
        <v>49057</v>
      </c>
      <c r="F454" t="s">
        <v>235</v>
      </c>
      <c r="G454">
        <v>42</v>
      </c>
      <c r="H454" t="s">
        <v>253</v>
      </c>
      <c r="I454">
        <v>117</v>
      </c>
      <c r="J454" t="s">
        <v>182</v>
      </c>
      <c r="K454">
        <v>2.3960000000000001E-3</v>
      </c>
      <c r="L454">
        <v>2.3960000000000001E-3</v>
      </c>
      <c r="M454" t="s">
        <v>428</v>
      </c>
      <c r="N454" t="s">
        <v>428</v>
      </c>
      <c r="O454" t="s">
        <v>428</v>
      </c>
      <c r="P454" t="s">
        <v>428</v>
      </c>
      <c r="Q454" t="s">
        <v>428</v>
      </c>
    </row>
    <row r="455" spans="1:17" x14ac:dyDescent="0.25">
      <c r="A455" s="175" t="s">
        <v>1876</v>
      </c>
      <c r="B455" s="175" t="s">
        <v>277</v>
      </c>
      <c r="C455">
        <v>4</v>
      </c>
      <c r="D455">
        <v>2031</v>
      </c>
      <c r="E455">
        <v>49057</v>
      </c>
      <c r="F455" t="s">
        <v>235</v>
      </c>
      <c r="G455">
        <v>43</v>
      </c>
      <c r="H455" t="s">
        <v>254</v>
      </c>
      <c r="I455">
        <v>2</v>
      </c>
      <c r="J455" t="s">
        <v>173</v>
      </c>
      <c r="K455">
        <v>2.8563550000000002</v>
      </c>
      <c r="L455">
        <v>2.6935020000000001</v>
      </c>
      <c r="M455">
        <v>2.0545969999999998</v>
      </c>
      <c r="N455" t="s">
        <v>428</v>
      </c>
      <c r="O455" t="s">
        <v>428</v>
      </c>
      <c r="P455" t="s">
        <v>428</v>
      </c>
      <c r="Q455" t="s">
        <v>428</v>
      </c>
    </row>
    <row r="456" spans="1:17" x14ac:dyDescent="0.25">
      <c r="A456" s="175" t="s">
        <v>1877</v>
      </c>
      <c r="B456" s="175" t="s">
        <v>277</v>
      </c>
      <c r="C456">
        <v>4</v>
      </c>
      <c r="D456">
        <v>2031</v>
      </c>
      <c r="E456">
        <v>49057</v>
      </c>
      <c r="F456" t="s">
        <v>235</v>
      </c>
      <c r="G456">
        <v>43</v>
      </c>
      <c r="H456" t="s">
        <v>254</v>
      </c>
      <c r="I456">
        <v>3</v>
      </c>
      <c r="J456" t="s">
        <v>174</v>
      </c>
      <c r="K456">
        <v>1.5753729999999999</v>
      </c>
      <c r="L456">
        <v>1.51633</v>
      </c>
      <c r="M456">
        <v>0.74489799999999995</v>
      </c>
      <c r="N456" t="s">
        <v>428</v>
      </c>
      <c r="O456" t="s">
        <v>428</v>
      </c>
      <c r="P456" t="s">
        <v>428</v>
      </c>
      <c r="Q456" t="s">
        <v>428</v>
      </c>
    </row>
    <row r="457" spans="1:17" x14ac:dyDescent="0.25">
      <c r="A457" s="175" t="s">
        <v>1878</v>
      </c>
      <c r="B457" s="175" t="s">
        <v>277</v>
      </c>
      <c r="C457">
        <v>4</v>
      </c>
      <c r="D457">
        <v>2031</v>
      </c>
      <c r="E457">
        <v>49057</v>
      </c>
      <c r="F457" t="s">
        <v>235</v>
      </c>
      <c r="G457">
        <v>43</v>
      </c>
      <c r="H457" t="s">
        <v>254</v>
      </c>
      <c r="I457">
        <v>87</v>
      </c>
      <c r="J457" t="s">
        <v>175</v>
      </c>
      <c r="K457">
        <v>0.22806000000000001</v>
      </c>
      <c r="L457">
        <v>9.7654000000000005E-2</v>
      </c>
      <c r="M457">
        <v>0.63852900000000001</v>
      </c>
      <c r="N457">
        <v>4.0769999999999999E-3</v>
      </c>
      <c r="O457">
        <v>7.4770000000000001E-3</v>
      </c>
      <c r="P457" t="s">
        <v>428</v>
      </c>
      <c r="Q457">
        <v>3.3324240000000001</v>
      </c>
    </row>
    <row r="458" spans="1:17" x14ac:dyDescent="0.25">
      <c r="A458" s="175" t="s">
        <v>1879</v>
      </c>
      <c r="B458" s="175" t="s">
        <v>277</v>
      </c>
      <c r="C458">
        <v>4</v>
      </c>
      <c r="D458">
        <v>2031</v>
      </c>
      <c r="E458">
        <v>49057</v>
      </c>
      <c r="F458" t="s">
        <v>235</v>
      </c>
      <c r="G458">
        <v>43</v>
      </c>
      <c r="H458" t="s">
        <v>254</v>
      </c>
      <c r="I458">
        <v>90</v>
      </c>
      <c r="J458" t="s">
        <v>178</v>
      </c>
      <c r="K458">
        <v>1138.9746090000001</v>
      </c>
      <c r="L458">
        <v>1132.159302</v>
      </c>
      <c r="M458">
        <v>85.983688000000001</v>
      </c>
      <c r="N458" t="s">
        <v>428</v>
      </c>
      <c r="O458" t="s">
        <v>428</v>
      </c>
      <c r="P458" t="s">
        <v>428</v>
      </c>
      <c r="Q458" t="s">
        <v>428</v>
      </c>
    </row>
    <row r="459" spans="1:17" x14ac:dyDescent="0.25">
      <c r="A459" s="175" t="s">
        <v>1880</v>
      </c>
      <c r="B459" s="175" t="s">
        <v>277</v>
      </c>
      <c r="C459">
        <v>4</v>
      </c>
      <c r="D459">
        <v>2031</v>
      </c>
      <c r="E459">
        <v>49057</v>
      </c>
      <c r="F459" t="s">
        <v>235</v>
      </c>
      <c r="G459">
        <v>43</v>
      </c>
      <c r="H459" t="s">
        <v>254</v>
      </c>
      <c r="I459">
        <v>100</v>
      </c>
      <c r="J459" t="s">
        <v>177</v>
      </c>
      <c r="K459">
        <v>3.7182E-2</v>
      </c>
      <c r="L459">
        <v>3.5635E-2</v>
      </c>
      <c r="M459">
        <v>1.9525000000000001E-2</v>
      </c>
      <c r="N459" t="s">
        <v>428</v>
      </c>
      <c r="O459" t="s">
        <v>428</v>
      </c>
      <c r="P459" t="s">
        <v>428</v>
      </c>
      <c r="Q459" t="s">
        <v>428</v>
      </c>
    </row>
    <row r="460" spans="1:17" x14ac:dyDescent="0.25">
      <c r="A460" s="175" t="s">
        <v>1881</v>
      </c>
      <c r="B460" s="175" t="s">
        <v>277</v>
      </c>
      <c r="C460">
        <v>4</v>
      </c>
      <c r="D460">
        <v>2031</v>
      </c>
      <c r="E460">
        <v>49057</v>
      </c>
      <c r="F460" t="s">
        <v>235</v>
      </c>
      <c r="G460">
        <v>43</v>
      </c>
      <c r="H460" t="s">
        <v>254</v>
      </c>
      <c r="I460">
        <v>106</v>
      </c>
      <c r="J460" t="s">
        <v>179</v>
      </c>
      <c r="K460">
        <v>6.9600999999999996E-2</v>
      </c>
      <c r="L460">
        <v>6.9600999999999996E-2</v>
      </c>
      <c r="M460" t="s">
        <v>428</v>
      </c>
      <c r="N460" t="s">
        <v>428</v>
      </c>
      <c r="O460" t="s">
        <v>428</v>
      </c>
      <c r="P460" t="s">
        <v>428</v>
      </c>
      <c r="Q460" t="s">
        <v>428</v>
      </c>
    </row>
    <row r="461" spans="1:17" x14ac:dyDescent="0.25">
      <c r="A461" s="175" t="s">
        <v>1882</v>
      </c>
      <c r="B461" s="175" t="s">
        <v>277</v>
      </c>
      <c r="C461">
        <v>4</v>
      </c>
      <c r="D461">
        <v>2031</v>
      </c>
      <c r="E461">
        <v>49057</v>
      </c>
      <c r="F461" t="s">
        <v>235</v>
      </c>
      <c r="G461">
        <v>43</v>
      </c>
      <c r="H461" t="s">
        <v>254</v>
      </c>
      <c r="I461">
        <v>107</v>
      </c>
      <c r="J461" t="s">
        <v>180</v>
      </c>
      <c r="K461">
        <v>1.5810999999999999E-2</v>
      </c>
      <c r="L461">
        <v>1.5810999999999999E-2</v>
      </c>
      <c r="M461" t="s">
        <v>428</v>
      </c>
      <c r="N461" t="s">
        <v>428</v>
      </c>
      <c r="O461" t="s">
        <v>428</v>
      </c>
      <c r="P461" t="s">
        <v>428</v>
      </c>
      <c r="Q461" t="s">
        <v>428</v>
      </c>
    </row>
    <row r="462" spans="1:17" x14ac:dyDescent="0.25">
      <c r="A462" s="175" t="s">
        <v>1883</v>
      </c>
      <c r="B462" s="175" t="s">
        <v>277</v>
      </c>
      <c r="C462">
        <v>4</v>
      </c>
      <c r="D462">
        <v>2031</v>
      </c>
      <c r="E462">
        <v>49057</v>
      </c>
      <c r="F462" t="s">
        <v>235</v>
      </c>
      <c r="G462">
        <v>43</v>
      </c>
      <c r="H462" t="s">
        <v>254</v>
      </c>
      <c r="I462">
        <v>110</v>
      </c>
      <c r="J462" t="s">
        <v>176</v>
      </c>
      <c r="K462">
        <v>3.4125000000000003E-2</v>
      </c>
      <c r="L462">
        <v>3.2750000000000001E-2</v>
      </c>
      <c r="M462">
        <v>1.7343999999999998E-2</v>
      </c>
      <c r="N462" t="s">
        <v>428</v>
      </c>
      <c r="O462" t="s">
        <v>428</v>
      </c>
      <c r="P462" t="s">
        <v>428</v>
      </c>
      <c r="Q462" t="s">
        <v>428</v>
      </c>
    </row>
    <row r="463" spans="1:17" x14ac:dyDescent="0.25">
      <c r="A463" s="175" t="s">
        <v>1884</v>
      </c>
      <c r="B463" s="175" t="s">
        <v>277</v>
      </c>
      <c r="C463">
        <v>4</v>
      </c>
      <c r="D463">
        <v>2031</v>
      </c>
      <c r="E463">
        <v>49057</v>
      </c>
      <c r="F463" t="s">
        <v>235</v>
      </c>
      <c r="G463">
        <v>43</v>
      </c>
      <c r="H463" t="s">
        <v>254</v>
      </c>
      <c r="I463">
        <v>116</v>
      </c>
      <c r="J463" t="s">
        <v>181</v>
      </c>
      <c r="K463">
        <v>8.6999999999999994E-3</v>
      </c>
      <c r="L463">
        <v>8.6999999999999994E-3</v>
      </c>
      <c r="M463" t="s">
        <v>428</v>
      </c>
      <c r="N463" t="s">
        <v>428</v>
      </c>
      <c r="O463" t="s">
        <v>428</v>
      </c>
      <c r="P463" t="s">
        <v>428</v>
      </c>
      <c r="Q463" t="s">
        <v>428</v>
      </c>
    </row>
    <row r="464" spans="1:17" x14ac:dyDescent="0.25">
      <c r="A464" s="175" t="s">
        <v>1885</v>
      </c>
      <c r="B464" s="175" t="s">
        <v>277</v>
      </c>
      <c r="C464">
        <v>4</v>
      </c>
      <c r="D464">
        <v>2031</v>
      </c>
      <c r="E464">
        <v>49057</v>
      </c>
      <c r="F464" t="s">
        <v>235</v>
      </c>
      <c r="G464">
        <v>43</v>
      </c>
      <c r="H464" t="s">
        <v>254</v>
      </c>
      <c r="I464">
        <v>117</v>
      </c>
      <c r="J464" t="s">
        <v>182</v>
      </c>
      <c r="K464">
        <v>2.3709999999999998E-3</v>
      </c>
      <c r="L464">
        <v>2.3709999999999998E-3</v>
      </c>
      <c r="M464" t="s">
        <v>428</v>
      </c>
      <c r="N464" t="s">
        <v>428</v>
      </c>
      <c r="O464" t="s">
        <v>428</v>
      </c>
      <c r="P464" t="s">
        <v>428</v>
      </c>
      <c r="Q464" t="s">
        <v>428</v>
      </c>
    </row>
    <row r="465" spans="1:17" x14ac:dyDescent="0.25">
      <c r="A465" s="175" t="s">
        <v>1886</v>
      </c>
      <c r="B465" s="175" t="s">
        <v>277</v>
      </c>
      <c r="C465">
        <v>4</v>
      </c>
      <c r="D465">
        <v>2031</v>
      </c>
      <c r="E465">
        <v>49057</v>
      </c>
      <c r="F465" t="s">
        <v>235</v>
      </c>
      <c r="G465">
        <v>51</v>
      </c>
      <c r="H465" t="s">
        <v>255</v>
      </c>
      <c r="I465">
        <v>2</v>
      </c>
      <c r="J465" t="s">
        <v>173</v>
      </c>
      <c r="K465">
        <v>5.0973369999999996</v>
      </c>
      <c r="L465">
        <v>4.9473260000000003</v>
      </c>
      <c r="M465">
        <v>2.408722</v>
      </c>
      <c r="N465" t="s">
        <v>428</v>
      </c>
      <c r="O465" t="s">
        <v>428</v>
      </c>
      <c r="P465" t="s">
        <v>428</v>
      </c>
      <c r="Q465" t="s">
        <v>428</v>
      </c>
    </row>
    <row r="466" spans="1:17" x14ac:dyDescent="0.25">
      <c r="A466" s="175" t="s">
        <v>1887</v>
      </c>
      <c r="B466" s="175" t="s">
        <v>277</v>
      </c>
      <c r="C466">
        <v>4</v>
      </c>
      <c r="D466">
        <v>2031</v>
      </c>
      <c r="E466">
        <v>49057</v>
      </c>
      <c r="F466" t="s">
        <v>235</v>
      </c>
      <c r="G466">
        <v>51</v>
      </c>
      <c r="H466" t="s">
        <v>255</v>
      </c>
      <c r="I466">
        <v>3</v>
      </c>
      <c r="J466" t="s">
        <v>174</v>
      </c>
      <c r="K466">
        <v>2.9386380000000001</v>
      </c>
      <c r="L466">
        <v>2.8347359999999999</v>
      </c>
      <c r="M466">
        <v>1.6683460000000001</v>
      </c>
      <c r="N466" t="s">
        <v>428</v>
      </c>
      <c r="O466" t="s">
        <v>428</v>
      </c>
      <c r="P466" t="s">
        <v>428</v>
      </c>
      <c r="Q466" t="s">
        <v>428</v>
      </c>
    </row>
    <row r="467" spans="1:17" x14ac:dyDescent="0.25">
      <c r="A467" s="175" t="s">
        <v>1888</v>
      </c>
      <c r="B467" s="175" t="s">
        <v>277</v>
      </c>
      <c r="C467">
        <v>4</v>
      </c>
      <c r="D467">
        <v>2031</v>
      </c>
      <c r="E467">
        <v>49057</v>
      </c>
      <c r="F467" t="s">
        <v>235</v>
      </c>
      <c r="G467">
        <v>51</v>
      </c>
      <c r="H467" t="s">
        <v>255</v>
      </c>
      <c r="I467">
        <v>87</v>
      </c>
      <c r="J467" t="s">
        <v>175</v>
      </c>
      <c r="K467">
        <v>0.238038</v>
      </c>
      <c r="L467">
        <v>0.155857</v>
      </c>
      <c r="M467">
        <v>0.643926</v>
      </c>
      <c r="N467">
        <v>1.7699999999999999E-4</v>
      </c>
      <c r="O467">
        <v>1.7699999999999999E-4</v>
      </c>
      <c r="P467" t="s">
        <v>428</v>
      </c>
      <c r="Q467">
        <v>1.00922</v>
      </c>
    </row>
    <row r="468" spans="1:17" x14ac:dyDescent="0.25">
      <c r="A468" s="175" t="s">
        <v>1889</v>
      </c>
      <c r="B468" s="175" t="s">
        <v>277</v>
      </c>
      <c r="C468">
        <v>4</v>
      </c>
      <c r="D468">
        <v>2031</v>
      </c>
      <c r="E468">
        <v>49057</v>
      </c>
      <c r="F468" t="s">
        <v>235</v>
      </c>
      <c r="G468">
        <v>51</v>
      </c>
      <c r="H468" t="s">
        <v>255</v>
      </c>
      <c r="I468">
        <v>90</v>
      </c>
      <c r="J468" t="s">
        <v>178</v>
      </c>
      <c r="K468">
        <v>1545.8881839999999</v>
      </c>
      <c r="L468">
        <v>1535.1556399999999</v>
      </c>
      <c r="M468">
        <v>172.33189400000001</v>
      </c>
      <c r="N468" t="s">
        <v>428</v>
      </c>
      <c r="O468" t="s">
        <v>428</v>
      </c>
      <c r="P468" t="s">
        <v>428</v>
      </c>
      <c r="Q468" t="s">
        <v>428</v>
      </c>
    </row>
    <row r="469" spans="1:17" x14ac:dyDescent="0.25">
      <c r="A469" s="175" t="s">
        <v>1890</v>
      </c>
      <c r="B469" s="175" t="s">
        <v>277</v>
      </c>
      <c r="C469">
        <v>4</v>
      </c>
      <c r="D469">
        <v>2031</v>
      </c>
      <c r="E469">
        <v>49057</v>
      </c>
      <c r="F469" t="s">
        <v>235</v>
      </c>
      <c r="G469">
        <v>51</v>
      </c>
      <c r="H469" t="s">
        <v>255</v>
      </c>
      <c r="I469">
        <v>100</v>
      </c>
      <c r="J469" t="s">
        <v>177</v>
      </c>
      <c r="K469">
        <v>2.8414999999999999E-2</v>
      </c>
      <c r="L469">
        <v>2.8124E-2</v>
      </c>
      <c r="M469">
        <v>4.6690000000000004E-3</v>
      </c>
      <c r="N469" t="s">
        <v>428</v>
      </c>
      <c r="O469" t="s">
        <v>428</v>
      </c>
      <c r="P469" t="s">
        <v>428</v>
      </c>
      <c r="Q469" t="s">
        <v>428</v>
      </c>
    </row>
    <row r="470" spans="1:17" x14ac:dyDescent="0.25">
      <c r="A470" s="175" t="s">
        <v>1891</v>
      </c>
      <c r="B470" s="175" t="s">
        <v>277</v>
      </c>
      <c r="C470">
        <v>4</v>
      </c>
      <c r="D470">
        <v>2031</v>
      </c>
      <c r="E470">
        <v>49057</v>
      </c>
      <c r="F470" t="s">
        <v>235</v>
      </c>
      <c r="G470">
        <v>51</v>
      </c>
      <c r="H470" t="s">
        <v>255</v>
      </c>
      <c r="I470">
        <v>106</v>
      </c>
      <c r="J470" t="s">
        <v>179</v>
      </c>
      <c r="K470">
        <v>0.120755</v>
      </c>
      <c r="L470">
        <v>0.120755</v>
      </c>
      <c r="M470" t="s">
        <v>428</v>
      </c>
      <c r="N470" t="s">
        <v>428</v>
      </c>
      <c r="O470" t="s">
        <v>428</v>
      </c>
      <c r="P470" t="s">
        <v>428</v>
      </c>
      <c r="Q470" t="s">
        <v>428</v>
      </c>
    </row>
    <row r="471" spans="1:17" x14ac:dyDescent="0.25">
      <c r="A471" s="175" t="s">
        <v>1892</v>
      </c>
      <c r="B471" s="175" t="s">
        <v>277</v>
      </c>
      <c r="C471">
        <v>4</v>
      </c>
      <c r="D471">
        <v>2031</v>
      </c>
      <c r="E471">
        <v>49057</v>
      </c>
      <c r="F471" t="s">
        <v>235</v>
      </c>
      <c r="G471">
        <v>51</v>
      </c>
      <c r="H471" t="s">
        <v>255</v>
      </c>
      <c r="I471">
        <v>107</v>
      </c>
      <c r="J471" t="s">
        <v>180</v>
      </c>
      <c r="K471">
        <v>2.7737000000000001E-2</v>
      </c>
      <c r="L471">
        <v>2.7737000000000001E-2</v>
      </c>
      <c r="M471" t="s">
        <v>428</v>
      </c>
      <c r="N471" t="s">
        <v>428</v>
      </c>
      <c r="O471" t="s">
        <v>428</v>
      </c>
      <c r="P471" t="s">
        <v>428</v>
      </c>
      <c r="Q471" t="s">
        <v>428</v>
      </c>
    </row>
    <row r="472" spans="1:17" x14ac:dyDescent="0.25">
      <c r="A472" s="175" t="s">
        <v>1893</v>
      </c>
      <c r="B472" s="175" t="s">
        <v>277</v>
      </c>
      <c r="C472">
        <v>4</v>
      </c>
      <c r="D472">
        <v>2031</v>
      </c>
      <c r="E472">
        <v>49057</v>
      </c>
      <c r="F472" t="s">
        <v>235</v>
      </c>
      <c r="G472">
        <v>51</v>
      </c>
      <c r="H472" t="s">
        <v>255</v>
      </c>
      <c r="I472">
        <v>110</v>
      </c>
      <c r="J472" t="s">
        <v>176</v>
      </c>
      <c r="K472">
        <v>2.6107000000000002E-2</v>
      </c>
      <c r="L472">
        <v>2.5840999999999999E-2</v>
      </c>
      <c r="M472">
        <v>4.2709999999999996E-3</v>
      </c>
      <c r="N472" t="s">
        <v>428</v>
      </c>
      <c r="O472" t="s">
        <v>428</v>
      </c>
      <c r="P472" t="s">
        <v>428</v>
      </c>
      <c r="Q472" t="s">
        <v>428</v>
      </c>
    </row>
    <row r="473" spans="1:17" x14ac:dyDescent="0.25">
      <c r="A473" s="175" t="s">
        <v>1894</v>
      </c>
      <c r="B473" s="175" t="s">
        <v>277</v>
      </c>
      <c r="C473">
        <v>4</v>
      </c>
      <c r="D473">
        <v>2031</v>
      </c>
      <c r="E473">
        <v>49057</v>
      </c>
      <c r="F473" t="s">
        <v>235</v>
      </c>
      <c r="G473">
        <v>51</v>
      </c>
      <c r="H473" t="s">
        <v>255</v>
      </c>
      <c r="I473">
        <v>116</v>
      </c>
      <c r="J473" t="s">
        <v>181</v>
      </c>
      <c r="K473">
        <v>1.5094E-2</v>
      </c>
      <c r="L473">
        <v>1.5094E-2</v>
      </c>
      <c r="M473" t="s">
        <v>428</v>
      </c>
      <c r="N473" t="s">
        <v>428</v>
      </c>
      <c r="O473" t="s">
        <v>428</v>
      </c>
      <c r="P473" t="s">
        <v>428</v>
      </c>
      <c r="Q473" t="s">
        <v>428</v>
      </c>
    </row>
    <row r="474" spans="1:17" x14ac:dyDescent="0.25">
      <c r="A474" s="175" t="s">
        <v>1895</v>
      </c>
      <c r="B474" s="175" t="s">
        <v>277</v>
      </c>
      <c r="C474">
        <v>4</v>
      </c>
      <c r="D474">
        <v>2031</v>
      </c>
      <c r="E474">
        <v>49057</v>
      </c>
      <c r="F474" t="s">
        <v>235</v>
      </c>
      <c r="G474">
        <v>51</v>
      </c>
      <c r="H474" t="s">
        <v>255</v>
      </c>
      <c r="I474">
        <v>117</v>
      </c>
      <c r="J474" t="s">
        <v>182</v>
      </c>
      <c r="K474">
        <v>4.1609999999999998E-3</v>
      </c>
      <c r="L474">
        <v>4.1609999999999998E-3</v>
      </c>
      <c r="M474" t="s">
        <v>428</v>
      </c>
      <c r="N474" t="s">
        <v>428</v>
      </c>
      <c r="O474" t="s">
        <v>428</v>
      </c>
      <c r="P474" t="s">
        <v>428</v>
      </c>
      <c r="Q474" t="s">
        <v>428</v>
      </c>
    </row>
    <row r="475" spans="1:17" x14ac:dyDescent="0.25">
      <c r="A475" s="175" t="s">
        <v>1896</v>
      </c>
      <c r="B475" s="175" t="s">
        <v>277</v>
      </c>
      <c r="C475">
        <v>4</v>
      </c>
      <c r="D475">
        <v>2031</v>
      </c>
      <c r="E475">
        <v>49057</v>
      </c>
      <c r="F475" t="s">
        <v>235</v>
      </c>
      <c r="G475">
        <v>52</v>
      </c>
      <c r="H475" t="s">
        <v>256</v>
      </c>
      <c r="I475">
        <v>2</v>
      </c>
      <c r="J475" t="s">
        <v>173</v>
      </c>
      <c r="K475">
        <v>3.2713679999999998</v>
      </c>
      <c r="L475">
        <v>1.8815409999999999</v>
      </c>
      <c r="M475">
        <v>1.2569669999999999</v>
      </c>
      <c r="N475" t="s">
        <v>428</v>
      </c>
      <c r="O475" t="s">
        <v>428</v>
      </c>
      <c r="P475" t="s">
        <v>428</v>
      </c>
      <c r="Q475" t="s">
        <v>428</v>
      </c>
    </row>
    <row r="476" spans="1:17" x14ac:dyDescent="0.25">
      <c r="A476" s="175" t="s">
        <v>1897</v>
      </c>
      <c r="B476" s="175" t="s">
        <v>277</v>
      </c>
      <c r="C476">
        <v>4</v>
      </c>
      <c r="D476">
        <v>2031</v>
      </c>
      <c r="E476">
        <v>49057</v>
      </c>
      <c r="F476" t="s">
        <v>235</v>
      </c>
      <c r="G476">
        <v>52</v>
      </c>
      <c r="H476" t="s">
        <v>256</v>
      </c>
      <c r="I476">
        <v>3</v>
      </c>
      <c r="J476" t="s">
        <v>174</v>
      </c>
      <c r="K476">
        <v>0.91426700000000005</v>
      </c>
      <c r="L476">
        <v>0.60482599999999997</v>
      </c>
      <c r="M476">
        <v>0.27986100000000003</v>
      </c>
      <c r="N476" t="s">
        <v>428</v>
      </c>
      <c r="O476" t="s">
        <v>428</v>
      </c>
      <c r="P476" t="s">
        <v>428</v>
      </c>
      <c r="Q476" t="s">
        <v>428</v>
      </c>
    </row>
    <row r="477" spans="1:17" x14ac:dyDescent="0.25">
      <c r="A477" s="175" t="s">
        <v>1898</v>
      </c>
      <c r="B477" s="175" t="s">
        <v>277</v>
      </c>
      <c r="C477">
        <v>4</v>
      </c>
      <c r="D477">
        <v>2031</v>
      </c>
      <c r="E477">
        <v>49057</v>
      </c>
      <c r="F477" t="s">
        <v>235</v>
      </c>
      <c r="G477">
        <v>52</v>
      </c>
      <c r="H477" t="s">
        <v>256</v>
      </c>
      <c r="I477">
        <v>87</v>
      </c>
      <c r="J477" t="s">
        <v>175</v>
      </c>
      <c r="K477">
        <v>0.63227699999999998</v>
      </c>
      <c r="L477">
        <v>4.6239000000000002E-2</v>
      </c>
      <c r="M477">
        <v>0.409605</v>
      </c>
      <c r="N477">
        <v>6.6281999999999994E-2</v>
      </c>
      <c r="O477">
        <v>4.3504000000000001E-2</v>
      </c>
      <c r="P477" t="s">
        <v>428</v>
      </c>
      <c r="Q477">
        <v>1.053139</v>
      </c>
    </row>
    <row r="478" spans="1:17" x14ac:dyDescent="0.25">
      <c r="A478" s="175" t="s">
        <v>1899</v>
      </c>
      <c r="B478" s="175" t="s">
        <v>277</v>
      </c>
      <c r="C478">
        <v>4</v>
      </c>
      <c r="D478">
        <v>2031</v>
      </c>
      <c r="E478">
        <v>49057</v>
      </c>
      <c r="F478" t="s">
        <v>235</v>
      </c>
      <c r="G478">
        <v>52</v>
      </c>
      <c r="H478" t="s">
        <v>256</v>
      </c>
      <c r="I478">
        <v>90</v>
      </c>
      <c r="J478" t="s">
        <v>178</v>
      </c>
      <c r="K478">
        <v>828.99731399999996</v>
      </c>
      <c r="L478">
        <v>800.22180200000003</v>
      </c>
      <c r="M478">
        <v>26.024733999999999</v>
      </c>
      <c r="N478" t="s">
        <v>428</v>
      </c>
      <c r="O478" t="s">
        <v>428</v>
      </c>
      <c r="P478" t="s">
        <v>428</v>
      </c>
      <c r="Q478" t="s">
        <v>428</v>
      </c>
    </row>
    <row r="479" spans="1:17" x14ac:dyDescent="0.25">
      <c r="A479" s="175" t="s">
        <v>1900</v>
      </c>
      <c r="B479" s="175" t="s">
        <v>277</v>
      </c>
      <c r="C479">
        <v>4</v>
      </c>
      <c r="D479">
        <v>2031</v>
      </c>
      <c r="E479">
        <v>49057</v>
      </c>
      <c r="F479" t="s">
        <v>235</v>
      </c>
      <c r="G479">
        <v>52</v>
      </c>
      <c r="H479" t="s">
        <v>256</v>
      </c>
      <c r="I479">
        <v>100</v>
      </c>
      <c r="J479" t="s">
        <v>177</v>
      </c>
      <c r="K479">
        <v>2.7434E-2</v>
      </c>
      <c r="L479">
        <v>1.1993999999999999E-2</v>
      </c>
      <c r="M479">
        <v>1.3964000000000001E-2</v>
      </c>
      <c r="N479" t="s">
        <v>428</v>
      </c>
      <c r="O479" t="s">
        <v>428</v>
      </c>
      <c r="P479" t="s">
        <v>428</v>
      </c>
      <c r="Q479" t="s">
        <v>428</v>
      </c>
    </row>
    <row r="480" spans="1:17" x14ac:dyDescent="0.25">
      <c r="A480" s="175" t="s">
        <v>1901</v>
      </c>
      <c r="B480" s="175" t="s">
        <v>277</v>
      </c>
      <c r="C480">
        <v>4</v>
      </c>
      <c r="D480">
        <v>2031</v>
      </c>
      <c r="E480">
        <v>49057</v>
      </c>
      <c r="F480" t="s">
        <v>235</v>
      </c>
      <c r="G480">
        <v>52</v>
      </c>
      <c r="H480" t="s">
        <v>256</v>
      </c>
      <c r="I480">
        <v>106</v>
      </c>
      <c r="J480" t="s">
        <v>179</v>
      </c>
      <c r="K480">
        <v>5.4433000000000002E-2</v>
      </c>
      <c r="L480">
        <v>5.4433000000000002E-2</v>
      </c>
      <c r="M480" t="s">
        <v>428</v>
      </c>
      <c r="N480" t="s">
        <v>428</v>
      </c>
      <c r="O480" t="s">
        <v>428</v>
      </c>
      <c r="P480" t="s">
        <v>428</v>
      </c>
      <c r="Q480" t="s">
        <v>428</v>
      </c>
    </row>
    <row r="481" spans="1:17" x14ac:dyDescent="0.25">
      <c r="A481" s="175" t="s">
        <v>1902</v>
      </c>
      <c r="B481" s="175" t="s">
        <v>277</v>
      </c>
      <c r="C481">
        <v>4</v>
      </c>
      <c r="D481">
        <v>2031</v>
      </c>
      <c r="E481">
        <v>49057</v>
      </c>
      <c r="F481" t="s">
        <v>235</v>
      </c>
      <c r="G481">
        <v>52</v>
      </c>
      <c r="H481" t="s">
        <v>256</v>
      </c>
      <c r="I481">
        <v>107</v>
      </c>
      <c r="J481" t="s">
        <v>180</v>
      </c>
      <c r="K481">
        <v>1.4003E-2</v>
      </c>
      <c r="L481">
        <v>1.4003E-2</v>
      </c>
      <c r="M481" t="s">
        <v>428</v>
      </c>
      <c r="N481" t="s">
        <v>428</v>
      </c>
      <c r="O481" t="s">
        <v>428</v>
      </c>
      <c r="P481" t="s">
        <v>428</v>
      </c>
      <c r="Q481" t="s">
        <v>428</v>
      </c>
    </row>
    <row r="482" spans="1:17" x14ac:dyDescent="0.25">
      <c r="A482" s="175" t="s">
        <v>1903</v>
      </c>
      <c r="B482" s="175" t="s">
        <v>277</v>
      </c>
      <c r="C482">
        <v>4</v>
      </c>
      <c r="D482">
        <v>2031</v>
      </c>
      <c r="E482">
        <v>49057</v>
      </c>
      <c r="F482" t="s">
        <v>235</v>
      </c>
      <c r="G482">
        <v>52</v>
      </c>
      <c r="H482" t="s">
        <v>256</v>
      </c>
      <c r="I482">
        <v>110</v>
      </c>
      <c r="J482" t="s">
        <v>176</v>
      </c>
      <c r="K482">
        <v>2.4605999999999999E-2</v>
      </c>
      <c r="L482">
        <v>1.0937000000000001E-2</v>
      </c>
      <c r="M482">
        <v>1.2363000000000001E-2</v>
      </c>
      <c r="N482" t="s">
        <v>428</v>
      </c>
      <c r="O482" t="s">
        <v>428</v>
      </c>
      <c r="P482" t="s">
        <v>428</v>
      </c>
      <c r="Q482" t="s">
        <v>428</v>
      </c>
    </row>
    <row r="483" spans="1:17" x14ac:dyDescent="0.25">
      <c r="A483" s="175" t="s">
        <v>1904</v>
      </c>
      <c r="B483" s="175" t="s">
        <v>277</v>
      </c>
      <c r="C483">
        <v>4</v>
      </c>
      <c r="D483">
        <v>2031</v>
      </c>
      <c r="E483">
        <v>49057</v>
      </c>
      <c r="F483" t="s">
        <v>235</v>
      </c>
      <c r="G483">
        <v>52</v>
      </c>
      <c r="H483" t="s">
        <v>256</v>
      </c>
      <c r="I483">
        <v>116</v>
      </c>
      <c r="J483" t="s">
        <v>181</v>
      </c>
      <c r="K483">
        <v>6.8040000000000002E-3</v>
      </c>
      <c r="L483">
        <v>6.8040000000000002E-3</v>
      </c>
      <c r="M483" t="s">
        <v>428</v>
      </c>
      <c r="N483" t="s">
        <v>428</v>
      </c>
      <c r="O483" t="s">
        <v>428</v>
      </c>
      <c r="P483" t="s">
        <v>428</v>
      </c>
      <c r="Q483" t="s">
        <v>428</v>
      </c>
    </row>
    <row r="484" spans="1:17" x14ac:dyDescent="0.25">
      <c r="A484" s="175" t="s">
        <v>1905</v>
      </c>
      <c r="B484" s="175" t="s">
        <v>277</v>
      </c>
      <c r="C484">
        <v>4</v>
      </c>
      <c r="D484">
        <v>2031</v>
      </c>
      <c r="E484">
        <v>49057</v>
      </c>
      <c r="F484" t="s">
        <v>235</v>
      </c>
      <c r="G484">
        <v>52</v>
      </c>
      <c r="H484" t="s">
        <v>256</v>
      </c>
      <c r="I484">
        <v>117</v>
      </c>
      <c r="J484" t="s">
        <v>182</v>
      </c>
      <c r="K484">
        <v>2.0999999999999999E-3</v>
      </c>
      <c r="L484">
        <v>2.0999999999999999E-3</v>
      </c>
      <c r="M484" t="s">
        <v>428</v>
      </c>
      <c r="N484" t="s">
        <v>428</v>
      </c>
      <c r="O484" t="s">
        <v>428</v>
      </c>
      <c r="P484" t="s">
        <v>428</v>
      </c>
      <c r="Q484" t="s">
        <v>428</v>
      </c>
    </row>
    <row r="485" spans="1:17" x14ac:dyDescent="0.25">
      <c r="A485" s="175" t="s">
        <v>1906</v>
      </c>
      <c r="B485" s="175" t="s">
        <v>277</v>
      </c>
      <c r="C485">
        <v>4</v>
      </c>
      <c r="D485">
        <v>2031</v>
      </c>
      <c r="E485">
        <v>49057</v>
      </c>
      <c r="F485" t="s">
        <v>235</v>
      </c>
      <c r="G485">
        <v>53</v>
      </c>
      <c r="H485" t="s">
        <v>257</v>
      </c>
      <c r="I485">
        <v>2</v>
      </c>
      <c r="J485" t="s">
        <v>173</v>
      </c>
      <c r="K485">
        <v>1.827491</v>
      </c>
      <c r="L485">
        <v>1.7618879999999999</v>
      </c>
      <c r="M485">
        <v>1.352371</v>
      </c>
      <c r="N485" t="s">
        <v>428</v>
      </c>
      <c r="O485" t="s">
        <v>428</v>
      </c>
      <c r="P485" t="s">
        <v>428</v>
      </c>
      <c r="Q485" t="s">
        <v>428</v>
      </c>
    </row>
    <row r="486" spans="1:17" x14ac:dyDescent="0.25">
      <c r="A486" s="175" t="s">
        <v>1907</v>
      </c>
      <c r="B486" s="175" t="s">
        <v>277</v>
      </c>
      <c r="C486">
        <v>4</v>
      </c>
      <c r="D486">
        <v>2031</v>
      </c>
      <c r="E486">
        <v>49057</v>
      </c>
      <c r="F486" t="s">
        <v>235</v>
      </c>
      <c r="G486">
        <v>53</v>
      </c>
      <c r="H486" t="s">
        <v>257</v>
      </c>
      <c r="I486">
        <v>3</v>
      </c>
      <c r="J486" t="s">
        <v>174</v>
      </c>
      <c r="K486">
        <v>0.70132000000000005</v>
      </c>
      <c r="L486">
        <v>0.68767199999999995</v>
      </c>
      <c r="M486">
        <v>0.28135199999999999</v>
      </c>
      <c r="N486" t="s">
        <v>428</v>
      </c>
      <c r="O486" t="s">
        <v>428</v>
      </c>
      <c r="P486" t="s">
        <v>428</v>
      </c>
      <c r="Q486" t="s">
        <v>428</v>
      </c>
    </row>
    <row r="487" spans="1:17" x14ac:dyDescent="0.25">
      <c r="A487" s="175" t="s">
        <v>1908</v>
      </c>
      <c r="B487" s="175" t="s">
        <v>277</v>
      </c>
      <c r="C487">
        <v>4</v>
      </c>
      <c r="D487">
        <v>2031</v>
      </c>
      <c r="E487">
        <v>49057</v>
      </c>
      <c r="F487" t="s">
        <v>235</v>
      </c>
      <c r="G487">
        <v>53</v>
      </c>
      <c r="H487" t="s">
        <v>257</v>
      </c>
      <c r="I487">
        <v>87</v>
      </c>
      <c r="J487" t="s">
        <v>175</v>
      </c>
      <c r="K487">
        <v>0.19423899999999999</v>
      </c>
      <c r="L487">
        <v>6.2446000000000002E-2</v>
      </c>
      <c r="M487">
        <v>0.41589599999999999</v>
      </c>
      <c r="N487">
        <v>5.0247E-2</v>
      </c>
      <c r="O487">
        <v>5.0212E-2</v>
      </c>
      <c r="P487" t="s">
        <v>428</v>
      </c>
      <c r="Q487">
        <v>1.4718690000000001</v>
      </c>
    </row>
    <row r="488" spans="1:17" x14ac:dyDescent="0.25">
      <c r="A488" s="175" t="s">
        <v>1909</v>
      </c>
      <c r="B488" s="175" t="s">
        <v>277</v>
      </c>
      <c r="C488">
        <v>4</v>
      </c>
      <c r="D488">
        <v>2031</v>
      </c>
      <c r="E488">
        <v>49057</v>
      </c>
      <c r="F488" t="s">
        <v>235</v>
      </c>
      <c r="G488">
        <v>53</v>
      </c>
      <c r="H488" t="s">
        <v>257</v>
      </c>
      <c r="I488">
        <v>90</v>
      </c>
      <c r="J488" t="s">
        <v>178</v>
      </c>
      <c r="K488">
        <v>769.32476799999995</v>
      </c>
      <c r="L488">
        <v>768.06561299999998</v>
      </c>
      <c r="M488">
        <v>25.955873</v>
      </c>
      <c r="N488" t="s">
        <v>428</v>
      </c>
      <c r="O488" t="s">
        <v>428</v>
      </c>
      <c r="P488" t="s">
        <v>428</v>
      </c>
      <c r="Q488" t="s">
        <v>428</v>
      </c>
    </row>
    <row r="489" spans="1:17" x14ac:dyDescent="0.25">
      <c r="A489" s="175" t="s">
        <v>1910</v>
      </c>
      <c r="B489" s="175" t="s">
        <v>277</v>
      </c>
      <c r="C489">
        <v>4</v>
      </c>
      <c r="D489">
        <v>2031</v>
      </c>
      <c r="E489">
        <v>49057</v>
      </c>
      <c r="F489" t="s">
        <v>235</v>
      </c>
      <c r="G489">
        <v>53</v>
      </c>
      <c r="H489" t="s">
        <v>257</v>
      </c>
      <c r="I489">
        <v>100</v>
      </c>
      <c r="J489" t="s">
        <v>177</v>
      </c>
      <c r="K489">
        <v>1.9640000000000001E-2</v>
      </c>
      <c r="L489">
        <v>1.8984999999999998E-2</v>
      </c>
      <c r="M489">
        <v>1.3505E-2</v>
      </c>
      <c r="N489" t="s">
        <v>428</v>
      </c>
      <c r="O489" t="s">
        <v>428</v>
      </c>
      <c r="P489" t="s">
        <v>428</v>
      </c>
      <c r="Q489" t="s">
        <v>428</v>
      </c>
    </row>
    <row r="490" spans="1:17" x14ac:dyDescent="0.25">
      <c r="A490" s="175" t="s">
        <v>1911</v>
      </c>
      <c r="B490" s="175" t="s">
        <v>277</v>
      </c>
      <c r="C490">
        <v>4</v>
      </c>
      <c r="D490">
        <v>2031</v>
      </c>
      <c r="E490">
        <v>49057</v>
      </c>
      <c r="F490" t="s">
        <v>235</v>
      </c>
      <c r="G490">
        <v>53</v>
      </c>
      <c r="H490" t="s">
        <v>257</v>
      </c>
      <c r="I490">
        <v>106</v>
      </c>
      <c r="J490" t="s">
        <v>179</v>
      </c>
      <c r="K490">
        <v>5.6190999999999998E-2</v>
      </c>
      <c r="L490">
        <v>5.6190999999999998E-2</v>
      </c>
      <c r="M490" t="s">
        <v>428</v>
      </c>
      <c r="N490" t="s">
        <v>428</v>
      </c>
      <c r="O490" t="s">
        <v>428</v>
      </c>
      <c r="P490" t="s">
        <v>428</v>
      </c>
      <c r="Q490" t="s">
        <v>428</v>
      </c>
    </row>
    <row r="491" spans="1:17" x14ac:dyDescent="0.25">
      <c r="A491" s="175" t="s">
        <v>1912</v>
      </c>
      <c r="B491" s="175" t="s">
        <v>277</v>
      </c>
      <c r="C491">
        <v>4</v>
      </c>
      <c r="D491">
        <v>2031</v>
      </c>
      <c r="E491">
        <v>49057</v>
      </c>
      <c r="F491" t="s">
        <v>235</v>
      </c>
      <c r="G491">
        <v>53</v>
      </c>
      <c r="H491" t="s">
        <v>257</v>
      </c>
      <c r="I491">
        <v>107</v>
      </c>
      <c r="J491" t="s">
        <v>180</v>
      </c>
      <c r="K491">
        <v>1.4014E-2</v>
      </c>
      <c r="L491">
        <v>1.4014E-2</v>
      </c>
      <c r="M491" t="s">
        <v>428</v>
      </c>
      <c r="N491" t="s">
        <v>428</v>
      </c>
      <c r="O491" t="s">
        <v>428</v>
      </c>
      <c r="P491" t="s">
        <v>428</v>
      </c>
      <c r="Q491" t="s">
        <v>428</v>
      </c>
    </row>
    <row r="492" spans="1:17" x14ac:dyDescent="0.25">
      <c r="A492" s="175" t="s">
        <v>1913</v>
      </c>
      <c r="B492" s="175" t="s">
        <v>277</v>
      </c>
      <c r="C492">
        <v>4</v>
      </c>
      <c r="D492">
        <v>2031</v>
      </c>
      <c r="E492">
        <v>49057</v>
      </c>
      <c r="F492" t="s">
        <v>235</v>
      </c>
      <c r="G492">
        <v>53</v>
      </c>
      <c r="H492" t="s">
        <v>257</v>
      </c>
      <c r="I492">
        <v>110</v>
      </c>
      <c r="J492" t="s">
        <v>176</v>
      </c>
      <c r="K492">
        <v>1.7949E-2</v>
      </c>
      <c r="L492">
        <v>1.7368000000000001E-2</v>
      </c>
      <c r="M492">
        <v>1.1979999999999999E-2</v>
      </c>
      <c r="N492" t="s">
        <v>428</v>
      </c>
      <c r="O492" t="s">
        <v>428</v>
      </c>
      <c r="P492" t="s">
        <v>428</v>
      </c>
      <c r="Q492" t="s">
        <v>428</v>
      </c>
    </row>
    <row r="493" spans="1:17" x14ac:dyDescent="0.25">
      <c r="A493" s="175" t="s">
        <v>1914</v>
      </c>
      <c r="B493" s="175" t="s">
        <v>277</v>
      </c>
      <c r="C493">
        <v>4</v>
      </c>
      <c r="D493">
        <v>2031</v>
      </c>
      <c r="E493">
        <v>49057</v>
      </c>
      <c r="F493" t="s">
        <v>235</v>
      </c>
      <c r="G493">
        <v>53</v>
      </c>
      <c r="H493" t="s">
        <v>257</v>
      </c>
      <c r="I493">
        <v>116</v>
      </c>
      <c r="J493" t="s">
        <v>181</v>
      </c>
      <c r="K493">
        <v>7.0239999999999999E-3</v>
      </c>
      <c r="L493">
        <v>7.0239999999999999E-3</v>
      </c>
      <c r="M493" t="s">
        <v>428</v>
      </c>
      <c r="N493" t="s">
        <v>428</v>
      </c>
      <c r="O493" t="s">
        <v>428</v>
      </c>
      <c r="P493" t="s">
        <v>428</v>
      </c>
      <c r="Q493" t="s">
        <v>428</v>
      </c>
    </row>
    <row r="494" spans="1:17" x14ac:dyDescent="0.25">
      <c r="A494" s="175" t="s">
        <v>1915</v>
      </c>
      <c r="B494" s="175" t="s">
        <v>277</v>
      </c>
      <c r="C494">
        <v>4</v>
      </c>
      <c r="D494">
        <v>2031</v>
      </c>
      <c r="E494">
        <v>49057</v>
      </c>
      <c r="F494" t="s">
        <v>235</v>
      </c>
      <c r="G494">
        <v>53</v>
      </c>
      <c r="H494" t="s">
        <v>257</v>
      </c>
      <c r="I494">
        <v>117</v>
      </c>
      <c r="J494" t="s">
        <v>182</v>
      </c>
      <c r="K494">
        <v>2.1029999999999998E-3</v>
      </c>
      <c r="L494">
        <v>2.1029999999999998E-3</v>
      </c>
      <c r="M494" t="s">
        <v>428</v>
      </c>
      <c r="N494" t="s">
        <v>428</v>
      </c>
      <c r="O494" t="s">
        <v>428</v>
      </c>
      <c r="P494" t="s">
        <v>428</v>
      </c>
      <c r="Q494" t="s">
        <v>428</v>
      </c>
    </row>
    <row r="495" spans="1:17" x14ac:dyDescent="0.25">
      <c r="A495" s="175" t="s">
        <v>1916</v>
      </c>
      <c r="B495" s="175" t="s">
        <v>277</v>
      </c>
      <c r="C495">
        <v>4</v>
      </c>
      <c r="D495">
        <v>2031</v>
      </c>
      <c r="E495">
        <v>49057</v>
      </c>
      <c r="F495" t="s">
        <v>235</v>
      </c>
      <c r="G495">
        <v>54</v>
      </c>
      <c r="H495" t="s">
        <v>258</v>
      </c>
      <c r="I495">
        <v>2</v>
      </c>
      <c r="J495" t="s">
        <v>173</v>
      </c>
      <c r="K495">
        <v>9.9401030000000006</v>
      </c>
      <c r="L495">
        <v>7.3532539999999997</v>
      </c>
      <c r="M495">
        <v>41.025889999999997</v>
      </c>
      <c r="N495" t="s">
        <v>428</v>
      </c>
      <c r="O495" t="s">
        <v>428</v>
      </c>
      <c r="P495" t="s">
        <v>428</v>
      </c>
      <c r="Q495" t="s">
        <v>428</v>
      </c>
    </row>
    <row r="496" spans="1:17" x14ac:dyDescent="0.25">
      <c r="A496" s="175" t="s">
        <v>1917</v>
      </c>
      <c r="B496" s="175" t="s">
        <v>277</v>
      </c>
      <c r="C496">
        <v>4</v>
      </c>
      <c r="D496">
        <v>2031</v>
      </c>
      <c r="E496">
        <v>49057</v>
      </c>
      <c r="F496" t="s">
        <v>235</v>
      </c>
      <c r="G496">
        <v>54</v>
      </c>
      <c r="H496" t="s">
        <v>258</v>
      </c>
      <c r="I496">
        <v>3</v>
      </c>
      <c r="J496" t="s">
        <v>174</v>
      </c>
      <c r="K496">
        <v>1.3219959999999999</v>
      </c>
      <c r="L496">
        <v>1.196153</v>
      </c>
      <c r="M496">
        <v>1.9957940000000001</v>
      </c>
      <c r="N496" t="s">
        <v>428</v>
      </c>
      <c r="O496" t="s">
        <v>428</v>
      </c>
      <c r="P496" t="s">
        <v>428</v>
      </c>
      <c r="Q496" t="s">
        <v>428</v>
      </c>
    </row>
    <row r="497" spans="1:17" x14ac:dyDescent="0.25">
      <c r="A497" s="175" t="s">
        <v>1918</v>
      </c>
      <c r="B497" s="175" t="s">
        <v>277</v>
      </c>
      <c r="C497">
        <v>4</v>
      </c>
      <c r="D497">
        <v>2031</v>
      </c>
      <c r="E497">
        <v>49057</v>
      </c>
      <c r="F497" t="s">
        <v>235</v>
      </c>
      <c r="G497">
        <v>54</v>
      </c>
      <c r="H497" t="s">
        <v>258</v>
      </c>
      <c r="I497">
        <v>87</v>
      </c>
      <c r="J497" t="s">
        <v>175</v>
      </c>
      <c r="K497">
        <v>0.76028399999999996</v>
      </c>
      <c r="L497">
        <v>0.17691699999999999</v>
      </c>
      <c r="M497">
        <v>2.5615540000000001</v>
      </c>
      <c r="N497">
        <v>0.192747</v>
      </c>
      <c r="O497">
        <v>5.2919000000000001E-2</v>
      </c>
      <c r="P497" t="s">
        <v>428</v>
      </c>
      <c r="Q497">
        <v>1.5096050000000001</v>
      </c>
    </row>
    <row r="498" spans="1:17" x14ac:dyDescent="0.25">
      <c r="A498" s="175" t="s">
        <v>1919</v>
      </c>
      <c r="B498" s="175" t="s">
        <v>277</v>
      </c>
      <c r="C498">
        <v>4</v>
      </c>
      <c r="D498">
        <v>2031</v>
      </c>
      <c r="E498">
        <v>49057</v>
      </c>
      <c r="F498" t="s">
        <v>235</v>
      </c>
      <c r="G498">
        <v>54</v>
      </c>
      <c r="H498" t="s">
        <v>258</v>
      </c>
      <c r="I498">
        <v>90</v>
      </c>
      <c r="J498" t="s">
        <v>178</v>
      </c>
      <c r="K498">
        <v>1041.1259769999999</v>
      </c>
      <c r="L498">
        <v>1024.6209719999999</v>
      </c>
      <c r="M498">
        <v>261.75882000000001</v>
      </c>
      <c r="N498" t="s">
        <v>428</v>
      </c>
      <c r="O498" t="s">
        <v>428</v>
      </c>
      <c r="P498" t="s">
        <v>428</v>
      </c>
      <c r="Q498" t="s">
        <v>428</v>
      </c>
    </row>
    <row r="499" spans="1:17" x14ac:dyDescent="0.25">
      <c r="A499" s="175" t="s">
        <v>1920</v>
      </c>
      <c r="B499" s="175" t="s">
        <v>277</v>
      </c>
      <c r="C499">
        <v>4</v>
      </c>
      <c r="D499">
        <v>2031</v>
      </c>
      <c r="E499">
        <v>49057</v>
      </c>
      <c r="F499" t="s">
        <v>235</v>
      </c>
      <c r="G499">
        <v>54</v>
      </c>
      <c r="H499" t="s">
        <v>258</v>
      </c>
      <c r="I499">
        <v>100</v>
      </c>
      <c r="J499" t="s">
        <v>177</v>
      </c>
      <c r="K499">
        <v>5.5882000000000001E-2</v>
      </c>
      <c r="L499">
        <v>4.5239000000000001E-2</v>
      </c>
      <c r="M499">
        <v>0.168791</v>
      </c>
      <c r="N499" t="s">
        <v>428</v>
      </c>
      <c r="O499" t="s">
        <v>428</v>
      </c>
      <c r="P499" t="s">
        <v>428</v>
      </c>
      <c r="Q499" t="s">
        <v>428</v>
      </c>
    </row>
    <row r="500" spans="1:17" x14ac:dyDescent="0.25">
      <c r="A500" s="175" t="s">
        <v>1921</v>
      </c>
      <c r="B500" s="175" t="s">
        <v>277</v>
      </c>
      <c r="C500">
        <v>4</v>
      </c>
      <c r="D500">
        <v>2031</v>
      </c>
      <c r="E500">
        <v>49057</v>
      </c>
      <c r="F500" t="s">
        <v>235</v>
      </c>
      <c r="G500">
        <v>54</v>
      </c>
      <c r="H500" t="s">
        <v>258</v>
      </c>
      <c r="I500">
        <v>106</v>
      </c>
      <c r="J500" t="s">
        <v>179</v>
      </c>
      <c r="K500">
        <v>7.2636000000000006E-2</v>
      </c>
      <c r="L500">
        <v>7.2636000000000006E-2</v>
      </c>
      <c r="M500" t="s">
        <v>428</v>
      </c>
      <c r="N500" t="s">
        <v>428</v>
      </c>
      <c r="O500" t="s">
        <v>428</v>
      </c>
      <c r="P500" t="s">
        <v>428</v>
      </c>
      <c r="Q500" t="s">
        <v>428</v>
      </c>
    </row>
    <row r="501" spans="1:17" x14ac:dyDescent="0.25">
      <c r="A501" s="175" t="s">
        <v>1922</v>
      </c>
      <c r="B501" s="175" t="s">
        <v>277</v>
      </c>
      <c r="C501">
        <v>4</v>
      </c>
      <c r="D501">
        <v>2031</v>
      </c>
      <c r="E501">
        <v>49057</v>
      </c>
      <c r="F501" t="s">
        <v>235</v>
      </c>
      <c r="G501">
        <v>54</v>
      </c>
      <c r="H501" t="s">
        <v>258</v>
      </c>
      <c r="I501">
        <v>107</v>
      </c>
      <c r="J501" t="s">
        <v>180</v>
      </c>
      <c r="K501">
        <v>1.5235E-2</v>
      </c>
      <c r="L501">
        <v>1.5235E-2</v>
      </c>
      <c r="M501" t="s">
        <v>428</v>
      </c>
      <c r="N501" t="s">
        <v>428</v>
      </c>
      <c r="O501" t="s">
        <v>428</v>
      </c>
      <c r="P501" t="s">
        <v>428</v>
      </c>
      <c r="Q501" t="s">
        <v>428</v>
      </c>
    </row>
    <row r="502" spans="1:17" x14ac:dyDescent="0.25">
      <c r="A502" s="175" t="s">
        <v>1923</v>
      </c>
      <c r="B502" s="175" t="s">
        <v>277</v>
      </c>
      <c r="C502">
        <v>4</v>
      </c>
      <c r="D502">
        <v>2031</v>
      </c>
      <c r="E502">
        <v>49057</v>
      </c>
      <c r="F502" t="s">
        <v>235</v>
      </c>
      <c r="G502">
        <v>54</v>
      </c>
      <c r="H502" t="s">
        <v>258</v>
      </c>
      <c r="I502">
        <v>110</v>
      </c>
      <c r="J502" t="s">
        <v>176</v>
      </c>
      <c r="K502">
        <v>5.0726E-2</v>
      </c>
      <c r="L502">
        <v>4.1304E-2</v>
      </c>
      <c r="M502">
        <v>0.14942900000000001</v>
      </c>
      <c r="N502" t="s">
        <v>428</v>
      </c>
      <c r="O502" t="s">
        <v>428</v>
      </c>
      <c r="P502" t="s">
        <v>428</v>
      </c>
      <c r="Q502" t="s">
        <v>428</v>
      </c>
    </row>
    <row r="503" spans="1:17" x14ac:dyDescent="0.25">
      <c r="A503" s="175" t="s">
        <v>1924</v>
      </c>
      <c r="B503" s="175" t="s">
        <v>277</v>
      </c>
      <c r="C503">
        <v>4</v>
      </c>
      <c r="D503">
        <v>2031</v>
      </c>
      <c r="E503">
        <v>49057</v>
      </c>
      <c r="F503" t="s">
        <v>235</v>
      </c>
      <c r="G503">
        <v>54</v>
      </c>
      <c r="H503" t="s">
        <v>258</v>
      </c>
      <c r="I503">
        <v>116</v>
      </c>
      <c r="J503" t="s">
        <v>181</v>
      </c>
      <c r="K503">
        <v>9.0799999999999995E-3</v>
      </c>
      <c r="L503">
        <v>9.0799999999999995E-3</v>
      </c>
      <c r="M503" t="s">
        <v>428</v>
      </c>
      <c r="N503" t="s">
        <v>428</v>
      </c>
      <c r="O503" t="s">
        <v>428</v>
      </c>
      <c r="P503" t="s">
        <v>428</v>
      </c>
      <c r="Q503" t="s">
        <v>428</v>
      </c>
    </row>
    <row r="504" spans="1:17" x14ac:dyDescent="0.25">
      <c r="A504" s="175" t="s">
        <v>1925</v>
      </c>
      <c r="B504" s="175" t="s">
        <v>277</v>
      </c>
      <c r="C504">
        <v>4</v>
      </c>
      <c r="D504">
        <v>2031</v>
      </c>
      <c r="E504">
        <v>49057</v>
      </c>
      <c r="F504" t="s">
        <v>235</v>
      </c>
      <c r="G504">
        <v>54</v>
      </c>
      <c r="H504" t="s">
        <v>258</v>
      </c>
      <c r="I504">
        <v>117</v>
      </c>
      <c r="J504" t="s">
        <v>182</v>
      </c>
      <c r="K504">
        <v>2.2850000000000001E-3</v>
      </c>
      <c r="L504">
        <v>2.2850000000000001E-3</v>
      </c>
      <c r="M504" t="s">
        <v>428</v>
      </c>
      <c r="N504" t="s">
        <v>428</v>
      </c>
      <c r="O504" t="s">
        <v>428</v>
      </c>
      <c r="P504" t="s">
        <v>428</v>
      </c>
      <c r="Q504" t="s">
        <v>428</v>
      </c>
    </row>
    <row r="505" spans="1:17" x14ac:dyDescent="0.25">
      <c r="A505" s="175" t="s">
        <v>1926</v>
      </c>
      <c r="B505" s="175" t="s">
        <v>277</v>
      </c>
      <c r="C505">
        <v>4</v>
      </c>
      <c r="D505">
        <v>2031</v>
      </c>
      <c r="E505">
        <v>49057</v>
      </c>
      <c r="F505" t="s">
        <v>235</v>
      </c>
      <c r="G505">
        <v>61</v>
      </c>
      <c r="H505" t="s">
        <v>259</v>
      </c>
      <c r="I505">
        <v>2</v>
      </c>
      <c r="J505" t="s">
        <v>173</v>
      </c>
      <c r="K505">
        <v>1.8198540000000001</v>
      </c>
      <c r="L505">
        <v>1.772276</v>
      </c>
      <c r="M505">
        <v>0.385378</v>
      </c>
      <c r="N505" t="s">
        <v>428</v>
      </c>
      <c r="O505" t="s">
        <v>428</v>
      </c>
      <c r="P505" t="s">
        <v>428</v>
      </c>
      <c r="Q505" t="s">
        <v>428</v>
      </c>
    </row>
    <row r="506" spans="1:17" x14ac:dyDescent="0.25">
      <c r="A506" s="175" t="s">
        <v>1927</v>
      </c>
      <c r="B506" s="175" t="s">
        <v>277</v>
      </c>
      <c r="C506">
        <v>4</v>
      </c>
      <c r="D506">
        <v>2031</v>
      </c>
      <c r="E506">
        <v>49057</v>
      </c>
      <c r="F506" t="s">
        <v>235</v>
      </c>
      <c r="G506">
        <v>61</v>
      </c>
      <c r="H506" t="s">
        <v>259</v>
      </c>
      <c r="I506">
        <v>3</v>
      </c>
      <c r="J506" t="s">
        <v>174</v>
      </c>
      <c r="K506">
        <v>2.4301210000000002</v>
      </c>
      <c r="L506">
        <v>2.3733149999999998</v>
      </c>
      <c r="M506">
        <v>0.46012399999999998</v>
      </c>
      <c r="N506" t="s">
        <v>428</v>
      </c>
      <c r="O506" t="s">
        <v>428</v>
      </c>
      <c r="P506" t="s">
        <v>428</v>
      </c>
      <c r="Q506" t="s">
        <v>428</v>
      </c>
    </row>
    <row r="507" spans="1:17" x14ac:dyDescent="0.25">
      <c r="A507" s="175" t="s">
        <v>1928</v>
      </c>
      <c r="B507" s="175" t="s">
        <v>277</v>
      </c>
      <c r="C507">
        <v>4</v>
      </c>
      <c r="D507">
        <v>2031</v>
      </c>
      <c r="E507">
        <v>49057</v>
      </c>
      <c r="F507" t="s">
        <v>235</v>
      </c>
      <c r="G507">
        <v>61</v>
      </c>
      <c r="H507" t="s">
        <v>259</v>
      </c>
      <c r="I507">
        <v>87</v>
      </c>
      <c r="J507" t="s">
        <v>175</v>
      </c>
      <c r="K507">
        <v>0.15840499999999999</v>
      </c>
      <c r="L507">
        <v>5.2684000000000002E-2</v>
      </c>
      <c r="M507">
        <v>0.49385299999999999</v>
      </c>
      <c r="N507">
        <v>5.0000000000000004E-6</v>
      </c>
      <c r="O507">
        <v>9.0000000000000002E-6</v>
      </c>
      <c r="P507" t="s">
        <v>428</v>
      </c>
      <c r="Q507">
        <v>1.8646659999999999</v>
      </c>
    </row>
    <row r="508" spans="1:17" x14ac:dyDescent="0.25">
      <c r="A508" s="175" t="s">
        <v>1929</v>
      </c>
      <c r="B508" s="175" t="s">
        <v>277</v>
      </c>
      <c r="C508">
        <v>4</v>
      </c>
      <c r="D508">
        <v>2031</v>
      </c>
      <c r="E508">
        <v>49057</v>
      </c>
      <c r="F508" t="s">
        <v>235</v>
      </c>
      <c r="G508">
        <v>61</v>
      </c>
      <c r="H508" t="s">
        <v>259</v>
      </c>
      <c r="I508">
        <v>90</v>
      </c>
      <c r="J508" t="s">
        <v>178</v>
      </c>
      <c r="K508">
        <v>1529.0097659999999</v>
      </c>
      <c r="L508">
        <v>1522.915894</v>
      </c>
      <c r="M508">
        <v>49.360129999999998</v>
      </c>
      <c r="N508" t="s">
        <v>428</v>
      </c>
      <c r="O508" t="s">
        <v>428</v>
      </c>
      <c r="P508" t="s">
        <v>428</v>
      </c>
      <c r="Q508" t="s">
        <v>428</v>
      </c>
    </row>
    <row r="509" spans="1:17" x14ac:dyDescent="0.25">
      <c r="A509" s="175" t="s">
        <v>1930</v>
      </c>
      <c r="B509" s="175" t="s">
        <v>277</v>
      </c>
      <c r="C509">
        <v>4</v>
      </c>
      <c r="D509">
        <v>2031</v>
      </c>
      <c r="E509">
        <v>49057</v>
      </c>
      <c r="F509" t="s">
        <v>235</v>
      </c>
      <c r="G509">
        <v>61</v>
      </c>
      <c r="H509" t="s">
        <v>259</v>
      </c>
      <c r="I509">
        <v>100</v>
      </c>
      <c r="J509" t="s">
        <v>177</v>
      </c>
      <c r="K509">
        <v>2.2353999999999999E-2</v>
      </c>
      <c r="L509">
        <v>2.2214999999999999E-2</v>
      </c>
      <c r="M509">
        <v>1.126E-3</v>
      </c>
      <c r="N509" t="s">
        <v>428</v>
      </c>
      <c r="O509" t="s">
        <v>428</v>
      </c>
      <c r="P509" t="s">
        <v>428</v>
      </c>
      <c r="Q509" t="s">
        <v>428</v>
      </c>
    </row>
    <row r="510" spans="1:17" x14ac:dyDescent="0.25">
      <c r="A510" s="175" t="s">
        <v>1931</v>
      </c>
      <c r="B510" s="175" t="s">
        <v>277</v>
      </c>
      <c r="C510">
        <v>4</v>
      </c>
      <c r="D510">
        <v>2031</v>
      </c>
      <c r="E510">
        <v>49057</v>
      </c>
      <c r="F510" t="s">
        <v>235</v>
      </c>
      <c r="G510">
        <v>61</v>
      </c>
      <c r="H510" t="s">
        <v>259</v>
      </c>
      <c r="I510">
        <v>106</v>
      </c>
      <c r="J510" t="s">
        <v>179</v>
      </c>
      <c r="K510">
        <v>0.12217500000000001</v>
      </c>
      <c r="L510">
        <v>0.12217500000000001</v>
      </c>
      <c r="M510" t="s">
        <v>428</v>
      </c>
      <c r="N510" t="s">
        <v>428</v>
      </c>
      <c r="O510" t="s">
        <v>428</v>
      </c>
      <c r="P510" t="s">
        <v>428</v>
      </c>
      <c r="Q510" t="s">
        <v>428</v>
      </c>
    </row>
    <row r="511" spans="1:17" x14ac:dyDescent="0.25">
      <c r="A511" s="175" t="s">
        <v>1932</v>
      </c>
      <c r="B511" s="175" t="s">
        <v>277</v>
      </c>
      <c r="C511">
        <v>4</v>
      </c>
      <c r="D511">
        <v>2031</v>
      </c>
      <c r="E511">
        <v>49057</v>
      </c>
      <c r="F511" t="s">
        <v>235</v>
      </c>
      <c r="G511">
        <v>61</v>
      </c>
      <c r="H511" t="s">
        <v>259</v>
      </c>
      <c r="I511">
        <v>107</v>
      </c>
      <c r="J511" t="s">
        <v>180</v>
      </c>
      <c r="K511">
        <v>2.7115E-2</v>
      </c>
      <c r="L511">
        <v>2.7115E-2</v>
      </c>
      <c r="M511" t="s">
        <v>428</v>
      </c>
      <c r="N511" t="s">
        <v>428</v>
      </c>
      <c r="O511" t="s">
        <v>428</v>
      </c>
      <c r="P511" t="s">
        <v>428</v>
      </c>
      <c r="Q511" t="s">
        <v>428</v>
      </c>
    </row>
    <row r="512" spans="1:17" x14ac:dyDescent="0.25">
      <c r="A512" s="175" t="s">
        <v>1933</v>
      </c>
      <c r="B512" s="175" t="s">
        <v>277</v>
      </c>
      <c r="C512">
        <v>4</v>
      </c>
      <c r="D512">
        <v>2031</v>
      </c>
      <c r="E512">
        <v>49057</v>
      </c>
      <c r="F512" t="s">
        <v>235</v>
      </c>
      <c r="G512">
        <v>61</v>
      </c>
      <c r="H512" t="s">
        <v>259</v>
      </c>
      <c r="I512">
        <v>110</v>
      </c>
      <c r="J512" t="s">
        <v>176</v>
      </c>
      <c r="K512">
        <v>2.0565E-2</v>
      </c>
      <c r="L512">
        <v>2.0437E-2</v>
      </c>
      <c r="M512">
        <v>1.0369999999999999E-3</v>
      </c>
      <c r="N512" t="s">
        <v>428</v>
      </c>
      <c r="O512" t="s">
        <v>428</v>
      </c>
      <c r="P512" t="s">
        <v>428</v>
      </c>
      <c r="Q512" t="s">
        <v>428</v>
      </c>
    </row>
    <row r="513" spans="1:17" x14ac:dyDescent="0.25">
      <c r="A513" s="175" t="s">
        <v>1934</v>
      </c>
      <c r="B513" s="175" t="s">
        <v>277</v>
      </c>
      <c r="C513">
        <v>4</v>
      </c>
      <c r="D513">
        <v>2031</v>
      </c>
      <c r="E513">
        <v>49057</v>
      </c>
      <c r="F513" t="s">
        <v>235</v>
      </c>
      <c r="G513">
        <v>61</v>
      </c>
      <c r="H513" t="s">
        <v>259</v>
      </c>
      <c r="I513">
        <v>116</v>
      </c>
      <c r="J513" t="s">
        <v>181</v>
      </c>
      <c r="K513">
        <v>1.5272000000000001E-2</v>
      </c>
      <c r="L513">
        <v>1.5272000000000001E-2</v>
      </c>
      <c r="M513" t="s">
        <v>428</v>
      </c>
      <c r="N513" t="s">
        <v>428</v>
      </c>
      <c r="O513" t="s">
        <v>428</v>
      </c>
      <c r="P513" t="s">
        <v>428</v>
      </c>
      <c r="Q513" t="s">
        <v>428</v>
      </c>
    </row>
    <row r="514" spans="1:17" x14ac:dyDescent="0.25">
      <c r="A514" s="175" t="s">
        <v>1935</v>
      </c>
      <c r="B514" s="175" t="s">
        <v>277</v>
      </c>
      <c r="C514">
        <v>4</v>
      </c>
      <c r="D514">
        <v>2031</v>
      </c>
      <c r="E514">
        <v>49057</v>
      </c>
      <c r="F514" t="s">
        <v>235</v>
      </c>
      <c r="G514">
        <v>61</v>
      </c>
      <c r="H514" t="s">
        <v>259</v>
      </c>
      <c r="I514">
        <v>117</v>
      </c>
      <c r="J514" t="s">
        <v>182</v>
      </c>
      <c r="K514">
        <v>4.0670000000000003E-3</v>
      </c>
      <c r="L514">
        <v>4.0670000000000003E-3</v>
      </c>
      <c r="M514" t="s">
        <v>428</v>
      </c>
      <c r="N514" t="s">
        <v>428</v>
      </c>
      <c r="O514" t="s">
        <v>428</v>
      </c>
      <c r="P514" t="s">
        <v>428</v>
      </c>
      <c r="Q514" t="s">
        <v>428</v>
      </c>
    </row>
    <row r="515" spans="1:17" x14ac:dyDescent="0.25">
      <c r="A515" s="175" t="s">
        <v>1936</v>
      </c>
      <c r="B515" s="175" t="s">
        <v>277</v>
      </c>
      <c r="C515">
        <v>4</v>
      </c>
      <c r="D515">
        <v>2031</v>
      </c>
      <c r="E515">
        <v>49057</v>
      </c>
      <c r="F515" t="s">
        <v>235</v>
      </c>
      <c r="G515">
        <v>62</v>
      </c>
      <c r="H515" t="s">
        <v>260</v>
      </c>
      <c r="I515">
        <v>2</v>
      </c>
      <c r="J515" t="s">
        <v>173</v>
      </c>
      <c r="K515">
        <v>2.1831140000000002</v>
      </c>
      <c r="L515">
        <v>2.0982440000000002</v>
      </c>
      <c r="M515">
        <v>4.0544580000000003</v>
      </c>
      <c r="N515" t="s">
        <v>428</v>
      </c>
      <c r="O515" t="s">
        <v>428</v>
      </c>
      <c r="P515">
        <v>45.149856999999997</v>
      </c>
      <c r="Q515" t="s">
        <v>428</v>
      </c>
    </row>
    <row r="516" spans="1:17" x14ac:dyDescent="0.25">
      <c r="A516" s="175" t="s">
        <v>1937</v>
      </c>
      <c r="B516" s="175" t="s">
        <v>277</v>
      </c>
      <c r="C516">
        <v>4</v>
      </c>
      <c r="D516">
        <v>2031</v>
      </c>
      <c r="E516">
        <v>49057</v>
      </c>
      <c r="F516" t="s">
        <v>235</v>
      </c>
      <c r="G516">
        <v>62</v>
      </c>
      <c r="H516" t="s">
        <v>260</v>
      </c>
      <c r="I516">
        <v>3</v>
      </c>
      <c r="J516" t="s">
        <v>174</v>
      </c>
      <c r="K516">
        <v>2.8556339999999998</v>
      </c>
      <c r="L516">
        <v>2.7573409999999998</v>
      </c>
      <c r="M516">
        <v>4.118328</v>
      </c>
      <c r="N516" t="s">
        <v>428</v>
      </c>
      <c r="O516" t="s">
        <v>428</v>
      </c>
      <c r="P516">
        <v>54.137687999999997</v>
      </c>
      <c r="Q516" t="s">
        <v>428</v>
      </c>
    </row>
    <row r="517" spans="1:17" x14ac:dyDescent="0.25">
      <c r="A517" s="175" t="s">
        <v>1938</v>
      </c>
      <c r="B517" s="175" t="s">
        <v>277</v>
      </c>
      <c r="C517">
        <v>4</v>
      </c>
      <c r="D517">
        <v>2031</v>
      </c>
      <c r="E517">
        <v>49057</v>
      </c>
      <c r="F517" t="s">
        <v>235</v>
      </c>
      <c r="G517">
        <v>62</v>
      </c>
      <c r="H517" t="s">
        <v>260</v>
      </c>
      <c r="I517">
        <v>87</v>
      </c>
      <c r="J517" t="s">
        <v>175</v>
      </c>
      <c r="K517">
        <v>0.113806</v>
      </c>
      <c r="L517">
        <v>5.7418999999999998E-2</v>
      </c>
      <c r="M517">
        <v>0.99563400000000002</v>
      </c>
      <c r="N517" t="s">
        <v>428</v>
      </c>
      <c r="O517" t="s">
        <v>428</v>
      </c>
      <c r="P517">
        <v>2.7032430000000001</v>
      </c>
      <c r="Q517">
        <v>4.5645410000000002</v>
      </c>
    </row>
    <row r="518" spans="1:17" x14ac:dyDescent="0.25">
      <c r="A518" s="175" t="s">
        <v>1939</v>
      </c>
      <c r="B518" s="175" t="s">
        <v>277</v>
      </c>
      <c r="C518">
        <v>4</v>
      </c>
      <c r="D518">
        <v>2031</v>
      </c>
      <c r="E518">
        <v>49057</v>
      </c>
      <c r="F518" t="s">
        <v>235</v>
      </c>
      <c r="G518">
        <v>62</v>
      </c>
      <c r="H518" t="s">
        <v>260</v>
      </c>
      <c r="I518">
        <v>90</v>
      </c>
      <c r="J518" t="s">
        <v>178</v>
      </c>
      <c r="K518">
        <v>1569.5756839999999</v>
      </c>
      <c r="L518">
        <v>1554.577759</v>
      </c>
      <c r="M518">
        <v>386.36654700000003</v>
      </c>
      <c r="N518" t="s">
        <v>428</v>
      </c>
      <c r="O518" t="s">
        <v>428</v>
      </c>
      <c r="P518">
        <v>9034.6162110000005</v>
      </c>
      <c r="Q518" t="s">
        <v>428</v>
      </c>
    </row>
    <row r="519" spans="1:17" x14ac:dyDescent="0.25">
      <c r="A519" s="175" t="s">
        <v>1940</v>
      </c>
      <c r="B519" s="175" t="s">
        <v>277</v>
      </c>
      <c r="C519">
        <v>4</v>
      </c>
      <c r="D519">
        <v>2031</v>
      </c>
      <c r="E519">
        <v>49057</v>
      </c>
      <c r="F519" t="s">
        <v>235</v>
      </c>
      <c r="G519">
        <v>62</v>
      </c>
      <c r="H519" t="s">
        <v>260</v>
      </c>
      <c r="I519">
        <v>100</v>
      </c>
      <c r="J519" t="s">
        <v>177</v>
      </c>
      <c r="K519">
        <v>2.4315E-2</v>
      </c>
      <c r="L519">
        <v>2.3914999999999999E-2</v>
      </c>
      <c r="M519">
        <v>9.6729999999999993E-3</v>
      </c>
      <c r="N519" t="s">
        <v>428</v>
      </c>
      <c r="O519" t="s">
        <v>428</v>
      </c>
      <c r="P519">
        <v>0.24317800000000001</v>
      </c>
      <c r="Q519" t="s">
        <v>428</v>
      </c>
    </row>
    <row r="520" spans="1:17" x14ac:dyDescent="0.25">
      <c r="A520" s="175" t="s">
        <v>1941</v>
      </c>
      <c r="B520" s="175" t="s">
        <v>277</v>
      </c>
      <c r="C520">
        <v>4</v>
      </c>
      <c r="D520">
        <v>2031</v>
      </c>
      <c r="E520">
        <v>49057</v>
      </c>
      <c r="F520" t="s">
        <v>235</v>
      </c>
      <c r="G520">
        <v>62</v>
      </c>
      <c r="H520" t="s">
        <v>260</v>
      </c>
      <c r="I520">
        <v>106</v>
      </c>
      <c r="J520" t="s">
        <v>179</v>
      </c>
      <c r="K520">
        <v>0.138153</v>
      </c>
      <c r="L520">
        <v>0.138153</v>
      </c>
      <c r="M520" t="s">
        <v>428</v>
      </c>
      <c r="N520" t="s">
        <v>428</v>
      </c>
      <c r="O520" t="s">
        <v>428</v>
      </c>
      <c r="P520" t="s">
        <v>428</v>
      </c>
      <c r="Q520" t="s">
        <v>428</v>
      </c>
    </row>
    <row r="521" spans="1:17" x14ac:dyDescent="0.25">
      <c r="A521" s="175" t="s">
        <v>1942</v>
      </c>
      <c r="B521" s="175" t="s">
        <v>277</v>
      </c>
      <c r="C521">
        <v>4</v>
      </c>
      <c r="D521">
        <v>2031</v>
      </c>
      <c r="E521">
        <v>49057</v>
      </c>
      <c r="F521" t="s">
        <v>235</v>
      </c>
      <c r="G521">
        <v>62</v>
      </c>
      <c r="H521" t="s">
        <v>260</v>
      </c>
      <c r="I521">
        <v>107</v>
      </c>
      <c r="J521" t="s">
        <v>180</v>
      </c>
      <c r="K521">
        <v>3.1510000000000003E-2</v>
      </c>
      <c r="L521">
        <v>3.1510000000000003E-2</v>
      </c>
      <c r="M521" t="s">
        <v>428</v>
      </c>
      <c r="N521" t="s">
        <v>428</v>
      </c>
      <c r="O521" t="s">
        <v>428</v>
      </c>
      <c r="P521" t="s">
        <v>428</v>
      </c>
      <c r="Q521" t="s">
        <v>428</v>
      </c>
    </row>
    <row r="522" spans="1:17" x14ac:dyDescent="0.25">
      <c r="A522" s="175" t="s">
        <v>1943</v>
      </c>
      <c r="B522" s="175" t="s">
        <v>277</v>
      </c>
      <c r="C522">
        <v>4</v>
      </c>
      <c r="D522">
        <v>2031</v>
      </c>
      <c r="E522">
        <v>49057</v>
      </c>
      <c r="F522" t="s">
        <v>235</v>
      </c>
      <c r="G522">
        <v>62</v>
      </c>
      <c r="H522" t="s">
        <v>260</v>
      </c>
      <c r="I522">
        <v>110</v>
      </c>
      <c r="J522" t="s">
        <v>176</v>
      </c>
      <c r="K522">
        <v>2.2370000000000001E-2</v>
      </c>
      <c r="L522">
        <v>2.2002000000000001E-2</v>
      </c>
      <c r="M522">
        <v>8.8970000000000004E-3</v>
      </c>
      <c r="N522" t="s">
        <v>428</v>
      </c>
      <c r="O522" t="s">
        <v>428</v>
      </c>
      <c r="P522">
        <v>0.22370799999999999</v>
      </c>
      <c r="Q522" t="s">
        <v>428</v>
      </c>
    </row>
    <row r="523" spans="1:17" x14ac:dyDescent="0.25">
      <c r="A523" s="175" t="s">
        <v>1944</v>
      </c>
      <c r="B523" s="175" t="s">
        <v>277</v>
      </c>
      <c r="C523">
        <v>4</v>
      </c>
      <c r="D523">
        <v>2031</v>
      </c>
      <c r="E523">
        <v>49057</v>
      </c>
      <c r="F523" t="s">
        <v>235</v>
      </c>
      <c r="G523">
        <v>62</v>
      </c>
      <c r="H523" t="s">
        <v>260</v>
      </c>
      <c r="I523">
        <v>116</v>
      </c>
      <c r="J523" t="s">
        <v>181</v>
      </c>
      <c r="K523">
        <v>1.7269E-2</v>
      </c>
      <c r="L523">
        <v>1.7269E-2</v>
      </c>
      <c r="M523" t="s">
        <v>428</v>
      </c>
      <c r="N523" t="s">
        <v>428</v>
      </c>
      <c r="O523" t="s">
        <v>428</v>
      </c>
      <c r="P523" t="s">
        <v>428</v>
      </c>
      <c r="Q523" t="s">
        <v>428</v>
      </c>
    </row>
    <row r="524" spans="1:17" x14ac:dyDescent="0.25">
      <c r="A524" s="175" t="s">
        <v>1945</v>
      </c>
      <c r="B524" s="175" t="s">
        <v>277</v>
      </c>
      <c r="C524">
        <v>4</v>
      </c>
      <c r="D524">
        <v>2031</v>
      </c>
      <c r="E524">
        <v>49057</v>
      </c>
      <c r="F524" t="s">
        <v>235</v>
      </c>
      <c r="G524">
        <v>62</v>
      </c>
      <c r="H524" t="s">
        <v>260</v>
      </c>
      <c r="I524">
        <v>117</v>
      </c>
      <c r="J524" t="s">
        <v>182</v>
      </c>
      <c r="K524">
        <v>4.7260000000000002E-3</v>
      </c>
      <c r="L524">
        <v>4.7260000000000002E-3</v>
      </c>
      <c r="M524" t="s">
        <v>428</v>
      </c>
      <c r="N524" t="s">
        <v>428</v>
      </c>
      <c r="O524" t="s">
        <v>428</v>
      </c>
      <c r="P524" t="s">
        <v>428</v>
      </c>
      <c r="Q524" t="s">
        <v>428</v>
      </c>
    </row>
    <row r="525" spans="1:17" x14ac:dyDescent="0.25">
      <c r="A525" s="175" t="s">
        <v>1946</v>
      </c>
      <c r="B525" s="175" t="s">
        <v>276</v>
      </c>
      <c r="C525">
        <v>5</v>
      </c>
      <c r="D525">
        <v>2031</v>
      </c>
      <c r="E525">
        <v>49045</v>
      </c>
      <c r="F525" t="s">
        <v>365</v>
      </c>
      <c r="G525">
        <v>11</v>
      </c>
      <c r="H525" t="s">
        <v>248</v>
      </c>
      <c r="I525">
        <v>2</v>
      </c>
      <c r="J525" t="s">
        <v>173</v>
      </c>
      <c r="K525">
        <v>10.56114</v>
      </c>
      <c r="L525">
        <v>10.389761999999999</v>
      </c>
      <c r="M525">
        <v>11.219205000000001</v>
      </c>
      <c r="N525" t="s">
        <v>428</v>
      </c>
      <c r="O525" t="s">
        <v>428</v>
      </c>
      <c r="P525" t="s">
        <v>428</v>
      </c>
      <c r="Q525" t="s">
        <v>428</v>
      </c>
    </row>
    <row r="526" spans="1:17" x14ac:dyDescent="0.25">
      <c r="A526" s="175" t="s">
        <v>1947</v>
      </c>
      <c r="B526" s="175" t="s">
        <v>276</v>
      </c>
      <c r="C526">
        <v>5</v>
      </c>
      <c r="D526">
        <v>2031</v>
      </c>
      <c r="E526">
        <v>49045</v>
      </c>
      <c r="F526" t="s">
        <v>365</v>
      </c>
      <c r="G526">
        <v>11</v>
      </c>
      <c r="H526" t="s">
        <v>248</v>
      </c>
      <c r="I526">
        <v>3</v>
      </c>
      <c r="J526" t="s">
        <v>174</v>
      </c>
      <c r="K526">
        <v>0.76213600000000004</v>
      </c>
      <c r="L526">
        <v>0.75723099999999999</v>
      </c>
      <c r="M526">
        <v>0.321052</v>
      </c>
      <c r="N526" t="s">
        <v>428</v>
      </c>
      <c r="O526" t="s">
        <v>428</v>
      </c>
      <c r="P526" t="s">
        <v>428</v>
      </c>
      <c r="Q526" t="s">
        <v>428</v>
      </c>
    </row>
    <row r="527" spans="1:17" x14ac:dyDescent="0.25">
      <c r="A527" s="175" t="s">
        <v>1948</v>
      </c>
      <c r="B527" s="175" t="s">
        <v>276</v>
      </c>
      <c r="C527">
        <v>5</v>
      </c>
      <c r="D527">
        <v>2031</v>
      </c>
      <c r="E527">
        <v>49045</v>
      </c>
      <c r="F527" t="s">
        <v>365</v>
      </c>
      <c r="G527">
        <v>11</v>
      </c>
      <c r="H527" t="s">
        <v>248</v>
      </c>
      <c r="I527">
        <v>87</v>
      </c>
      <c r="J527" t="s">
        <v>175</v>
      </c>
      <c r="K527">
        <v>2.3924110000000001</v>
      </c>
      <c r="L527">
        <v>0.49395800000000001</v>
      </c>
      <c r="M527">
        <v>1.261506</v>
      </c>
      <c r="N527">
        <v>1.7109829999999999</v>
      </c>
      <c r="O527">
        <v>0.16117500000000001</v>
      </c>
      <c r="P527" t="s">
        <v>428</v>
      </c>
      <c r="Q527">
        <v>0.38026799999999999</v>
      </c>
    </row>
    <row r="528" spans="1:17" x14ac:dyDescent="0.25">
      <c r="A528" s="175" t="s">
        <v>1949</v>
      </c>
      <c r="B528" s="175" t="s">
        <v>276</v>
      </c>
      <c r="C528">
        <v>5</v>
      </c>
      <c r="D528">
        <v>2031</v>
      </c>
      <c r="E528">
        <v>49045</v>
      </c>
      <c r="F528" t="s">
        <v>365</v>
      </c>
      <c r="G528">
        <v>11</v>
      </c>
      <c r="H528" t="s">
        <v>248</v>
      </c>
      <c r="I528">
        <v>90</v>
      </c>
      <c r="J528" t="s">
        <v>178</v>
      </c>
      <c r="K528">
        <v>358.04196200000001</v>
      </c>
      <c r="L528">
        <v>355.84695399999998</v>
      </c>
      <c r="M528">
        <v>143.69444300000001</v>
      </c>
      <c r="N528" t="s">
        <v>428</v>
      </c>
      <c r="O528" t="s">
        <v>428</v>
      </c>
      <c r="P528" t="s">
        <v>428</v>
      </c>
      <c r="Q528" t="s">
        <v>428</v>
      </c>
    </row>
    <row r="529" spans="1:17" x14ac:dyDescent="0.25">
      <c r="A529" s="175" t="s">
        <v>1950</v>
      </c>
      <c r="B529" s="175" t="s">
        <v>276</v>
      </c>
      <c r="C529">
        <v>5</v>
      </c>
      <c r="D529">
        <v>2031</v>
      </c>
      <c r="E529">
        <v>49045</v>
      </c>
      <c r="F529" t="s">
        <v>365</v>
      </c>
      <c r="G529">
        <v>11</v>
      </c>
      <c r="H529" t="s">
        <v>248</v>
      </c>
      <c r="I529">
        <v>100</v>
      </c>
      <c r="J529" t="s">
        <v>177</v>
      </c>
      <c r="K529">
        <v>1.9033000000000001E-2</v>
      </c>
      <c r="L529">
        <v>1.8881999999999999E-2</v>
      </c>
      <c r="M529">
        <v>9.8829999999999994E-3</v>
      </c>
      <c r="N529" t="s">
        <v>428</v>
      </c>
      <c r="O529" t="s">
        <v>428</v>
      </c>
      <c r="P529" t="s">
        <v>428</v>
      </c>
      <c r="Q529" t="s">
        <v>428</v>
      </c>
    </row>
    <row r="530" spans="1:17" x14ac:dyDescent="0.25">
      <c r="A530" s="175" t="s">
        <v>1951</v>
      </c>
      <c r="B530" s="175" t="s">
        <v>276</v>
      </c>
      <c r="C530">
        <v>5</v>
      </c>
      <c r="D530">
        <v>2031</v>
      </c>
      <c r="E530">
        <v>49045</v>
      </c>
      <c r="F530" t="s">
        <v>365</v>
      </c>
      <c r="G530">
        <v>11</v>
      </c>
      <c r="H530" t="s">
        <v>248</v>
      </c>
      <c r="I530">
        <v>106</v>
      </c>
      <c r="J530" t="s">
        <v>179</v>
      </c>
      <c r="K530">
        <v>1.0758999999999999E-2</v>
      </c>
      <c r="L530">
        <v>1.0758999999999999E-2</v>
      </c>
      <c r="M530" t="s">
        <v>428</v>
      </c>
      <c r="N530" t="s">
        <v>428</v>
      </c>
      <c r="O530" t="s">
        <v>428</v>
      </c>
      <c r="P530" t="s">
        <v>428</v>
      </c>
      <c r="Q530" t="s">
        <v>428</v>
      </c>
    </row>
    <row r="531" spans="1:17" x14ac:dyDescent="0.25">
      <c r="A531" s="175" t="s">
        <v>1952</v>
      </c>
      <c r="B531" s="175" t="s">
        <v>276</v>
      </c>
      <c r="C531">
        <v>5</v>
      </c>
      <c r="D531">
        <v>2031</v>
      </c>
      <c r="E531">
        <v>49045</v>
      </c>
      <c r="F531" t="s">
        <v>365</v>
      </c>
      <c r="G531">
        <v>11</v>
      </c>
      <c r="H531" t="s">
        <v>248</v>
      </c>
      <c r="I531">
        <v>107</v>
      </c>
      <c r="J531" t="s">
        <v>180</v>
      </c>
      <c r="K531">
        <v>4.5799999999999999E-3</v>
      </c>
      <c r="L531">
        <v>4.5799999999999999E-3</v>
      </c>
      <c r="M531" t="s">
        <v>428</v>
      </c>
      <c r="N531" t="s">
        <v>428</v>
      </c>
      <c r="O531" t="s">
        <v>428</v>
      </c>
      <c r="P531" t="s">
        <v>428</v>
      </c>
      <c r="Q531" t="s">
        <v>428</v>
      </c>
    </row>
    <row r="532" spans="1:17" x14ac:dyDescent="0.25">
      <c r="A532" s="175" t="s">
        <v>1953</v>
      </c>
      <c r="B532" s="175" t="s">
        <v>276</v>
      </c>
      <c r="C532">
        <v>5</v>
      </c>
      <c r="D532">
        <v>2031</v>
      </c>
      <c r="E532">
        <v>49045</v>
      </c>
      <c r="F532" t="s">
        <v>365</v>
      </c>
      <c r="G532">
        <v>11</v>
      </c>
      <c r="H532" t="s">
        <v>248</v>
      </c>
      <c r="I532">
        <v>110</v>
      </c>
      <c r="J532" t="s">
        <v>176</v>
      </c>
      <c r="K532">
        <v>1.6836E-2</v>
      </c>
      <c r="L532">
        <v>1.6704E-2</v>
      </c>
      <c r="M532">
        <v>8.6809999999999995E-3</v>
      </c>
      <c r="N532" t="s">
        <v>428</v>
      </c>
      <c r="O532" t="s">
        <v>428</v>
      </c>
      <c r="P532" t="s">
        <v>428</v>
      </c>
      <c r="Q532" t="s">
        <v>428</v>
      </c>
    </row>
    <row r="533" spans="1:17" x14ac:dyDescent="0.25">
      <c r="A533" s="175" t="s">
        <v>1954</v>
      </c>
      <c r="B533" s="175" t="s">
        <v>276</v>
      </c>
      <c r="C533">
        <v>5</v>
      </c>
      <c r="D533">
        <v>2031</v>
      </c>
      <c r="E533">
        <v>49045</v>
      </c>
      <c r="F533" t="s">
        <v>365</v>
      </c>
      <c r="G533">
        <v>11</v>
      </c>
      <c r="H533" t="s">
        <v>248</v>
      </c>
      <c r="I533">
        <v>116</v>
      </c>
      <c r="J533" t="s">
        <v>181</v>
      </c>
      <c r="K533">
        <v>1.3439999999999999E-3</v>
      </c>
      <c r="L533">
        <v>1.3439999999999999E-3</v>
      </c>
      <c r="M533" t="s">
        <v>428</v>
      </c>
      <c r="N533" t="s">
        <v>428</v>
      </c>
      <c r="O533" t="s">
        <v>428</v>
      </c>
      <c r="P533" t="s">
        <v>428</v>
      </c>
      <c r="Q533" t="s">
        <v>428</v>
      </c>
    </row>
    <row r="534" spans="1:17" x14ac:dyDescent="0.25">
      <c r="A534" s="175" t="s">
        <v>1955</v>
      </c>
      <c r="B534" s="175" t="s">
        <v>276</v>
      </c>
      <c r="C534">
        <v>5</v>
      </c>
      <c r="D534">
        <v>2031</v>
      </c>
      <c r="E534">
        <v>49045</v>
      </c>
      <c r="F534" t="s">
        <v>365</v>
      </c>
      <c r="G534">
        <v>11</v>
      </c>
      <c r="H534" t="s">
        <v>248</v>
      </c>
      <c r="I534">
        <v>117</v>
      </c>
      <c r="J534" t="s">
        <v>182</v>
      </c>
      <c r="K534">
        <v>6.87E-4</v>
      </c>
      <c r="L534">
        <v>6.87E-4</v>
      </c>
      <c r="M534" t="s">
        <v>428</v>
      </c>
      <c r="N534" t="s">
        <v>428</v>
      </c>
      <c r="O534" t="s">
        <v>428</v>
      </c>
      <c r="P534" t="s">
        <v>428</v>
      </c>
      <c r="Q534" t="s">
        <v>428</v>
      </c>
    </row>
    <row r="535" spans="1:17" x14ac:dyDescent="0.25">
      <c r="A535" s="175" t="s">
        <v>1956</v>
      </c>
      <c r="B535" s="175" t="s">
        <v>276</v>
      </c>
      <c r="C535">
        <v>5</v>
      </c>
      <c r="D535">
        <v>2031</v>
      </c>
      <c r="E535">
        <v>49045</v>
      </c>
      <c r="F535" t="s">
        <v>365</v>
      </c>
      <c r="G535">
        <v>21</v>
      </c>
      <c r="H535" t="s">
        <v>249</v>
      </c>
      <c r="I535">
        <v>2</v>
      </c>
      <c r="J535" t="s">
        <v>173</v>
      </c>
      <c r="K535">
        <v>1.637473</v>
      </c>
      <c r="L535">
        <v>0.99852300000000005</v>
      </c>
      <c r="M535">
        <v>6.6752339999999997</v>
      </c>
      <c r="N535" t="s">
        <v>428</v>
      </c>
      <c r="O535" t="s">
        <v>428</v>
      </c>
      <c r="P535" t="s">
        <v>428</v>
      </c>
      <c r="Q535" t="s">
        <v>428</v>
      </c>
    </row>
    <row r="536" spans="1:17" x14ac:dyDescent="0.25">
      <c r="A536" s="175" t="s">
        <v>1957</v>
      </c>
      <c r="B536" s="175" t="s">
        <v>276</v>
      </c>
      <c r="C536">
        <v>5</v>
      </c>
      <c r="D536">
        <v>2031</v>
      </c>
      <c r="E536">
        <v>49045</v>
      </c>
      <c r="F536" t="s">
        <v>365</v>
      </c>
      <c r="G536">
        <v>21</v>
      </c>
      <c r="H536" t="s">
        <v>249</v>
      </c>
      <c r="I536">
        <v>3</v>
      </c>
      <c r="J536" t="s">
        <v>174</v>
      </c>
      <c r="K536">
        <v>4.2634999999999999E-2</v>
      </c>
      <c r="L536">
        <v>1.4836999999999999E-2</v>
      </c>
      <c r="M536">
        <v>0.29041099999999997</v>
      </c>
      <c r="N536" t="s">
        <v>428</v>
      </c>
      <c r="O536" t="s">
        <v>428</v>
      </c>
      <c r="P536" t="s">
        <v>428</v>
      </c>
      <c r="Q536" t="s">
        <v>428</v>
      </c>
    </row>
    <row r="537" spans="1:17" x14ac:dyDescent="0.25">
      <c r="A537" s="175" t="s">
        <v>1958</v>
      </c>
      <c r="B537" s="175" t="s">
        <v>276</v>
      </c>
      <c r="C537">
        <v>5</v>
      </c>
      <c r="D537">
        <v>2031</v>
      </c>
      <c r="E537">
        <v>49045</v>
      </c>
      <c r="F537" t="s">
        <v>365</v>
      </c>
      <c r="G537">
        <v>21</v>
      </c>
      <c r="H537" t="s">
        <v>249</v>
      </c>
      <c r="I537">
        <v>87</v>
      </c>
      <c r="J537" t="s">
        <v>175</v>
      </c>
      <c r="K537">
        <v>0.13012499999999999</v>
      </c>
      <c r="L537">
        <v>6.7759999999999999E-3</v>
      </c>
      <c r="M537">
        <v>0.72588299999999994</v>
      </c>
      <c r="N537">
        <v>4.4111999999999998E-2</v>
      </c>
      <c r="O537">
        <v>6.2038000000000003E-2</v>
      </c>
      <c r="P537" t="s">
        <v>428</v>
      </c>
      <c r="Q537">
        <v>0.32930599999999999</v>
      </c>
    </row>
    <row r="538" spans="1:17" x14ac:dyDescent="0.25">
      <c r="A538" s="175" t="s">
        <v>1959</v>
      </c>
      <c r="B538" s="175" t="s">
        <v>276</v>
      </c>
      <c r="C538">
        <v>5</v>
      </c>
      <c r="D538">
        <v>2031</v>
      </c>
      <c r="E538">
        <v>49045</v>
      </c>
      <c r="F538" t="s">
        <v>365</v>
      </c>
      <c r="G538">
        <v>21</v>
      </c>
      <c r="H538" t="s">
        <v>249</v>
      </c>
      <c r="I538">
        <v>90</v>
      </c>
      <c r="J538" t="s">
        <v>178</v>
      </c>
      <c r="K538">
        <v>208.12243699999999</v>
      </c>
      <c r="L538">
        <v>198.35017400000001</v>
      </c>
      <c r="M538">
        <v>102.09285</v>
      </c>
      <c r="N538" t="s">
        <v>428</v>
      </c>
      <c r="O538" t="s">
        <v>428</v>
      </c>
      <c r="P538" t="s">
        <v>428</v>
      </c>
      <c r="Q538" t="s">
        <v>428</v>
      </c>
    </row>
    <row r="539" spans="1:17" x14ac:dyDescent="0.25">
      <c r="A539" s="175" t="s">
        <v>1960</v>
      </c>
      <c r="B539" s="175" t="s">
        <v>276</v>
      </c>
      <c r="C539">
        <v>5</v>
      </c>
      <c r="D539">
        <v>2031</v>
      </c>
      <c r="E539">
        <v>49045</v>
      </c>
      <c r="F539" t="s">
        <v>365</v>
      </c>
      <c r="G539">
        <v>21</v>
      </c>
      <c r="H539" t="s">
        <v>249</v>
      </c>
      <c r="I539">
        <v>100</v>
      </c>
      <c r="J539" t="s">
        <v>177</v>
      </c>
      <c r="K539">
        <v>4.0870000000000004E-3</v>
      </c>
      <c r="L539">
        <v>1.0480000000000001E-3</v>
      </c>
      <c r="M539">
        <v>3.1754999999999999E-2</v>
      </c>
      <c r="N539" t="s">
        <v>428</v>
      </c>
      <c r="O539" t="s">
        <v>428</v>
      </c>
      <c r="P539" t="s">
        <v>428</v>
      </c>
      <c r="Q539" t="s">
        <v>428</v>
      </c>
    </row>
    <row r="540" spans="1:17" x14ac:dyDescent="0.25">
      <c r="A540" s="175" t="s">
        <v>1961</v>
      </c>
      <c r="B540" s="175" t="s">
        <v>276</v>
      </c>
      <c r="C540">
        <v>5</v>
      </c>
      <c r="D540">
        <v>2031</v>
      </c>
      <c r="E540">
        <v>49045</v>
      </c>
      <c r="F540" t="s">
        <v>365</v>
      </c>
      <c r="G540">
        <v>21</v>
      </c>
      <c r="H540" t="s">
        <v>249</v>
      </c>
      <c r="I540">
        <v>106</v>
      </c>
      <c r="J540" t="s">
        <v>179</v>
      </c>
      <c r="K540">
        <v>2.0348999999999999E-2</v>
      </c>
      <c r="L540">
        <v>2.0348999999999999E-2</v>
      </c>
      <c r="M540" t="s">
        <v>428</v>
      </c>
      <c r="N540" t="s">
        <v>428</v>
      </c>
      <c r="O540" t="s">
        <v>428</v>
      </c>
      <c r="P540" t="s">
        <v>428</v>
      </c>
      <c r="Q540" t="s">
        <v>428</v>
      </c>
    </row>
    <row r="541" spans="1:17" x14ac:dyDescent="0.25">
      <c r="A541" s="175" t="s">
        <v>1962</v>
      </c>
      <c r="B541" s="175" t="s">
        <v>276</v>
      </c>
      <c r="C541">
        <v>5</v>
      </c>
      <c r="D541">
        <v>2031</v>
      </c>
      <c r="E541">
        <v>49045</v>
      </c>
      <c r="F541" t="s">
        <v>365</v>
      </c>
      <c r="G541">
        <v>21</v>
      </c>
      <c r="H541" t="s">
        <v>249</v>
      </c>
      <c r="I541">
        <v>107</v>
      </c>
      <c r="J541" t="s">
        <v>180</v>
      </c>
      <c r="K541">
        <v>9.1590000000000005E-3</v>
      </c>
      <c r="L541">
        <v>9.1590000000000005E-3</v>
      </c>
      <c r="M541" t="s">
        <v>428</v>
      </c>
      <c r="N541" t="s">
        <v>428</v>
      </c>
      <c r="O541" t="s">
        <v>428</v>
      </c>
      <c r="P541" t="s">
        <v>428</v>
      </c>
      <c r="Q541" t="s">
        <v>428</v>
      </c>
    </row>
    <row r="542" spans="1:17" x14ac:dyDescent="0.25">
      <c r="A542" s="175" t="s">
        <v>1963</v>
      </c>
      <c r="B542" s="175" t="s">
        <v>276</v>
      </c>
      <c r="C542">
        <v>5</v>
      </c>
      <c r="D542">
        <v>2031</v>
      </c>
      <c r="E542">
        <v>49045</v>
      </c>
      <c r="F542" t="s">
        <v>365</v>
      </c>
      <c r="G542">
        <v>21</v>
      </c>
      <c r="H542" t="s">
        <v>249</v>
      </c>
      <c r="I542">
        <v>110</v>
      </c>
      <c r="J542" t="s">
        <v>176</v>
      </c>
      <c r="K542">
        <v>3.6159999999999999E-3</v>
      </c>
      <c r="L542">
        <v>9.2699999999999998E-4</v>
      </c>
      <c r="M542">
        <v>2.8091999999999999E-2</v>
      </c>
      <c r="N542" t="s">
        <v>428</v>
      </c>
      <c r="O542" t="s">
        <v>428</v>
      </c>
      <c r="P542" t="s">
        <v>428</v>
      </c>
      <c r="Q542" t="s">
        <v>428</v>
      </c>
    </row>
    <row r="543" spans="1:17" x14ac:dyDescent="0.25">
      <c r="A543" s="175" t="s">
        <v>1964</v>
      </c>
      <c r="B543" s="175" t="s">
        <v>276</v>
      </c>
      <c r="C543">
        <v>5</v>
      </c>
      <c r="D543">
        <v>2031</v>
      </c>
      <c r="E543">
        <v>49045</v>
      </c>
      <c r="F543" t="s">
        <v>365</v>
      </c>
      <c r="G543">
        <v>21</v>
      </c>
      <c r="H543" t="s">
        <v>249</v>
      </c>
      <c r="I543">
        <v>116</v>
      </c>
      <c r="J543" t="s">
        <v>181</v>
      </c>
      <c r="K543">
        <v>2.5439999999999998E-3</v>
      </c>
      <c r="L543">
        <v>2.5439999999999998E-3</v>
      </c>
      <c r="M543" t="s">
        <v>428</v>
      </c>
      <c r="N543" t="s">
        <v>428</v>
      </c>
      <c r="O543" t="s">
        <v>428</v>
      </c>
      <c r="P543" t="s">
        <v>428</v>
      </c>
      <c r="Q543" t="s">
        <v>428</v>
      </c>
    </row>
    <row r="544" spans="1:17" x14ac:dyDescent="0.25">
      <c r="A544" s="175" t="s">
        <v>1965</v>
      </c>
      <c r="B544" s="175" t="s">
        <v>276</v>
      </c>
      <c r="C544">
        <v>5</v>
      </c>
      <c r="D544">
        <v>2031</v>
      </c>
      <c r="E544">
        <v>49045</v>
      </c>
      <c r="F544" t="s">
        <v>365</v>
      </c>
      <c r="G544">
        <v>21</v>
      </c>
      <c r="H544" t="s">
        <v>249</v>
      </c>
      <c r="I544">
        <v>117</v>
      </c>
      <c r="J544" t="s">
        <v>182</v>
      </c>
      <c r="K544">
        <v>1.374E-3</v>
      </c>
      <c r="L544">
        <v>1.374E-3</v>
      </c>
      <c r="M544" t="s">
        <v>428</v>
      </c>
      <c r="N544" t="s">
        <v>428</v>
      </c>
      <c r="O544" t="s">
        <v>428</v>
      </c>
      <c r="P544" t="s">
        <v>428</v>
      </c>
      <c r="Q544" t="s">
        <v>428</v>
      </c>
    </row>
    <row r="545" spans="1:17" x14ac:dyDescent="0.25">
      <c r="A545" s="175" t="s">
        <v>1966</v>
      </c>
      <c r="B545" s="175" t="s">
        <v>276</v>
      </c>
      <c r="C545">
        <v>5</v>
      </c>
      <c r="D545">
        <v>2031</v>
      </c>
      <c r="E545">
        <v>49045</v>
      </c>
      <c r="F545" t="s">
        <v>365</v>
      </c>
      <c r="G545">
        <v>31</v>
      </c>
      <c r="H545" t="s">
        <v>250</v>
      </c>
      <c r="I545">
        <v>2</v>
      </c>
      <c r="J545" t="s">
        <v>173</v>
      </c>
      <c r="K545">
        <v>1.7196560000000001</v>
      </c>
      <c r="L545">
        <v>1.0709109999999999</v>
      </c>
      <c r="M545">
        <v>6.6141300000000003</v>
      </c>
      <c r="N545" t="s">
        <v>428</v>
      </c>
      <c r="O545" t="s">
        <v>428</v>
      </c>
      <c r="P545" t="s">
        <v>428</v>
      </c>
      <c r="Q545" t="s">
        <v>428</v>
      </c>
    </row>
    <row r="546" spans="1:17" x14ac:dyDescent="0.25">
      <c r="A546" s="175" t="s">
        <v>1967</v>
      </c>
      <c r="B546" s="175" t="s">
        <v>276</v>
      </c>
      <c r="C546">
        <v>5</v>
      </c>
      <c r="D546">
        <v>2031</v>
      </c>
      <c r="E546">
        <v>49045</v>
      </c>
      <c r="F546" t="s">
        <v>365</v>
      </c>
      <c r="G546">
        <v>31</v>
      </c>
      <c r="H546" t="s">
        <v>250</v>
      </c>
      <c r="I546">
        <v>3</v>
      </c>
      <c r="J546" t="s">
        <v>174</v>
      </c>
      <c r="K546">
        <v>0.13580600000000001</v>
      </c>
      <c r="L546">
        <v>9.2376E-2</v>
      </c>
      <c r="M546">
        <v>0.442778</v>
      </c>
      <c r="N546" t="s">
        <v>428</v>
      </c>
      <c r="O546" t="s">
        <v>428</v>
      </c>
      <c r="P546" t="s">
        <v>428</v>
      </c>
      <c r="Q546" t="s">
        <v>428</v>
      </c>
    </row>
    <row r="547" spans="1:17" x14ac:dyDescent="0.25">
      <c r="A547" s="175" t="s">
        <v>1968</v>
      </c>
      <c r="B547" s="175" t="s">
        <v>276</v>
      </c>
      <c r="C547">
        <v>5</v>
      </c>
      <c r="D547">
        <v>2031</v>
      </c>
      <c r="E547">
        <v>49045</v>
      </c>
      <c r="F547" t="s">
        <v>365</v>
      </c>
      <c r="G547">
        <v>31</v>
      </c>
      <c r="H547" t="s">
        <v>250</v>
      </c>
      <c r="I547">
        <v>87</v>
      </c>
      <c r="J547" t="s">
        <v>175</v>
      </c>
      <c r="K547">
        <v>0.14721400000000001</v>
      </c>
      <c r="L547">
        <v>1.7680000000000001E-2</v>
      </c>
      <c r="M547">
        <v>0.77288900000000005</v>
      </c>
      <c r="N547">
        <v>3.9051000000000002E-2</v>
      </c>
      <c r="O547">
        <v>5.6593999999999998E-2</v>
      </c>
      <c r="P547" t="s">
        <v>428</v>
      </c>
      <c r="Q547">
        <v>0.51037900000000003</v>
      </c>
    </row>
    <row r="548" spans="1:17" x14ac:dyDescent="0.25">
      <c r="A548" s="175" t="s">
        <v>1969</v>
      </c>
      <c r="B548" s="175" t="s">
        <v>276</v>
      </c>
      <c r="C548">
        <v>5</v>
      </c>
      <c r="D548">
        <v>2031</v>
      </c>
      <c r="E548">
        <v>49045</v>
      </c>
      <c r="F548" t="s">
        <v>365</v>
      </c>
      <c r="G548">
        <v>31</v>
      </c>
      <c r="H548" t="s">
        <v>250</v>
      </c>
      <c r="I548">
        <v>90</v>
      </c>
      <c r="J548" t="s">
        <v>178</v>
      </c>
      <c r="K548">
        <v>303.305725</v>
      </c>
      <c r="L548">
        <v>290.49529999999999</v>
      </c>
      <c r="M548">
        <v>130.60578899999999</v>
      </c>
      <c r="N548" t="s">
        <v>428</v>
      </c>
      <c r="O548" t="s">
        <v>428</v>
      </c>
      <c r="P548" t="s">
        <v>428</v>
      </c>
      <c r="Q548" t="s">
        <v>428</v>
      </c>
    </row>
    <row r="549" spans="1:17" x14ac:dyDescent="0.25">
      <c r="A549" s="175" t="s">
        <v>1970</v>
      </c>
      <c r="B549" s="175" t="s">
        <v>276</v>
      </c>
      <c r="C549">
        <v>5</v>
      </c>
      <c r="D549">
        <v>2031</v>
      </c>
      <c r="E549">
        <v>49045</v>
      </c>
      <c r="F549" t="s">
        <v>365</v>
      </c>
      <c r="G549">
        <v>31</v>
      </c>
      <c r="H549" t="s">
        <v>250</v>
      </c>
      <c r="I549">
        <v>100</v>
      </c>
      <c r="J549" t="s">
        <v>177</v>
      </c>
      <c r="K549">
        <v>8.2050000000000005E-3</v>
      </c>
      <c r="L549">
        <v>3.9969999999999997E-3</v>
      </c>
      <c r="M549">
        <v>4.2902000000000003E-2</v>
      </c>
      <c r="N549" t="s">
        <v>428</v>
      </c>
      <c r="O549" t="s">
        <v>428</v>
      </c>
      <c r="P549" t="s">
        <v>428</v>
      </c>
      <c r="Q549" t="s">
        <v>428</v>
      </c>
    </row>
    <row r="550" spans="1:17" x14ac:dyDescent="0.25">
      <c r="A550" s="175" t="s">
        <v>1971</v>
      </c>
      <c r="B550" s="175" t="s">
        <v>276</v>
      </c>
      <c r="C550">
        <v>5</v>
      </c>
      <c r="D550">
        <v>2031</v>
      </c>
      <c r="E550">
        <v>49045</v>
      </c>
      <c r="F550" t="s">
        <v>365</v>
      </c>
      <c r="G550">
        <v>31</v>
      </c>
      <c r="H550" t="s">
        <v>250</v>
      </c>
      <c r="I550">
        <v>106</v>
      </c>
      <c r="J550" t="s">
        <v>179</v>
      </c>
      <c r="K550">
        <v>2.3059E-2</v>
      </c>
      <c r="L550">
        <v>2.3059E-2</v>
      </c>
      <c r="M550" t="s">
        <v>428</v>
      </c>
      <c r="N550" t="s">
        <v>428</v>
      </c>
      <c r="O550" t="s">
        <v>428</v>
      </c>
      <c r="P550" t="s">
        <v>428</v>
      </c>
      <c r="Q550" t="s">
        <v>428</v>
      </c>
    </row>
    <row r="551" spans="1:17" x14ac:dyDescent="0.25">
      <c r="A551" s="175" t="s">
        <v>1972</v>
      </c>
      <c r="B551" s="175" t="s">
        <v>276</v>
      </c>
      <c r="C551">
        <v>5</v>
      </c>
      <c r="D551">
        <v>2031</v>
      </c>
      <c r="E551">
        <v>49045</v>
      </c>
      <c r="F551" t="s">
        <v>365</v>
      </c>
      <c r="G551">
        <v>31</v>
      </c>
      <c r="H551" t="s">
        <v>250</v>
      </c>
      <c r="I551">
        <v>107</v>
      </c>
      <c r="J551" t="s">
        <v>180</v>
      </c>
      <c r="K551">
        <v>9.4249999999999994E-3</v>
      </c>
      <c r="L551">
        <v>9.4249999999999994E-3</v>
      </c>
      <c r="M551" t="s">
        <v>428</v>
      </c>
      <c r="N551" t="s">
        <v>428</v>
      </c>
      <c r="O551" t="s">
        <v>428</v>
      </c>
      <c r="P551" t="s">
        <v>428</v>
      </c>
      <c r="Q551" t="s">
        <v>428</v>
      </c>
    </row>
    <row r="552" spans="1:17" x14ac:dyDescent="0.25">
      <c r="A552" s="175" t="s">
        <v>1973</v>
      </c>
      <c r="B552" s="175" t="s">
        <v>276</v>
      </c>
      <c r="C552">
        <v>5</v>
      </c>
      <c r="D552">
        <v>2031</v>
      </c>
      <c r="E552">
        <v>49045</v>
      </c>
      <c r="F552" t="s">
        <v>365</v>
      </c>
      <c r="G552">
        <v>31</v>
      </c>
      <c r="H552" t="s">
        <v>250</v>
      </c>
      <c r="I552">
        <v>110</v>
      </c>
      <c r="J552" t="s">
        <v>176</v>
      </c>
      <c r="K552">
        <v>7.3610000000000004E-3</v>
      </c>
      <c r="L552">
        <v>3.637E-3</v>
      </c>
      <c r="M552">
        <v>3.7971999999999999E-2</v>
      </c>
      <c r="N552" t="s">
        <v>428</v>
      </c>
      <c r="O552" t="s">
        <v>428</v>
      </c>
      <c r="P552" t="s">
        <v>428</v>
      </c>
      <c r="Q552" t="s">
        <v>428</v>
      </c>
    </row>
    <row r="553" spans="1:17" x14ac:dyDescent="0.25">
      <c r="A553" s="175" t="s">
        <v>1974</v>
      </c>
      <c r="B553" s="175" t="s">
        <v>276</v>
      </c>
      <c r="C553">
        <v>5</v>
      </c>
      <c r="D553">
        <v>2031</v>
      </c>
      <c r="E553">
        <v>49045</v>
      </c>
      <c r="F553" t="s">
        <v>365</v>
      </c>
      <c r="G553">
        <v>31</v>
      </c>
      <c r="H553" t="s">
        <v>250</v>
      </c>
      <c r="I553">
        <v>116</v>
      </c>
      <c r="J553" t="s">
        <v>181</v>
      </c>
      <c r="K553">
        <v>2.882E-3</v>
      </c>
      <c r="L553">
        <v>2.882E-3</v>
      </c>
      <c r="M553" t="s">
        <v>428</v>
      </c>
      <c r="N553" t="s">
        <v>428</v>
      </c>
      <c r="O553" t="s">
        <v>428</v>
      </c>
      <c r="P553" t="s">
        <v>428</v>
      </c>
      <c r="Q553" t="s">
        <v>428</v>
      </c>
    </row>
    <row r="554" spans="1:17" x14ac:dyDescent="0.25">
      <c r="A554" s="175" t="s">
        <v>1975</v>
      </c>
      <c r="B554" s="175" t="s">
        <v>276</v>
      </c>
      <c r="C554">
        <v>5</v>
      </c>
      <c r="D554">
        <v>2031</v>
      </c>
      <c r="E554">
        <v>49045</v>
      </c>
      <c r="F554" t="s">
        <v>365</v>
      </c>
      <c r="G554">
        <v>31</v>
      </c>
      <c r="H554" t="s">
        <v>250</v>
      </c>
      <c r="I554">
        <v>117</v>
      </c>
      <c r="J554" t="s">
        <v>182</v>
      </c>
      <c r="K554">
        <v>1.4139999999999999E-3</v>
      </c>
      <c r="L554">
        <v>1.4139999999999999E-3</v>
      </c>
      <c r="M554" t="s">
        <v>428</v>
      </c>
      <c r="N554" t="s">
        <v>428</v>
      </c>
      <c r="O554" t="s">
        <v>428</v>
      </c>
      <c r="P554" t="s">
        <v>428</v>
      </c>
      <c r="Q554" t="s">
        <v>428</v>
      </c>
    </row>
    <row r="555" spans="1:17" x14ac:dyDescent="0.25">
      <c r="A555" s="175" t="s">
        <v>1976</v>
      </c>
      <c r="B555" s="175" t="s">
        <v>276</v>
      </c>
      <c r="C555">
        <v>5</v>
      </c>
      <c r="D555">
        <v>2031</v>
      </c>
      <c r="E555">
        <v>49045</v>
      </c>
      <c r="F555" t="s">
        <v>365</v>
      </c>
      <c r="G555">
        <v>32</v>
      </c>
      <c r="H555" t="s">
        <v>251</v>
      </c>
      <c r="I555">
        <v>2</v>
      </c>
      <c r="J555" t="s">
        <v>173</v>
      </c>
      <c r="K555">
        <v>1.888523</v>
      </c>
      <c r="L555">
        <v>1.0981339999999999</v>
      </c>
      <c r="M555">
        <v>7.5934609999999996</v>
      </c>
      <c r="N555" t="s">
        <v>428</v>
      </c>
      <c r="O555" t="s">
        <v>428</v>
      </c>
      <c r="P555" t="s">
        <v>428</v>
      </c>
      <c r="Q555" t="s">
        <v>428</v>
      </c>
    </row>
    <row r="556" spans="1:17" x14ac:dyDescent="0.25">
      <c r="A556" s="175" t="s">
        <v>1977</v>
      </c>
      <c r="B556" s="175" t="s">
        <v>276</v>
      </c>
      <c r="C556">
        <v>5</v>
      </c>
      <c r="D556">
        <v>2031</v>
      </c>
      <c r="E556">
        <v>49045</v>
      </c>
      <c r="F556" t="s">
        <v>365</v>
      </c>
      <c r="G556">
        <v>32</v>
      </c>
      <c r="H556" t="s">
        <v>251</v>
      </c>
      <c r="I556">
        <v>3</v>
      </c>
      <c r="J556" t="s">
        <v>174</v>
      </c>
      <c r="K556">
        <v>0.16386000000000001</v>
      </c>
      <c r="L556">
        <v>0.10986</v>
      </c>
      <c r="M556">
        <v>0.51879399999999998</v>
      </c>
      <c r="N556" t="s">
        <v>428</v>
      </c>
      <c r="O556" t="s">
        <v>428</v>
      </c>
      <c r="P556" t="s">
        <v>428</v>
      </c>
      <c r="Q556" t="s">
        <v>428</v>
      </c>
    </row>
    <row r="557" spans="1:17" x14ac:dyDescent="0.25">
      <c r="A557" s="175" t="s">
        <v>1978</v>
      </c>
      <c r="B557" s="175" t="s">
        <v>276</v>
      </c>
      <c r="C557">
        <v>5</v>
      </c>
      <c r="D557">
        <v>2031</v>
      </c>
      <c r="E557">
        <v>49045</v>
      </c>
      <c r="F557" t="s">
        <v>365</v>
      </c>
      <c r="G557">
        <v>32</v>
      </c>
      <c r="H557" t="s">
        <v>251</v>
      </c>
      <c r="I557">
        <v>87</v>
      </c>
      <c r="J557" t="s">
        <v>175</v>
      </c>
      <c r="K557">
        <v>0.162965</v>
      </c>
      <c r="L557">
        <v>2.2287999999999999E-2</v>
      </c>
      <c r="M557">
        <v>0.81150199999999995</v>
      </c>
      <c r="N557">
        <v>3.9366999999999999E-2</v>
      </c>
      <c r="O557">
        <v>5.7050999999999998E-2</v>
      </c>
      <c r="P557" t="s">
        <v>428</v>
      </c>
      <c r="Q557">
        <v>0.58581099999999997</v>
      </c>
    </row>
    <row r="558" spans="1:17" x14ac:dyDescent="0.25">
      <c r="A558" s="175" t="s">
        <v>1979</v>
      </c>
      <c r="B558" s="175" t="s">
        <v>276</v>
      </c>
      <c r="C558">
        <v>5</v>
      </c>
      <c r="D558">
        <v>2031</v>
      </c>
      <c r="E558">
        <v>49045</v>
      </c>
      <c r="F558" t="s">
        <v>365</v>
      </c>
      <c r="G558">
        <v>32</v>
      </c>
      <c r="H558" t="s">
        <v>251</v>
      </c>
      <c r="I558">
        <v>90</v>
      </c>
      <c r="J558" t="s">
        <v>178</v>
      </c>
      <c r="K558">
        <v>339.97265599999997</v>
      </c>
      <c r="L558">
        <v>325.62399299999998</v>
      </c>
      <c r="M558">
        <v>137.85140999999999</v>
      </c>
      <c r="N558" t="s">
        <v>428</v>
      </c>
      <c r="O558" t="s">
        <v>428</v>
      </c>
      <c r="P558" t="s">
        <v>428</v>
      </c>
      <c r="Q558" t="s">
        <v>428</v>
      </c>
    </row>
    <row r="559" spans="1:17" x14ac:dyDescent="0.25">
      <c r="A559" s="175" t="s">
        <v>1980</v>
      </c>
      <c r="B559" s="175" t="s">
        <v>276</v>
      </c>
      <c r="C559">
        <v>5</v>
      </c>
      <c r="D559">
        <v>2031</v>
      </c>
      <c r="E559">
        <v>49045</v>
      </c>
      <c r="F559" t="s">
        <v>365</v>
      </c>
      <c r="G559">
        <v>32</v>
      </c>
      <c r="H559" t="s">
        <v>251</v>
      </c>
      <c r="I559">
        <v>100</v>
      </c>
      <c r="J559" t="s">
        <v>177</v>
      </c>
      <c r="K559">
        <v>9.0699999999999999E-3</v>
      </c>
      <c r="L559">
        <v>4.7489999999999997E-3</v>
      </c>
      <c r="M559">
        <v>4.1513000000000001E-2</v>
      </c>
      <c r="N559" t="s">
        <v>428</v>
      </c>
      <c r="O559" t="s">
        <v>428</v>
      </c>
      <c r="P559" t="s">
        <v>428</v>
      </c>
      <c r="Q559" t="s">
        <v>428</v>
      </c>
    </row>
    <row r="560" spans="1:17" x14ac:dyDescent="0.25">
      <c r="A560" s="175" t="s">
        <v>1981</v>
      </c>
      <c r="B560" s="175" t="s">
        <v>276</v>
      </c>
      <c r="C560">
        <v>5</v>
      </c>
      <c r="D560">
        <v>2031</v>
      </c>
      <c r="E560">
        <v>49045</v>
      </c>
      <c r="F560" t="s">
        <v>365</v>
      </c>
      <c r="G560">
        <v>32</v>
      </c>
      <c r="H560" t="s">
        <v>251</v>
      </c>
      <c r="I560">
        <v>106</v>
      </c>
      <c r="J560" t="s">
        <v>179</v>
      </c>
      <c r="K560">
        <v>2.3803999999999999E-2</v>
      </c>
      <c r="L560">
        <v>2.3803999999999999E-2</v>
      </c>
      <c r="M560" t="s">
        <v>428</v>
      </c>
      <c r="N560" t="s">
        <v>428</v>
      </c>
      <c r="O560" t="s">
        <v>428</v>
      </c>
      <c r="P560" t="s">
        <v>428</v>
      </c>
      <c r="Q560" t="s">
        <v>428</v>
      </c>
    </row>
    <row r="561" spans="1:17" x14ac:dyDescent="0.25">
      <c r="A561" s="175" t="s">
        <v>1982</v>
      </c>
      <c r="B561" s="175" t="s">
        <v>276</v>
      </c>
      <c r="C561">
        <v>5</v>
      </c>
      <c r="D561">
        <v>2031</v>
      </c>
      <c r="E561">
        <v>49045</v>
      </c>
      <c r="F561" t="s">
        <v>365</v>
      </c>
      <c r="G561">
        <v>32</v>
      </c>
      <c r="H561" t="s">
        <v>251</v>
      </c>
      <c r="I561">
        <v>107</v>
      </c>
      <c r="J561" t="s">
        <v>180</v>
      </c>
      <c r="K561">
        <v>9.8589999999999997E-3</v>
      </c>
      <c r="L561">
        <v>9.8589999999999997E-3</v>
      </c>
      <c r="M561" t="s">
        <v>428</v>
      </c>
      <c r="N561" t="s">
        <v>428</v>
      </c>
      <c r="O561" t="s">
        <v>428</v>
      </c>
      <c r="P561" t="s">
        <v>428</v>
      </c>
      <c r="Q561" t="s">
        <v>428</v>
      </c>
    </row>
    <row r="562" spans="1:17" x14ac:dyDescent="0.25">
      <c r="A562" s="175" t="s">
        <v>1983</v>
      </c>
      <c r="B562" s="175" t="s">
        <v>276</v>
      </c>
      <c r="C562">
        <v>5</v>
      </c>
      <c r="D562">
        <v>2031</v>
      </c>
      <c r="E562">
        <v>49045</v>
      </c>
      <c r="F562" t="s">
        <v>365</v>
      </c>
      <c r="G562">
        <v>32</v>
      </c>
      <c r="H562" t="s">
        <v>251</v>
      </c>
      <c r="I562">
        <v>110</v>
      </c>
      <c r="J562" t="s">
        <v>176</v>
      </c>
      <c r="K562">
        <v>8.1250000000000003E-3</v>
      </c>
      <c r="L562">
        <v>4.3E-3</v>
      </c>
      <c r="M562">
        <v>3.6742999999999998E-2</v>
      </c>
      <c r="N562" t="s">
        <v>428</v>
      </c>
      <c r="O562" t="s">
        <v>428</v>
      </c>
      <c r="P562" t="s">
        <v>428</v>
      </c>
      <c r="Q562" t="s">
        <v>428</v>
      </c>
    </row>
    <row r="563" spans="1:17" x14ac:dyDescent="0.25">
      <c r="A563" s="175" t="s">
        <v>1984</v>
      </c>
      <c r="B563" s="175" t="s">
        <v>276</v>
      </c>
      <c r="C563">
        <v>5</v>
      </c>
      <c r="D563">
        <v>2031</v>
      </c>
      <c r="E563">
        <v>49045</v>
      </c>
      <c r="F563" t="s">
        <v>365</v>
      </c>
      <c r="G563">
        <v>32</v>
      </c>
      <c r="H563" t="s">
        <v>251</v>
      </c>
      <c r="I563">
        <v>116</v>
      </c>
      <c r="J563" t="s">
        <v>181</v>
      </c>
      <c r="K563">
        <v>2.9759999999999999E-3</v>
      </c>
      <c r="L563">
        <v>2.9759999999999999E-3</v>
      </c>
      <c r="M563" t="s">
        <v>428</v>
      </c>
      <c r="N563" t="s">
        <v>428</v>
      </c>
      <c r="O563" t="s">
        <v>428</v>
      </c>
      <c r="P563" t="s">
        <v>428</v>
      </c>
      <c r="Q563" t="s">
        <v>428</v>
      </c>
    </row>
    <row r="564" spans="1:17" x14ac:dyDescent="0.25">
      <c r="A564" s="175" t="s">
        <v>1985</v>
      </c>
      <c r="B564" s="175" t="s">
        <v>276</v>
      </c>
      <c r="C564">
        <v>5</v>
      </c>
      <c r="D564">
        <v>2031</v>
      </c>
      <c r="E564">
        <v>49045</v>
      </c>
      <c r="F564" t="s">
        <v>365</v>
      </c>
      <c r="G564">
        <v>32</v>
      </c>
      <c r="H564" t="s">
        <v>251</v>
      </c>
      <c r="I564">
        <v>117</v>
      </c>
      <c r="J564" t="s">
        <v>182</v>
      </c>
      <c r="K564">
        <v>1.4790000000000001E-3</v>
      </c>
      <c r="L564">
        <v>1.4790000000000001E-3</v>
      </c>
      <c r="M564" t="s">
        <v>428</v>
      </c>
      <c r="N564" t="s">
        <v>428</v>
      </c>
      <c r="O564" t="s">
        <v>428</v>
      </c>
      <c r="P564" t="s">
        <v>428</v>
      </c>
      <c r="Q564" t="s">
        <v>428</v>
      </c>
    </row>
    <row r="565" spans="1:17" x14ac:dyDescent="0.25">
      <c r="A565" s="175" t="s">
        <v>1986</v>
      </c>
      <c r="B565" s="175" t="s">
        <v>276</v>
      </c>
      <c r="C565">
        <v>5</v>
      </c>
      <c r="D565">
        <v>2031</v>
      </c>
      <c r="E565">
        <v>49045</v>
      </c>
      <c r="F565" t="s">
        <v>365</v>
      </c>
      <c r="G565">
        <v>41</v>
      </c>
      <c r="H565" t="s">
        <v>429</v>
      </c>
      <c r="I565">
        <v>2</v>
      </c>
      <c r="J565" t="s">
        <v>173</v>
      </c>
      <c r="K565">
        <v>10.325086000000001</v>
      </c>
      <c r="L565">
        <v>10.229422</v>
      </c>
      <c r="M565">
        <v>6.2308909999999997</v>
      </c>
      <c r="N565" t="s">
        <v>428</v>
      </c>
      <c r="O565" t="s">
        <v>428</v>
      </c>
      <c r="P565" t="s">
        <v>428</v>
      </c>
      <c r="Q565" t="s">
        <v>428</v>
      </c>
    </row>
    <row r="566" spans="1:17" x14ac:dyDescent="0.25">
      <c r="A566" s="175" t="s">
        <v>1987</v>
      </c>
      <c r="B566" s="175" t="s">
        <v>276</v>
      </c>
      <c r="C566">
        <v>5</v>
      </c>
      <c r="D566">
        <v>2031</v>
      </c>
      <c r="E566">
        <v>49045</v>
      </c>
      <c r="F566" t="s">
        <v>365</v>
      </c>
      <c r="G566">
        <v>41</v>
      </c>
      <c r="H566" t="s">
        <v>429</v>
      </c>
      <c r="I566">
        <v>3</v>
      </c>
      <c r="J566" t="s">
        <v>174</v>
      </c>
      <c r="K566">
        <v>2.2128019999999999</v>
      </c>
      <c r="L566">
        <v>2.1993399999999999</v>
      </c>
      <c r="M566">
        <v>0.87685999999999997</v>
      </c>
      <c r="N566" t="s">
        <v>428</v>
      </c>
      <c r="O566" t="s">
        <v>428</v>
      </c>
      <c r="P566" t="s">
        <v>428</v>
      </c>
      <c r="Q566" t="s">
        <v>428</v>
      </c>
    </row>
    <row r="567" spans="1:17" x14ac:dyDescent="0.25">
      <c r="A567" s="175" t="s">
        <v>1988</v>
      </c>
      <c r="B567" s="175" t="s">
        <v>276</v>
      </c>
      <c r="C567">
        <v>5</v>
      </c>
      <c r="D567">
        <v>2031</v>
      </c>
      <c r="E567">
        <v>49045</v>
      </c>
      <c r="F567" t="s">
        <v>365</v>
      </c>
      <c r="G567">
        <v>41</v>
      </c>
      <c r="H567" t="s">
        <v>429</v>
      </c>
      <c r="I567">
        <v>87</v>
      </c>
      <c r="J567" t="s">
        <v>175</v>
      </c>
      <c r="K567">
        <v>0.35846600000000001</v>
      </c>
      <c r="L567">
        <v>0.17696500000000001</v>
      </c>
      <c r="M567">
        <v>0.82521199999999995</v>
      </c>
      <c r="N567">
        <v>9.6790000000000001E-3</v>
      </c>
      <c r="O567">
        <v>0.14698800000000001</v>
      </c>
      <c r="P567" t="s">
        <v>428</v>
      </c>
      <c r="Q567">
        <v>58.006371000000001</v>
      </c>
    </row>
    <row r="568" spans="1:17" x14ac:dyDescent="0.25">
      <c r="A568" s="175" t="s">
        <v>1989</v>
      </c>
      <c r="B568" s="175" t="s">
        <v>276</v>
      </c>
      <c r="C568">
        <v>5</v>
      </c>
      <c r="D568">
        <v>2031</v>
      </c>
      <c r="E568">
        <v>49045</v>
      </c>
      <c r="F568" t="s">
        <v>365</v>
      </c>
      <c r="G568">
        <v>41</v>
      </c>
      <c r="H568" t="s">
        <v>429</v>
      </c>
      <c r="I568">
        <v>90</v>
      </c>
      <c r="J568" t="s">
        <v>178</v>
      </c>
      <c r="K568">
        <v>1385.060669</v>
      </c>
      <c r="L568">
        <v>1383.6987300000001</v>
      </c>
      <c r="M568">
        <v>88.711287999999996</v>
      </c>
      <c r="N568" t="s">
        <v>428</v>
      </c>
      <c r="O568" t="s">
        <v>428</v>
      </c>
      <c r="P568" t="s">
        <v>428</v>
      </c>
      <c r="Q568" t="s">
        <v>428</v>
      </c>
    </row>
    <row r="569" spans="1:17" x14ac:dyDescent="0.25">
      <c r="A569" s="175" t="s">
        <v>1990</v>
      </c>
      <c r="B569" s="175" t="s">
        <v>276</v>
      </c>
      <c r="C569">
        <v>5</v>
      </c>
      <c r="D569">
        <v>2031</v>
      </c>
      <c r="E569">
        <v>49045</v>
      </c>
      <c r="F569" t="s">
        <v>365</v>
      </c>
      <c r="G569">
        <v>41</v>
      </c>
      <c r="H569" t="s">
        <v>429</v>
      </c>
      <c r="I569">
        <v>100</v>
      </c>
      <c r="J569" t="s">
        <v>177</v>
      </c>
      <c r="K569">
        <v>3.7215999999999999E-2</v>
      </c>
      <c r="L569">
        <v>3.6405E-2</v>
      </c>
      <c r="M569">
        <v>5.2805999999999999E-2</v>
      </c>
      <c r="N569" t="s">
        <v>428</v>
      </c>
      <c r="O569" t="s">
        <v>428</v>
      </c>
      <c r="P569" t="s">
        <v>428</v>
      </c>
      <c r="Q569" t="s">
        <v>428</v>
      </c>
    </row>
    <row r="570" spans="1:17" x14ac:dyDescent="0.25">
      <c r="A570" s="175" t="s">
        <v>1991</v>
      </c>
      <c r="B570" s="175" t="s">
        <v>276</v>
      </c>
      <c r="C570">
        <v>5</v>
      </c>
      <c r="D570">
        <v>2031</v>
      </c>
      <c r="E570">
        <v>49045</v>
      </c>
      <c r="F570" t="s">
        <v>365</v>
      </c>
      <c r="G570">
        <v>41</v>
      </c>
      <c r="H570" t="s">
        <v>429</v>
      </c>
      <c r="I570">
        <v>106</v>
      </c>
      <c r="J570" t="s">
        <v>179</v>
      </c>
      <c r="K570">
        <v>8.0326999999999996E-2</v>
      </c>
      <c r="L570">
        <v>8.0326999999999996E-2</v>
      </c>
      <c r="M570" t="s">
        <v>428</v>
      </c>
      <c r="N570" t="s">
        <v>428</v>
      </c>
      <c r="O570" t="s">
        <v>428</v>
      </c>
      <c r="P570" t="s">
        <v>428</v>
      </c>
      <c r="Q570" t="s">
        <v>428</v>
      </c>
    </row>
    <row r="571" spans="1:17" x14ac:dyDescent="0.25">
      <c r="A571" s="175" t="s">
        <v>1992</v>
      </c>
      <c r="B571" s="175" t="s">
        <v>276</v>
      </c>
      <c r="C571">
        <v>5</v>
      </c>
      <c r="D571">
        <v>2031</v>
      </c>
      <c r="E571">
        <v>49045</v>
      </c>
      <c r="F571" t="s">
        <v>365</v>
      </c>
      <c r="G571">
        <v>41</v>
      </c>
      <c r="H571" t="s">
        <v>429</v>
      </c>
      <c r="I571">
        <v>107</v>
      </c>
      <c r="J571" t="s">
        <v>180</v>
      </c>
      <c r="K571">
        <v>2.4275999999999999E-2</v>
      </c>
      <c r="L571">
        <v>2.4275999999999999E-2</v>
      </c>
      <c r="M571" t="s">
        <v>428</v>
      </c>
      <c r="N571" t="s">
        <v>428</v>
      </c>
      <c r="O571" t="s">
        <v>428</v>
      </c>
      <c r="P571" t="s">
        <v>428</v>
      </c>
      <c r="Q571" t="s">
        <v>428</v>
      </c>
    </row>
    <row r="572" spans="1:17" x14ac:dyDescent="0.25">
      <c r="A572" s="175" t="s">
        <v>1993</v>
      </c>
      <c r="B572" s="175" t="s">
        <v>276</v>
      </c>
      <c r="C572">
        <v>5</v>
      </c>
      <c r="D572">
        <v>2031</v>
      </c>
      <c r="E572">
        <v>49045</v>
      </c>
      <c r="F572" t="s">
        <v>365</v>
      </c>
      <c r="G572">
        <v>41</v>
      </c>
      <c r="H572" t="s">
        <v>429</v>
      </c>
      <c r="I572">
        <v>110</v>
      </c>
      <c r="J572" t="s">
        <v>176</v>
      </c>
      <c r="K572">
        <v>3.4014999999999997E-2</v>
      </c>
      <c r="L572">
        <v>3.3297E-2</v>
      </c>
      <c r="M572">
        <v>4.6783999999999999E-2</v>
      </c>
      <c r="N572" t="s">
        <v>428</v>
      </c>
      <c r="O572" t="s">
        <v>428</v>
      </c>
      <c r="P572" t="s">
        <v>428</v>
      </c>
      <c r="Q572" t="s">
        <v>428</v>
      </c>
    </row>
    <row r="573" spans="1:17" x14ac:dyDescent="0.25">
      <c r="A573" s="175" t="s">
        <v>1994</v>
      </c>
      <c r="B573" s="175" t="s">
        <v>276</v>
      </c>
      <c r="C573">
        <v>5</v>
      </c>
      <c r="D573">
        <v>2031</v>
      </c>
      <c r="E573">
        <v>49045</v>
      </c>
      <c r="F573" t="s">
        <v>365</v>
      </c>
      <c r="G573">
        <v>41</v>
      </c>
      <c r="H573" t="s">
        <v>429</v>
      </c>
      <c r="I573">
        <v>116</v>
      </c>
      <c r="J573" t="s">
        <v>181</v>
      </c>
      <c r="K573">
        <v>1.0042000000000001E-2</v>
      </c>
      <c r="L573">
        <v>1.0042000000000001E-2</v>
      </c>
      <c r="M573" t="s">
        <v>428</v>
      </c>
      <c r="N573" t="s">
        <v>428</v>
      </c>
      <c r="O573" t="s">
        <v>428</v>
      </c>
      <c r="P573" t="s">
        <v>428</v>
      </c>
      <c r="Q573" t="s">
        <v>428</v>
      </c>
    </row>
    <row r="574" spans="1:17" x14ac:dyDescent="0.25">
      <c r="A574" s="175" t="s">
        <v>1995</v>
      </c>
      <c r="B574" s="175" t="s">
        <v>276</v>
      </c>
      <c r="C574">
        <v>5</v>
      </c>
      <c r="D574">
        <v>2031</v>
      </c>
      <c r="E574">
        <v>49045</v>
      </c>
      <c r="F574" t="s">
        <v>365</v>
      </c>
      <c r="G574">
        <v>41</v>
      </c>
      <c r="H574" t="s">
        <v>429</v>
      </c>
      <c r="I574">
        <v>117</v>
      </c>
      <c r="J574" t="s">
        <v>182</v>
      </c>
      <c r="K574">
        <v>3.6410000000000001E-3</v>
      </c>
      <c r="L574">
        <v>3.6410000000000001E-3</v>
      </c>
      <c r="M574" t="s">
        <v>428</v>
      </c>
      <c r="N574" t="s">
        <v>428</v>
      </c>
      <c r="O574" t="s">
        <v>428</v>
      </c>
      <c r="P574" t="s">
        <v>428</v>
      </c>
      <c r="Q574" t="s">
        <v>428</v>
      </c>
    </row>
    <row r="575" spans="1:17" x14ac:dyDescent="0.25">
      <c r="A575" s="175" t="s">
        <v>1996</v>
      </c>
      <c r="B575" s="175" t="s">
        <v>276</v>
      </c>
      <c r="C575">
        <v>5</v>
      </c>
      <c r="D575">
        <v>2031</v>
      </c>
      <c r="E575">
        <v>49045</v>
      </c>
      <c r="F575" t="s">
        <v>365</v>
      </c>
      <c r="G575">
        <v>42</v>
      </c>
      <c r="H575" t="s">
        <v>253</v>
      </c>
      <c r="I575">
        <v>2</v>
      </c>
      <c r="J575" t="s">
        <v>173</v>
      </c>
      <c r="K575">
        <v>11.019811000000001</v>
      </c>
      <c r="L575">
        <v>10.925039999999999</v>
      </c>
      <c r="M575">
        <v>5.61463</v>
      </c>
      <c r="N575" t="s">
        <v>428</v>
      </c>
      <c r="O575" t="s">
        <v>428</v>
      </c>
      <c r="P575" t="s">
        <v>428</v>
      </c>
      <c r="Q575" t="s">
        <v>428</v>
      </c>
    </row>
    <row r="576" spans="1:17" x14ac:dyDescent="0.25">
      <c r="A576" s="175" t="s">
        <v>1997</v>
      </c>
      <c r="B576" s="175" t="s">
        <v>276</v>
      </c>
      <c r="C576">
        <v>5</v>
      </c>
      <c r="D576">
        <v>2031</v>
      </c>
      <c r="E576">
        <v>49045</v>
      </c>
      <c r="F576" t="s">
        <v>365</v>
      </c>
      <c r="G576">
        <v>42</v>
      </c>
      <c r="H576" t="s">
        <v>253</v>
      </c>
      <c r="I576">
        <v>3</v>
      </c>
      <c r="J576" t="s">
        <v>174</v>
      </c>
      <c r="K576">
        <v>1.6112040000000001</v>
      </c>
      <c r="L576">
        <v>1.595936</v>
      </c>
      <c r="M576">
        <v>0.90454000000000001</v>
      </c>
      <c r="N576" t="s">
        <v>428</v>
      </c>
      <c r="O576" t="s">
        <v>428</v>
      </c>
      <c r="P576" t="s">
        <v>428</v>
      </c>
      <c r="Q576" t="s">
        <v>428</v>
      </c>
    </row>
    <row r="577" spans="1:17" x14ac:dyDescent="0.25">
      <c r="A577" s="175" t="s">
        <v>1998</v>
      </c>
      <c r="B577" s="175" t="s">
        <v>276</v>
      </c>
      <c r="C577">
        <v>5</v>
      </c>
      <c r="D577">
        <v>2031</v>
      </c>
      <c r="E577">
        <v>49045</v>
      </c>
      <c r="F577" t="s">
        <v>365</v>
      </c>
      <c r="G577">
        <v>42</v>
      </c>
      <c r="H577" t="s">
        <v>253</v>
      </c>
      <c r="I577">
        <v>87</v>
      </c>
      <c r="J577" t="s">
        <v>175</v>
      </c>
      <c r="K577">
        <v>0.329571</v>
      </c>
      <c r="L577">
        <v>0.14168800000000001</v>
      </c>
      <c r="M577">
        <v>0.81193400000000004</v>
      </c>
      <c r="N577">
        <v>8.4519999999999994E-3</v>
      </c>
      <c r="O577">
        <v>0.13047300000000001</v>
      </c>
      <c r="P577" t="s">
        <v>428</v>
      </c>
      <c r="Q577">
        <v>61.397784999999999</v>
      </c>
    </row>
    <row r="578" spans="1:17" x14ac:dyDescent="0.25">
      <c r="A578" s="175" t="s">
        <v>1999</v>
      </c>
      <c r="B578" s="175" t="s">
        <v>276</v>
      </c>
      <c r="C578">
        <v>5</v>
      </c>
      <c r="D578">
        <v>2031</v>
      </c>
      <c r="E578">
        <v>49045</v>
      </c>
      <c r="F578" t="s">
        <v>365</v>
      </c>
      <c r="G578">
        <v>42</v>
      </c>
      <c r="H578" t="s">
        <v>253</v>
      </c>
      <c r="I578">
        <v>90</v>
      </c>
      <c r="J578" t="s">
        <v>178</v>
      </c>
      <c r="K578">
        <v>1394.1651609999999</v>
      </c>
      <c r="L578">
        <v>1392.6835940000001</v>
      </c>
      <c r="M578">
        <v>87.781998000000002</v>
      </c>
      <c r="N578" t="s">
        <v>428</v>
      </c>
      <c r="O578" t="s">
        <v>428</v>
      </c>
      <c r="P578" t="s">
        <v>428</v>
      </c>
      <c r="Q578" t="s">
        <v>428</v>
      </c>
    </row>
    <row r="579" spans="1:17" x14ac:dyDescent="0.25">
      <c r="A579" s="175" t="s">
        <v>2000</v>
      </c>
      <c r="B579" s="175" t="s">
        <v>276</v>
      </c>
      <c r="C579">
        <v>5</v>
      </c>
      <c r="D579">
        <v>2031</v>
      </c>
      <c r="E579">
        <v>49045</v>
      </c>
      <c r="F579" t="s">
        <v>365</v>
      </c>
      <c r="G579">
        <v>42</v>
      </c>
      <c r="H579" t="s">
        <v>253</v>
      </c>
      <c r="I579">
        <v>100</v>
      </c>
      <c r="J579" t="s">
        <v>177</v>
      </c>
      <c r="K579">
        <v>1.3030999999999999E-2</v>
      </c>
      <c r="L579">
        <v>1.2097E-2</v>
      </c>
      <c r="M579">
        <v>5.5370000000000003E-2</v>
      </c>
      <c r="N579" t="s">
        <v>428</v>
      </c>
      <c r="O579" t="s">
        <v>428</v>
      </c>
      <c r="P579" t="s">
        <v>428</v>
      </c>
      <c r="Q579" t="s">
        <v>428</v>
      </c>
    </row>
    <row r="580" spans="1:17" x14ac:dyDescent="0.25">
      <c r="A580" s="175" t="s">
        <v>2001</v>
      </c>
      <c r="B580" s="175" t="s">
        <v>276</v>
      </c>
      <c r="C580">
        <v>5</v>
      </c>
      <c r="D580">
        <v>2031</v>
      </c>
      <c r="E580">
        <v>49045</v>
      </c>
      <c r="F580" t="s">
        <v>365</v>
      </c>
      <c r="G580">
        <v>42</v>
      </c>
      <c r="H580" t="s">
        <v>253</v>
      </c>
      <c r="I580">
        <v>106</v>
      </c>
      <c r="J580" t="s">
        <v>179</v>
      </c>
      <c r="K580">
        <v>4.6257E-2</v>
      </c>
      <c r="L580">
        <v>4.6257E-2</v>
      </c>
      <c r="M580" t="s">
        <v>428</v>
      </c>
      <c r="N580" t="s">
        <v>428</v>
      </c>
      <c r="O580" t="s">
        <v>428</v>
      </c>
      <c r="P580" t="s">
        <v>428</v>
      </c>
      <c r="Q580" t="s">
        <v>428</v>
      </c>
    </row>
    <row r="581" spans="1:17" x14ac:dyDescent="0.25">
      <c r="A581" s="175" t="s">
        <v>2002</v>
      </c>
      <c r="B581" s="175" t="s">
        <v>276</v>
      </c>
      <c r="C581">
        <v>5</v>
      </c>
      <c r="D581">
        <v>2031</v>
      </c>
      <c r="E581">
        <v>49045</v>
      </c>
      <c r="F581" t="s">
        <v>365</v>
      </c>
      <c r="G581">
        <v>42</v>
      </c>
      <c r="H581" t="s">
        <v>253</v>
      </c>
      <c r="I581">
        <v>107</v>
      </c>
      <c r="J581" t="s">
        <v>180</v>
      </c>
      <c r="K581">
        <v>1.5603000000000001E-2</v>
      </c>
      <c r="L581">
        <v>1.5603000000000001E-2</v>
      </c>
      <c r="M581" t="s">
        <v>428</v>
      </c>
      <c r="N581" t="s">
        <v>428</v>
      </c>
      <c r="O581" t="s">
        <v>428</v>
      </c>
      <c r="P581" t="s">
        <v>428</v>
      </c>
      <c r="Q581" t="s">
        <v>428</v>
      </c>
    </row>
    <row r="582" spans="1:17" x14ac:dyDescent="0.25">
      <c r="A582" s="175" t="s">
        <v>2003</v>
      </c>
      <c r="B582" s="175" t="s">
        <v>276</v>
      </c>
      <c r="C582">
        <v>5</v>
      </c>
      <c r="D582">
        <v>2031</v>
      </c>
      <c r="E582">
        <v>49045</v>
      </c>
      <c r="F582" t="s">
        <v>365</v>
      </c>
      <c r="G582">
        <v>42</v>
      </c>
      <c r="H582" t="s">
        <v>253</v>
      </c>
      <c r="I582">
        <v>110</v>
      </c>
      <c r="J582" t="s">
        <v>176</v>
      </c>
      <c r="K582">
        <v>1.1799E-2</v>
      </c>
      <c r="L582">
        <v>1.0970000000000001E-2</v>
      </c>
      <c r="M582">
        <v>4.9084000000000003E-2</v>
      </c>
      <c r="N582" t="s">
        <v>428</v>
      </c>
      <c r="O582" t="s">
        <v>428</v>
      </c>
      <c r="P582" t="s">
        <v>428</v>
      </c>
      <c r="Q582" t="s">
        <v>428</v>
      </c>
    </row>
    <row r="583" spans="1:17" x14ac:dyDescent="0.25">
      <c r="A583" s="175" t="s">
        <v>2004</v>
      </c>
      <c r="B583" s="175" t="s">
        <v>276</v>
      </c>
      <c r="C583">
        <v>5</v>
      </c>
      <c r="D583">
        <v>2031</v>
      </c>
      <c r="E583">
        <v>49045</v>
      </c>
      <c r="F583" t="s">
        <v>365</v>
      </c>
      <c r="G583">
        <v>42</v>
      </c>
      <c r="H583" t="s">
        <v>253</v>
      </c>
      <c r="I583">
        <v>116</v>
      </c>
      <c r="J583" t="s">
        <v>181</v>
      </c>
      <c r="K583">
        <v>5.7829999999999999E-3</v>
      </c>
      <c r="L583">
        <v>5.7829999999999999E-3</v>
      </c>
      <c r="M583" t="s">
        <v>428</v>
      </c>
      <c r="N583" t="s">
        <v>428</v>
      </c>
      <c r="O583" t="s">
        <v>428</v>
      </c>
      <c r="P583" t="s">
        <v>428</v>
      </c>
      <c r="Q583" t="s">
        <v>428</v>
      </c>
    </row>
    <row r="584" spans="1:17" x14ac:dyDescent="0.25">
      <c r="A584" s="175" t="s">
        <v>2005</v>
      </c>
      <c r="B584" s="175" t="s">
        <v>276</v>
      </c>
      <c r="C584">
        <v>5</v>
      </c>
      <c r="D584">
        <v>2031</v>
      </c>
      <c r="E584">
        <v>49045</v>
      </c>
      <c r="F584" t="s">
        <v>365</v>
      </c>
      <c r="G584">
        <v>42</v>
      </c>
      <c r="H584" t="s">
        <v>253</v>
      </c>
      <c r="I584">
        <v>117</v>
      </c>
      <c r="J584" t="s">
        <v>182</v>
      </c>
      <c r="K584">
        <v>2.3389999999999999E-3</v>
      </c>
      <c r="L584">
        <v>2.3389999999999999E-3</v>
      </c>
      <c r="M584" t="s">
        <v>428</v>
      </c>
      <c r="N584" t="s">
        <v>428</v>
      </c>
      <c r="O584" t="s">
        <v>428</v>
      </c>
      <c r="P584" t="s">
        <v>428</v>
      </c>
      <c r="Q584" t="s">
        <v>428</v>
      </c>
    </row>
    <row r="585" spans="1:17" x14ac:dyDescent="0.25">
      <c r="A585" s="175" t="s">
        <v>2006</v>
      </c>
      <c r="B585" s="175" t="s">
        <v>276</v>
      </c>
      <c r="C585">
        <v>5</v>
      </c>
      <c r="D585">
        <v>2031</v>
      </c>
      <c r="E585">
        <v>49045</v>
      </c>
      <c r="F585" t="s">
        <v>365</v>
      </c>
      <c r="G585">
        <v>43</v>
      </c>
      <c r="H585" t="s">
        <v>254</v>
      </c>
      <c r="I585">
        <v>2</v>
      </c>
      <c r="J585" t="s">
        <v>173</v>
      </c>
      <c r="K585">
        <v>2.3042379999999998</v>
      </c>
      <c r="L585">
        <v>2.2469640000000002</v>
      </c>
      <c r="M585">
        <v>2.048556</v>
      </c>
      <c r="N585" t="s">
        <v>428</v>
      </c>
      <c r="O585" t="s">
        <v>428</v>
      </c>
      <c r="P585" t="s">
        <v>428</v>
      </c>
      <c r="Q585" t="s">
        <v>428</v>
      </c>
    </row>
    <row r="586" spans="1:17" x14ac:dyDescent="0.25">
      <c r="A586" s="175" t="s">
        <v>2007</v>
      </c>
      <c r="B586" s="175" t="s">
        <v>276</v>
      </c>
      <c r="C586">
        <v>5</v>
      </c>
      <c r="D586">
        <v>2031</v>
      </c>
      <c r="E586">
        <v>49045</v>
      </c>
      <c r="F586" t="s">
        <v>365</v>
      </c>
      <c r="G586">
        <v>43</v>
      </c>
      <c r="H586" t="s">
        <v>254</v>
      </c>
      <c r="I586">
        <v>3</v>
      </c>
      <c r="J586" t="s">
        <v>174</v>
      </c>
      <c r="K586">
        <v>1.3743700000000001</v>
      </c>
      <c r="L586">
        <v>1.353545</v>
      </c>
      <c r="M586">
        <v>0.74486699999999995</v>
      </c>
      <c r="N586" t="s">
        <v>428</v>
      </c>
      <c r="O586" t="s">
        <v>428</v>
      </c>
      <c r="P586" t="s">
        <v>428</v>
      </c>
      <c r="Q586" t="s">
        <v>428</v>
      </c>
    </row>
    <row r="587" spans="1:17" x14ac:dyDescent="0.25">
      <c r="A587" s="175" t="s">
        <v>2008</v>
      </c>
      <c r="B587" s="175" t="s">
        <v>276</v>
      </c>
      <c r="C587">
        <v>5</v>
      </c>
      <c r="D587">
        <v>2031</v>
      </c>
      <c r="E587">
        <v>49045</v>
      </c>
      <c r="F587" t="s">
        <v>365</v>
      </c>
      <c r="G587">
        <v>43</v>
      </c>
      <c r="H587" t="s">
        <v>254</v>
      </c>
      <c r="I587">
        <v>87</v>
      </c>
      <c r="J587" t="s">
        <v>175</v>
      </c>
      <c r="K587">
        <v>0.17993600000000001</v>
      </c>
      <c r="L587">
        <v>8.9289999999999994E-2</v>
      </c>
      <c r="M587">
        <v>0.63704400000000005</v>
      </c>
      <c r="N587">
        <v>2.6389999999999999E-3</v>
      </c>
      <c r="O587">
        <v>1.3719E-2</v>
      </c>
      <c r="P587" t="s">
        <v>428</v>
      </c>
      <c r="Q587">
        <v>8.7585709999999999</v>
      </c>
    </row>
    <row r="588" spans="1:17" x14ac:dyDescent="0.25">
      <c r="A588" s="175" t="s">
        <v>2009</v>
      </c>
      <c r="B588" s="175" t="s">
        <v>276</v>
      </c>
      <c r="C588">
        <v>5</v>
      </c>
      <c r="D588">
        <v>2031</v>
      </c>
      <c r="E588">
        <v>49045</v>
      </c>
      <c r="F588" t="s">
        <v>365</v>
      </c>
      <c r="G588">
        <v>43</v>
      </c>
      <c r="H588" t="s">
        <v>254</v>
      </c>
      <c r="I588">
        <v>90</v>
      </c>
      <c r="J588" t="s">
        <v>178</v>
      </c>
      <c r="K588">
        <v>1060.6881100000001</v>
      </c>
      <c r="L588">
        <v>1058.291138</v>
      </c>
      <c r="M588">
        <v>85.732391000000007</v>
      </c>
      <c r="N588" t="s">
        <v>428</v>
      </c>
      <c r="O588" t="s">
        <v>428</v>
      </c>
      <c r="P588" t="s">
        <v>428</v>
      </c>
      <c r="Q588" t="s">
        <v>428</v>
      </c>
    </row>
    <row r="589" spans="1:17" x14ac:dyDescent="0.25">
      <c r="A589" s="175" t="s">
        <v>2010</v>
      </c>
      <c r="B589" s="175" t="s">
        <v>276</v>
      </c>
      <c r="C589">
        <v>5</v>
      </c>
      <c r="D589">
        <v>2031</v>
      </c>
      <c r="E589">
        <v>49045</v>
      </c>
      <c r="F589" t="s">
        <v>365</v>
      </c>
      <c r="G589">
        <v>43</v>
      </c>
      <c r="H589" t="s">
        <v>254</v>
      </c>
      <c r="I589">
        <v>100</v>
      </c>
      <c r="J589" t="s">
        <v>177</v>
      </c>
      <c r="K589">
        <v>3.3584999999999997E-2</v>
      </c>
      <c r="L589">
        <v>3.3049000000000002E-2</v>
      </c>
      <c r="M589">
        <v>1.9199000000000001E-2</v>
      </c>
      <c r="N589" t="s">
        <v>428</v>
      </c>
      <c r="O589" t="s">
        <v>428</v>
      </c>
      <c r="P589" t="s">
        <v>428</v>
      </c>
      <c r="Q589" t="s">
        <v>428</v>
      </c>
    </row>
    <row r="590" spans="1:17" x14ac:dyDescent="0.25">
      <c r="A590" s="175" t="s">
        <v>2011</v>
      </c>
      <c r="B590" s="175" t="s">
        <v>276</v>
      </c>
      <c r="C590">
        <v>5</v>
      </c>
      <c r="D590">
        <v>2031</v>
      </c>
      <c r="E590">
        <v>49045</v>
      </c>
      <c r="F590" t="s">
        <v>365</v>
      </c>
      <c r="G590">
        <v>43</v>
      </c>
      <c r="H590" t="s">
        <v>254</v>
      </c>
      <c r="I590">
        <v>106</v>
      </c>
      <c r="J590" t="s">
        <v>179</v>
      </c>
      <c r="K590">
        <v>5.1580000000000001E-2</v>
      </c>
      <c r="L590">
        <v>5.1580000000000001E-2</v>
      </c>
      <c r="M590" t="s">
        <v>428</v>
      </c>
      <c r="N590" t="s">
        <v>428</v>
      </c>
      <c r="O590" t="s">
        <v>428</v>
      </c>
      <c r="P590" t="s">
        <v>428</v>
      </c>
      <c r="Q590" t="s">
        <v>428</v>
      </c>
    </row>
    <row r="591" spans="1:17" x14ac:dyDescent="0.25">
      <c r="A591" s="175" t="s">
        <v>2012</v>
      </c>
      <c r="B591" s="175" t="s">
        <v>276</v>
      </c>
      <c r="C591">
        <v>5</v>
      </c>
      <c r="D591">
        <v>2031</v>
      </c>
      <c r="E591">
        <v>49045</v>
      </c>
      <c r="F591" t="s">
        <v>365</v>
      </c>
      <c r="G591">
        <v>43</v>
      </c>
      <c r="H591" t="s">
        <v>254</v>
      </c>
      <c r="I591">
        <v>107</v>
      </c>
      <c r="J591" t="s">
        <v>180</v>
      </c>
      <c r="K591">
        <v>1.5440000000000001E-2</v>
      </c>
      <c r="L591">
        <v>1.5440000000000001E-2</v>
      </c>
      <c r="M591" t="s">
        <v>428</v>
      </c>
      <c r="N591" t="s">
        <v>428</v>
      </c>
      <c r="O591" t="s">
        <v>428</v>
      </c>
      <c r="P591" t="s">
        <v>428</v>
      </c>
      <c r="Q591" t="s">
        <v>428</v>
      </c>
    </row>
    <row r="592" spans="1:17" x14ac:dyDescent="0.25">
      <c r="A592" s="175" t="s">
        <v>2013</v>
      </c>
      <c r="B592" s="175" t="s">
        <v>276</v>
      </c>
      <c r="C592">
        <v>5</v>
      </c>
      <c r="D592">
        <v>2031</v>
      </c>
      <c r="E592">
        <v>49045</v>
      </c>
      <c r="F592" t="s">
        <v>365</v>
      </c>
      <c r="G592">
        <v>43</v>
      </c>
      <c r="H592" t="s">
        <v>254</v>
      </c>
      <c r="I592">
        <v>110</v>
      </c>
      <c r="J592" t="s">
        <v>176</v>
      </c>
      <c r="K592">
        <v>3.0849999999999999E-2</v>
      </c>
      <c r="L592">
        <v>3.0374000000000002E-2</v>
      </c>
      <c r="M592">
        <v>1.7006E-2</v>
      </c>
      <c r="N592" t="s">
        <v>428</v>
      </c>
      <c r="O592" t="s">
        <v>428</v>
      </c>
      <c r="P592" t="s">
        <v>428</v>
      </c>
      <c r="Q592" t="s">
        <v>428</v>
      </c>
    </row>
    <row r="593" spans="1:17" x14ac:dyDescent="0.25">
      <c r="A593" s="175" t="s">
        <v>2014</v>
      </c>
      <c r="B593" s="175" t="s">
        <v>276</v>
      </c>
      <c r="C593">
        <v>5</v>
      </c>
      <c r="D593">
        <v>2031</v>
      </c>
      <c r="E593">
        <v>49045</v>
      </c>
      <c r="F593" t="s">
        <v>365</v>
      </c>
      <c r="G593">
        <v>43</v>
      </c>
      <c r="H593" t="s">
        <v>254</v>
      </c>
      <c r="I593">
        <v>116</v>
      </c>
      <c r="J593" t="s">
        <v>181</v>
      </c>
      <c r="K593">
        <v>6.4469999999999996E-3</v>
      </c>
      <c r="L593">
        <v>6.4469999999999996E-3</v>
      </c>
      <c r="M593" t="s">
        <v>428</v>
      </c>
      <c r="N593" t="s">
        <v>428</v>
      </c>
      <c r="O593" t="s">
        <v>428</v>
      </c>
      <c r="P593" t="s">
        <v>428</v>
      </c>
      <c r="Q593" t="s">
        <v>428</v>
      </c>
    </row>
    <row r="594" spans="1:17" x14ac:dyDescent="0.25">
      <c r="A594" s="175" t="s">
        <v>2015</v>
      </c>
      <c r="B594" s="175" t="s">
        <v>276</v>
      </c>
      <c r="C594">
        <v>5</v>
      </c>
      <c r="D594">
        <v>2031</v>
      </c>
      <c r="E594">
        <v>49045</v>
      </c>
      <c r="F594" t="s">
        <v>365</v>
      </c>
      <c r="G594">
        <v>43</v>
      </c>
      <c r="H594" t="s">
        <v>254</v>
      </c>
      <c r="I594">
        <v>117</v>
      </c>
      <c r="J594" t="s">
        <v>182</v>
      </c>
      <c r="K594">
        <v>2.3159999999999999E-3</v>
      </c>
      <c r="L594">
        <v>2.3159999999999999E-3</v>
      </c>
      <c r="M594" t="s">
        <v>428</v>
      </c>
      <c r="N594" t="s">
        <v>428</v>
      </c>
      <c r="O594" t="s">
        <v>428</v>
      </c>
      <c r="P594" t="s">
        <v>428</v>
      </c>
      <c r="Q594" t="s">
        <v>428</v>
      </c>
    </row>
    <row r="595" spans="1:17" x14ac:dyDescent="0.25">
      <c r="A595" s="175" t="s">
        <v>2016</v>
      </c>
      <c r="B595" s="175" t="s">
        <v>276</v>
      </c>
      <c r="C595">
        <v>5</v>
      </c>
      <c r="D595">
        <v>2031</v>
      </c>
      <c r="E595">
        <v>49045</v>
      </c>
      <c r="F595" t="s">
        <v>365</v>
      </c>
      <c r="G595">
        <v>51</v>
      </c>
      <c r="H595" t="s">
        <v>255</v>
      </c>
      <c r="I595">
        <v>2</v>
      </c>
      <c r="J595" t="s">
        <v>173</v>
      </c>
      <c r="K595">
        <v>4.6817520000000004</v>
      </c>
      <c r="L595">
        <v>4.6338650000000001</v>
      </c>
      <c r="M595">
        <v>2.4083929999999998</v>
      </c>
      <c r="N595" t="s">
        <v>428</v>
      </c>
      <c r="O595" t="s">
        <v>428</v>
      </c>
      <c r="P595" t="s">
        <v>428</v>
      </c>
      <c r="Q595" t="s">
        <v>428</v>
      </c>
    </row>
    <row r="596" spans="1:17" x14ac:dyDescent="0.25">
      <c r="A596" s="175" t="s">
        <v>2017</v>
      </c>
      <c r="B596" s="175" t="s">
        <v>276</v>
      </c>
      <c r="C596">
        <v>5</v>
      </c>
      <c r="D596">
        <v>2031</v>
      </c>
      <c r="E596">
        <v>49045</v>
      </c>
      <c r="F596" t="s">
        <v>365</v>
      </c>
      <c r="G596">
        <v>51</v>
      </c>
      <c r="H596" t="s">
        <v>255</v>
      </c>
      <c r="I596">
        <v>3</v>
      </c>
      <c r="J596" t="s">
        <v>174</v>
      </c>
      <c r="K596">
        <v>2.4869119999999998</v>
      </c>
      <c r="L596">
        <v>2.4537390000000001</v>
      </c>
      <c r="M596">
        <v>1.668356</v>
      </c>
      <c r="N596" t="s">
        <v>428</v>
      </c>
      <c r="O596" t="s">
        <v>428</v>
      </c>
      <c r="P596" t="s">
        <v>428</v>
      </c>
      <c r="Q596" t="s">
        <v>428</v>
      </c>
    </row>
    <row r="597" spans="1:17" x14ac:dyDescent="0.25">
      <c r="A597" s="175" t="s">
        <v>2018</v>
      </c>
      <c r="B597" s="175" t="s">
        <v>276</v>
      </c>
      <c r="C597">
        <v>5</v>
      </c>
      <c r="D597">
        <v>2031</v>
      </c>
      <c r="E597">
        <v>49045</v>
      </c>
      <c r="F597" t="s">
        <v>365</v>
      </c>
      <c r="G597">
        <v>51</v>
      </c>
      <c r="H597" t="s">
        <v>255</v>
      </c>
      <c r="I597">
        <v>87</v>
      </c>
      <c r="J597" t="s">
        <v>175</v>
      </c>
      <c r="K597">
        <v>0.189911</v>
      </c>
      <c r="L597">
        <v>0.13843</v>
      </c>
      <c r="M597">
        <v>0.62790100000000004</v>
      </c>
      <c r="N597">
        <v>9.2999999999999997E-5</v>
      </c>
      <c r="O597">
        <v>2.9100000000000003E-4</v>
      </c>
      <c r="P597" t="s">
        <v>428</v>
      </c>
      <c r="Q597">
        <v>2.934866</v>
      </c>
    </row>
    <row r="598" spans="1:17" x14ac:dyDescent="0.25">
      <c r="A598" s="175" t="s">
        <v>2019</v>
      </c>
      <c r="B598" s="175" t="s">
        <v>276</v>
      </c>
      <c r="C598">
        <v>5</v>
      </c>
      <c r="D598">
        <v>2031</v>
      </c>
      <c r="E598">
        <v>49045</v>
      </c>
      <c r="F598" t="s">
        <v>365</v>
      </c>
      <c r="G598">
        <v>51</v>
      </c>
      <c r="H598" t="s">
        <v>255</v>
      </c>
      <c r="I598">
        <v>90</v>
      </c>
      <c r="J598" t="s">
        <v>178</v>
      </c>
      <c r="K598">
        <v>1436.0036620000001</v>
      </c>
      <c r="L598">
        <v>1432.6446530000001</v>
      </c>
      <c r="M598">
        <v>168.93441799999999</v>
      </c>
      <c r="N598" t="s">
        <v>428</v>
      </c>
      <c r="O598" t="s">
        <v>428</v>
      </c>
      <c r="P598" t="s">
        <v>428</v>
      </c>
      <c r="Q598" t="s">
        <v>428</v>
      </c>
    </row>
    <row r="599" spans="1:17" x14ac:dyDescent="0.25">
      <c r="A599" s="175" t="s">
        <v>2020</v>
      </c>
      <c r="B599" s="175" t="s">
        <v>276</v>
      </c>
      <c r="C599">
        <v>5</v>
      </c>
      <c r="D599">
        <v>2031</v>
      </c>
      <c r="E599">
        <v>49045</v>
      </c>
      <c r="F599" t="s">
        <v>365</v>
      </c>
      <c r="G599">
        <v>51</v>
      </c>
      <c r="H599" t="s">
        <v>255</v>
      </c>
      <c r="I599">
        <v>100</v>
      </c>
      <c r="J599" t="s">
        <v>177</v>
      </c>
      <c r="K599">
        <v>2.5163000000000001E-2</v>
      </c>
      <c r="L599">
        <v>2.5072000000000001E-2</v>
      </c>
      <c r="M599">
        <v>4.561E-3</v>
      </c>
      <c r="N599" t="s">
        <v>428</v>
      </c>
      <c r="O599" t="s">
        <v>428</v>
      </c>
      <c r="P599" t="s">
        <v>428</v>
      </c>
      <c r="Q599" t="s">
        <v>428</v>
      </c>
    </row>
    <row r="600" spans="1:17" x14ac:dyDescent="0.25">
      <c r="A600" s="175" t="s">
        <v>2021</v>
      </c>
      <c r="B600" s="175" t="s">
        <v>276</v>
      </c>
      <c r="C600">
        <v>5</v>
      </c>
      <c r="D600">
        <v>2031</v>
      </c>
      <c r="E600">
        <v>49045</v>
      </c>
      <c r="F600" t="s">
        <v>365</v>
      </c>
      <c r="G600">
        <v>51</v>
      </c>
      <c r="H600" t="s">
        <v>255</v>
      </c>
      <c r="I600">
        <v>106</v>
      </c>
      <c r="J600" t="s">
        <v>179</v>
      </c>
      <c r="K600">
        <v>8.4570000000000006E-2</v>
      </c>
      <c r="L600">
        <v>8.4570000000000006E-2</v>
      </c>
      <c r="M600" t="s">
        <v>428</v>
      </c>
      <c r="N600" t="s">
        <v>428</v>
      </c>
      <c r="O600" t="s">
        <v>428</v>
      </c>
      <c r="P600" t="s">
        <v>428</v>
      </c>
      <c r="Q600" t="s">
        <v>428</v>
      </c>
    </row>
    <row r="601" spans="1:17" x14ac:dyDescent="0.25">
      <c r="A601" s="175" t="s">
        <v>2022</v>
      </c>
      <c r="B601" s="175" t="s">
        <v>276</v>
      </c>
      <c r="C601">
        <v>5</v>
      </c>
      <c r="D601">
        <v>2031</v>
      </c>
      <c r="E601">
        <v>49045</v>
      </c>
      <c r="F601" t="s">
        <v>365</v>
      </c>
      <c r="G601">
        <v>51</v>
      </c>
      <c r="H601" t="s">
        <v>255</v>
      </c>
      <c r="I601">
        <v>107</v>
      </c>
      <c r="J601" t="s">
        <v>180</v>
      </c>
      <c r="K601">
        <v>2.7081000000000001E-2</v>
      </c>
      <c r="L601">
        <v>2.7081000000000001E-2</v>
      </c>
      <c r="M601" t="s">
        <v>428</v>
      </c>
      <c r="N601" t="s">
        <v>428</v>
      </c>
      <c r="O601" t="s">
        <v>428</v>
      </c>
      <c r="P601" t="s">
        <v>428</v>
      </c>
      <c r="Q601" t="s">
        <v>428</v>
      </c>
    </row>
    <row r="602" spans="1:17" x14ac:dyDescent="0.25">
      <c r="A602" s="175" t="s">
        <v>2023</v>
      </c>
      <c r="B602" s="175" t="s">
        <v>276</v>
      </c>
      <c r="C602">
        <v>5</v>
      </c>
      <c r="D602">
        <v>2031</v>
      </c>
      <c r="E602">
        <v>49045</v>
      </c>
      <c r="F602" t="s">
        <v>365</v>
      </c>
      <c r="G602">
        <v>51</v>
      </c>
      <c r="H602" t="s">
        <v>255</v>
      </c>
      <c r="I602">
        <v>110</v>
      </c>
      <c r="J602" t="s">
        <v>176</v>
      </c>
      <c r="K602">
        <v>2.3122E-2</v>
      </c>
      <c r="L602">
        <v>2.3037999999999999E-2</v>
      </c>
      <c r="M602">
        <v>4.2630000000000003E-3</v>
      </c>
      <c r="N602" t="s">
        <v>428</v>
      </c>
      <c r="O602" t="s">
        <v>428</v>
      </c>
      <c r="P602" t="s">
        <v>428</v>
      </c>
      <c r="Q602" t="s">
        <v>428</v>
      </c>
    </row>
    <row r="603" spans="1:17" x14ac:dyDescent="0.25">
      <c r="A603" s="175" t="s">
        <v>2024</v>
      </c>
      <c r="B603" s="175" t="s">
        <v>276</v>
      </c>
      <c r="C603">
        <v>5</v>
      </c>
      <c r="D603">
        <v>2031</v>
      </c>
      <c r="E603">
        <v>49045</v>
      </c>
      <c r="F603" t="s">
        <v>365</v>
      </c>
      <c r="G603">
        <v>51</v>
      </c>
      <c r="H603" t="s">
        <v>255</v>
      </c>
      <c r="I603">
        <v>116</v>
      </c>
      <c r="J603" t="s">
        <v>181</v>
      </c>
      <c r="K603">
        <v>1.0571000000000001E-2</v>
      </c>
      <c r="L603">
        <v>1.0571000000000001E-2</v>
      </c>
      <c r="M603" t="s">
        <v>428</v>
      </c>
      <c r="N603" t="s">
        <v>428</v>
      </c>
      <c r="O603" t="s">
        <v>428</v>
      </c>
      <c r="P603" t="s">
        <v>428</v>
      </c>
      <c r="Q603" t="s">
        <v>428</v>
      </c>
    </row>
    <row r="604" spans="1:17" x14ac:dyDescent="0.25">
      <c r="A604" s="175" t="s">
        <v>2025</v>
      </c>
      <c r="B604" s="175" t="s">
        <v>276</v>
      </c>
      <c r="C604">
        <v>5</v>
      </c>
      <c r="D604">
        <v>2031</v>
      </c>
      <c r="E604">
        <v>49045</v>
      </c>
      <c r="F604" t="s">
        <v>365</v>
      </c>
      <c r="G604">
        <v>51</v>
      </c>
      <c r="H604" t="s">
        <v>255</v>
      </c>
      <c r="I604">
        <v>117</v>
      </c>
      <c r="J604" t="s">
        <v>182</v>
      </c>
      <c r="K604">
        <v>4.0629999999999998E-3</v>
      </c>
      <c r="L604">
        <v>4.0629999999999998E-3</v>
      </c>
      <c r="M604" t="s">
        <v>428</v>
      </c>
      <c r="N604" t="s">
        <v>428</v>
      </c>
      <c r="O604" t="s">
        <v>428</v>
      </c>
      <c r="P604" t="s">
        <v>428</v>
      </c>
      <c r="Q604" t="s">
        <v>428</v>
      </c>
    </row>
    <row r="605" spans="1:17" x14ac:dyDescent="0.25">
      <c r="A605" s="175" t="s">
        <v>2026</v>
      </c>
      <c r="B605" s="175" t="s">
        <v>276</v>
      </c>
      <c r="C605">
        <v>5</v>
      </c>
      <c r="D605">
        <v>2031</v>
      </c>
      <c r="E605">
        <v>49045</v>
      </c>
      <c r="F605" t="s">
        <v>365</v>
      </c>
      <c r="G605">
        <v>52</v>
      </c>
      <c r="H605" t="s">
        <v>256</v>
      </c>
      <c r="I605">
        <v>2</v>
      </c>
      <c r="J605" t="s">
        <v>173</v>
      </c>
      <c r="K605">
        <v>2.084651</v>
      </c>
      <c r="L605">
        <v>1.642625</v>
      </c>
      <c r="M605">
        <v>1.252157</v>
      </c>
      <c r="N605" t="s">
        <v>428</v>
      </c>
      <c r="O605" t="s">
        <v>428</v>
      </c>
      <c r="P605" t="s">
        <v>428</v>
      </c>
      <c r="Q605" t="s">
        <v>428</v>
      </c>
    </row>
    <row r="606" spans="1:17" x14ac:dyDescent="0.25">
      <c r="A606" s="175" t="s">
        <v>2027</v>
      </c>
      <c r="B606" s="175" t="s">
        <v>276</v>
      </c>
      <c r="C606">
        <v>5</v>
      </c>
      <c r="D606">
        <v>2031</v>
      </c>
      <c r="E606">
        <v>49045</v>
      </c>
      <c r="F606" t="s">
        <v>365</v>
      </c>
      <c r="G606">
        <v>52</v>
      </c>
      <c r="H606" t="s">
        <v>256</v>
      </c>
      <c r="I606">
        <v>3</v>
      </c>
      <c r="J606" t="s">
        <v>174</v>
      </c>
      <c r="K606">
        <v>0.63002599999999997</v>
      </c>
      <c r="L606">
        <v>0.53114700000000004</v>
      </c>
      <c r="M606">
        <v>0.28010000000000002</v>
      </c>
      <c r="N606" t="s">
        <v>428</v>
      </c>
      <c r="O606" t="s">
        <v>428</v>
      </c>
      <c r="P606" t="s">
        <v>428</v>
      </c>
      <c r="Q606" t="s">
        <v>428</v>
      </c>
    </row>
    <row r="607" spans="1:17" x14ac:dyDescent="0.25">
      <c r="A607" s="175" t="s">
        <v>2028</v>
      </c>
      <c r="B607" s="175" t="s">
        <v>276</v>
      </c>
      <c r="C607">
        <v>5</v>
      </c>
      <c r="D607">
        <v>2031</v>
      </c>
      <c r="E607">
        <v>49045</v>
      </c>
      <c r="F607" t="s">
        <v>365</v>
      </c>
      <c r="G607">
        <v>52</v>
      </c>
      <c r="H607" t="s">
        <v>256</v>
      </c>
      <c r="I607">
        <v>87</v>
      </c>
      <c r="J607" t="s">
        <v>175</v>
      </c>
      <c r="K607">
        <v>0.275806</v>
      </c>
      <c r="L607">
        <v>4.0268999999999999E-2</v>
      </c>
      <c r="M607">
        <v>0.414047</v>
      </c>
      <c r="N607">
        <v>2.7869999999999999E-2</v>
      </c>
      <c r="O607">
        <v>5.7294999999999999E-2</v>
      </c>
      <c r="P607" t="s">
        <v>428</v>
      </c>
      <c r="Q607">
        <v>3.034551</v>
      </c>
    </row>
    <row r="608" spans="1:17" x14ac:dyDescent="0.25">
      <c r="A608" s="175" t="s">
        <v>2029</v>
      </c>
      <c r="B608" s="175" t="s">
        <v>276</v>
      </c>
      <c r="C608">
        <v>5</v>
      </c>
      <c r="D608">
        <v>2031</v>
      </c>
      <c r="E608">
        <v>49045</v>
      </c>
      <c r="F608" t="s">
        <v>365</v>
      </c>
      <c r="G608">
        <v>52</v>
      </c>
      <c r="H608" t="s">
        <v>256</v>
      </c>
      <c r="I608">
        <v>90</v>
      </c>
      <c r="J608" t="s">
        <v>178</v>
      </c>
      <c r="K608">
        <v>762.48089600000003</v>
      </c>
      <c r="L608">
        <v>753.36254899999994</v>
      </c>
      <c r="M608">
        <v>25.830120000000001</v>
      </c>
      <c r="N608" t="s">
        <v>428</v>
      </c>
      <c r="O608" t="s">
        <v>428</v>
      </c>
      <c r="P608" t="s">
        <v>428</v>
      </c>
      <c r="Q608" t="s">
        <v>428</v>
      </c>
    </row>
    <row r="609" spans="1:17" x14ac:dyDescent="0.25">
      <c r="A609" s="175" t="s">
        <v>2030</v>
      </c>
      <c r="B609" s="175" t="s">
        <v>276</v>
      </c>
      <c r="C609">
        <v>5</v>
      </c>
      <c r="D609">
        <v>2031</v>
      </c>
      <c r="E609">
        <v>49045</v>
      </c>
      <c r="F609" t="s">
        <v>365</v>
      </c>
      <c r="G609">
        <v>52</v>
      </c>
      <c r="H609" t="s">
        <v>256</v>
      </c>
      <c r="I609">
        <v>100</v>
      </c>
      <c r="J609" t="s">
        <v>177</v>
      </c>
      <c r="K609">
        <v>1.5939999999999999E-2</v>
      </c>
      <c r="L609">
        <v>1.0977000000000001E-2</v>
      </c>
      <c r="M609">
        <v>1.4057E-2</v>
      </c>
      <c r="N609" t="s">
        <v>428</v>
      </c>
      <c r="O609" t="s">
        <v>428</v>
      </c>
      <c r="P609" t="s">
        <v>428</v>
      </c>
      <c r="Q609" t="s">
        <v>428</v>
      </c>
    </row>
    <row r="610" spans="1:17" x14ac:dyDescent="0.25">
      <c r="A610" s="175" t="s">
        <v>2031</v>
      </c>
      <c r="B610" s="175" t="s">
        <v>276</v>
      </c>
      <c r="C610">
        <v>5</v>
      </c>
      <c r="D610">
        <v>2031</v>
      </c>
      <c r="E610">
        <v>49045</v>
      </c>
      <c r="F610" t="s">
        <v>365</v>
      </c>
      <c r="G610">
        <v>52</v>
      </c>
      <c r="H610" t="s">
        <v>256</v>
      </c>
      <c r="I610">
        <v>106</v>
      </c>
      <c r="J610" t="s">
        <v>179</v>
      </c>
      <c r="K610">
        <v>3.8734999999999999E-2</v>
      </c>
      <c r="L610">
        <v>3.8734999999999999E-2</v>
      </c>
      <c r="M610" t="s">
        <v>428</v>
      </c>
      <c r="N610" t="s">
        <v>428</v>
      </c>
      <c r="O610" t="s">
        <v>428</v>
      </c>
      <c r="P610" t="s">
        <v>428</v>
      </c>
      <c r="Q610" t="s">
        <v>428</v>
      </c>
    </row>
    <row r="611" spans="1:17" x14ac:dyDescent="0.25">
      <c r="A611" s="175" t="s">
        <v>2032</v>
      </c>
      <c r="B611" s="175" t="s">
        <v>276</v>
      </c>
      <c r="C611">
        <v>5</v>
      </c>
      <c r="D611">
        <v>2031</v>
      </c>
      <c r="E611">
        <v>49045</v>
      </c>
      <c r="F611" t="s">
        <v>365</v>
      </c>
      <c r="G611">
        <v>52</v>
      </c>
      <c r="H611" t="s">
        <v>256</v>
      </c>
      <c r="I611">
        <v>107</v>
      </c>
      <c r="J611" t="s">
        <v>180</v>
      </c>
      <c r="K611">
        <v>1.3671000000000001E-2</v>
      </c>
      <c r="L611">
        <v>1.3671000000000001E-2</v>
      </c>
      <c r="M611" t="s">
        <v>428</v>
      </c>
      <c r="N611" t="s">
        <v>428</v>
      </c>
      <c r="O611" t="s">
        <v>428</v>
      </c>
      <c r="P611" t="s">
        <v>428</v>
      </c>
      <c r="Q611" t="s">
        <v>428</v>
      </c>
    </row>
    <row r="612" spans="1:17" x14ac:dyDescent="0.25">
      <c r="A612" s="175" t="s">
        <v>2033</v>
      </c>
      <c r="B612" s="175" t="s">
        <v>276</v>
      </c>
      <c r="C612">
        <v>5</v>
      </c>
      <c r="D612">
        <v>2031</v>
      </c>
      <c r="E612">
        <v>49045</v>
      </c>
      <c r="F612" t="s">
        <v>365</v>
      </c>
      <c r="G612">
        <v>52</v>
      </c>
      <c r="H612" t="s">
        <v>256</v>
      </c>
      <c r="I612">
        <v>110</v>
      </c>
      <c r="J612" t="s">
        <v>176</v>
      </c>
      <c r="K612">
        <v>1.4404E-2</v>
      </c>
      <c r="L612">
        <v>1.0011000000000001E-2</v>
      </c>
      <c r="M612">
        <v>1.2444999999999999E-2</v>
      </c>
      <c r="N612" t="s">
        <v>428</v>
      </c>
      <c r="O612" t="s">
        <v>428</v>
      </c>
      <c r="P612" t="s">
        <v>428</v>
      </c>
      <c r="Q612" t="s">
        <v>428</v>
      </c>
    </row>
    <row r="613" spans="1:17" x14ac:dyDescent="0.25">
      <c r="A613" s="175" t="s">
        <v>2034</v>
      </c>
      <c r="B613" s="175" t="s">
        <v>276</v>
      </c>
      <c r="C613">
        <v>5</v>
      </c>
      <c r="D613">
        <v>2031</v>
      </c>
      <c r="E613">
        <v>49045</v>
      </c>
      <c r="F613" t="s">
        <v>365</v>
      </c>
      <c r="G613">
        <v>52</v>
      </c>
      <c r="H613" t="s">
        <v>256</v>
      </c>
      <c r="I613">
        <v>116</v>
      </c>
      <c r="J613" t="s">
        <v>181</v>
      </c>
      <c r="K613">
        <v>4.8419999999999999E-3</v>
      </c>
      <c r="L613">
        <v>4.8419999999999999E-3</v>
      </c>
      <c r="M613" t="s">
        <v>428</v>
      </c>
      <c r="N613" t="s">
        <v>428</v>
      </c>
      <c r="O613" t="s">
        <v>428</v>
      </c>
      <c r="P613" t="s">
        <v>428</v>
      </c>
      <c r="Q613" t="s">
        <v>428</v>
      </c>
    </row>
    <row r="614" spans="1:17" x14ac:dyDescent="0.25">
      <c r="A614" s="175" t="s">
        <v>2035</v>
      </c>
      <c r="B614" s="175" t="s">
        <v>276</v>
      </c>
      <c r="C614">
        <v>5</v>
      </c>
      <c r="D614">
        <v>2031</v>
      </c>
      <c r="E614">
        <v>49045</v>
      </c>
      <c r="F614" t="s">
        <v>365</v>
      </c>
      <c r="G614">
        <v>52</v>
      </c>
      <c r="H614" t="s">
        <v>256</v>
      </c>
      <c r="I614">
        <v>117</v>
      </c>
      <c r="J614" t="s">
        <v>182</v>
      </c>
      <c r="K614">
        <v>2.0509999999999999E-3</v>
      </c>
      <c r="L614">
        <v>2.0509999999999999E-3</v>
      </c>
      <c r="M614" t="s">
        <v>428</v>
      </c>
      <c r="N614" t="s">
        <v>428</v>
      </c>
      <c r="O614" t="s">
        <v>428</v>
      </c>
      <c r="P614" t="s">
        <v>428</v>
      </c>
      <c r="Q614" t="s">
        <v>428</v>
      </c>
    </row>
    <row r="615" spans="1:17" x14ac:dyDescent="0.25">
      <c r="A615" s="175" t="s">
        <v>2036</v>
      </c>
      <c r="B615" s="175" t="s">
        <v>276</v>
      </c>
      <c r="C615">
        <v>5</v>
      </c>
      <c r="D615">
        <v>2031</v>
      </c>
      <c r="E615">
        <v>49045</v>
      </c>
      <c r="F615" t="s">
        <v>365</v>
      </c>
      <c r="G615">
        <v>53</v>
      </c>
      <c r="H615" t="s">
        <v>257</v>
      </c>
      <c r="I615">
        <v>2</v>
      </c>
      <c r="J615" t="s">
        <v>173</v>
      </c>
      <c r="K615">
        <v>1.5933919999999999</v>
      </c>
      <c r="L615">
        <v>1.5725210000000001</v>
      </c>
      <c r="M615">
        <v>1.34762</v>
      </c>
      <c r="N615" t="s">
        <v>428</v>
      </c>
      <c r="O615" t="s">
        <v>428</v>
      </c>
      <c r="P615" t="s">
        <v>428</v>
      </c>
      <c r="Q615" t="s">
        <v>428</v>
      </c>
    </row>
    <row r="616" spans="1:17" x14ac:dyDescent="0.25">
      <c r="A616" s="175" t="s">
        <v>2037</v>
      </c>
      <c r="B616" s="175" t="s">
        <v>276</v>
      </c>
      <c r="C616">
        <v>5</v>
      </c>
      <c r="D616">
        <v>2031</v>
      </c>
      <c r="E616">
        <v>49045</v>
      </c>
      <c r="F616" t="s">
        <v>365</v>
      </c>
      <c r="G616">
        <v>53</v>
      </c>
      <c r="H616" t="s">
        <v>257</v>
      </c>
      <c r="I616">
        <v>3</v>
      </c>
      <c r="J616" t="s">
        <v>174</v>
      </c>
      <c r="K616">
        <v>0.61395699999999997</v>
      </c>
      <c r="L616">
        <v>0.60959600000000003</v>
      </c>
      <c r="M616">
        <v>0.28157700000000002</v>
      </c>
      <c r="N616" t="s">
        <v>428</v>
      </c>
      <c r="O616" t="s">
        <v>428</v>
      </c>
      <c r="P616" t="s">
        <v>428</v>
      </c>
      <c r="Q616" t="s">
        <v>428</v>
      </c>
    </row>
    <row r="617" spans="1:17" x14ac:dyDescent="0.25">
      <c r="A617" s="175" t="s">
        <v>2038</v>
      </c>
      <c r="B617" s="175" t="s">
        <v>276</v>
      </c>
      <c r="C617">
        <v>5</v>
      </c>
      <c r="D617">
        <v>2031</v>
      </c>
      <c r="E617">
        <v>49045</v>
      </c>
      <c r="F617" t="s">
        <v>365</v>
      </c>
      <c r="G617">
        <v>53</v>
      </c>
      <c r="H617" t="s">
        <v>257</v>
      </c>
      <c r="I617">
        <v>87</v>
      </c>
      <c r="J617" t="s">
        <v>175</v>
      </c>
      <c r="K617">
        <v>0.142347</v>
      </c>
      <c r="L617">
        <v>5.5967000000000003E-2</v>
      </c>
      <c r="M617">
        <v>0.42041600000000001</v>
      </c>
      <c r="N617">
        <v>2.1905999999999998E-2</v>
      </c>
      <c r="O617">
        <v>6.8566000000000002E-2</v>
      </c>
      <c r="P617" t="s">
        <v>428</v>
      </c>
      <c r="Q617">
        <v>4.3541660000000002</v>
      </c>
    </row>
    <row r="618" spans="1:17" x14ac:dyDescent="0.25">
      <c r="A618" s="175" t="s">
        <v>2039</v>
      </c>
      <c r="B618" s="175" t="s">
        <v>276</v>
      </c>
      <c r="C618">
        <v>5</v>
      </c>
      <c r="D618">
        <v>2031</v>
      </c>
      <c r="E618">
        <v>49045</v>
      </c>
      <c r="F618" t="s">
        <v>365</v>
      </c>
      <c r="G618">
        <v>53</v>
      </c>
      <c r="H618" t="s">
        <v>257</v>
      </c>
      <c r="I618">
        <v>90</v>
      </c>
      <c r="J618" t="s">
        <v>178</v>
      </c>
      <c r="K618">
        <v>723.49804700000004</v>
      </c>
      <c r="L618">
        <v>723.09906000000001</v>
      </c>
      <c r="M618">
        <v>25.762684</v>
      </c>
      <c r="N618" t="s">
        <v>428</v>
      </c>
      <c r="O618" t="s">
        <v>428</v>
      </c>
      <c r="P618" t="s">
        <v>428</v>
      </c>
      <c r="Q618" t="s">
        <v>428</v>
      </c>
    </row>
    <row r="619" spans="1:17" x14ac:dyDescent="0.25">
      <c r="A619" s="175" t="s">
        <v>2040</v>
      </c>
      <c r="B619" s="175" t="s">
        <v>276</v>
      </c>
      <c r="C619">
        <v>5</v>
      </c>
      <c r="D619">
        <v>2031</v>
      </c>
      <c r="E619">
        <v>49045</v>
      </c>
      <c r="F619" t="s">
        <v>365</v>
      </c>
      <c r="G619">
        <v>53</v>
      </c>
      <c r="H619" t="s">
        <v>257</v>
      </c>
      <c r="I619">
        <v>100</v>
      </c>
      <c r="J619" t="s">
        <v>177</v>
      </c>
      <c r="K619">
        <v>1.7649999999999999E-2</v>
      </c>
      <c r="L619">
        <v>1.7440000000000001E-2</v>
      </c>
      <c r="M619">
        <v>1.3561999999999999E-2</v>
      </c>
      <c r="N619" t="s">
        <v>428</v>
      </c>
      <c r="O619" t="s">
        <v>428</v>
      </c>
      <c r="P619" t="s">
        <v>428</v>
      </c>
      <c r="Q619" t="s">
        <v>428</v>
      </c>
    </row>
    <row r="620" spans="1:17" x14ac:dyDescent="0.25">
      <c r="A620" s="175" t="s">
        <v>2041</v>
      </c>
      <c r="B620" s="175" t="s">
        <v>276</v>
      </c>
      <c r="C620">
        <v>5</v>
      </c>
      <c r="D620">
        <v>2031</v>
      </c>
      <c r="E620">
        <v>49045</v>
      </c>
      <c r="F620" t="s">
        <v>365</v>
      </c>
      <c r="G620">
        <v>53</v>
      </c>
      <c r="H620" t="s">
        <v>257</v>
      </c>
      <c r="I620">
        <v>106</v>
      </c>
      <c r="J620" t="s">
        <v>179</v>
      </c>
      <c r="K620">
        <v>4.0393999999999999E-2</v>
      </c>
      <c r="L620">
        <v>4.0393999999999999E-2</v>
      </c>
      <c r="M620" t="s">
        <v>428</v>
      </c>
      <c r="N620" t="s">
        <v>428</v>
      </c>
      <c r="O620" t="s">
        <v>428</v>
      </c>
      <c r="P620" t="s">
        <v>428</v>
      </c>
      <c r="Q620" t="s">
        <v>428</v>
      </c>
    </row>
    <row r="621" spans="1:17" x14ac:dyDescent="0.25">
      <c r="A621" s="175" t="s">
        <v>2042</v>
      </c>
      <c r="B621" s="175" t="s">
        <v>276</v>
      </c>
      <c r="C621">
        <v>5</v>
      </c>
      <c r="D621">
        <v>2031</v>
      </c>
      <c r="E621">
        <v>49045</v>
      </c>
      <c r="F621" t="s">
        <v>365</v>
      </c>
      <c r="G621">
        <v>53</v>
      </c>
      <c r="H621" t="s">
        <v>257</v>
      </c>
      <c r="I621">
        <v>107</v>
      </c>
      <c r="J621" t="s">
        <v>180</v>
      </c>
      <c r="K621">
        <v>1.3682E-2</v>
      </c>
      <c r="L621">
        <v>1.3682E-2</v>
      </c>
      <c r="M621" t="s">
        <v>428</v>
      </c>
      <c r="N621" t="s">
        <v>428</v>
      </c>
      <c r="O621" t="s">
        <v>428</v>
      </c>
      <c r="P621" t="s">
        <v>428</v>
      </c>
      <c r="Q621" t="s">
        <v>428</v>
      </c>
    </row>
    <row r="622" spans="1:17" x14ac:dyDescent="0.25">
      <c r="A622" s="175" t="s">
        <v>2043</v>
      </c>
      <c r="B622" s="175" t="s">
        <v>276</v>
      </c>
      <c r="C622">
        <v>5</v>
      </c>
      <c r="D622">
        <v>2031</v>
      </c>
      <c r="E622">
        <v>49045</v>
      </c>
      <c r="F622" t="s">
        <v>365</v>
      </c>
      <c r="G622">
        <v>53</v>
      </c>
      <c r="H622" t="s">
        <v>257</v>
      </c>
      <c r="I622">
        <v>110</v>
      </c>
      <c r="J622" t="s">
        <v>176</v>
      </c>
      <c r="K622">
        <v>1.6143000000000001E-2</v>
      </c>
      <c r="L622">
        <v>1.5956999999999999E-2</v>
      </c>
      <c r="M622">
        <v>1.2036E-2</v>
      </c>
      <c r="N622" t="s">
        <v>428</v>
      </c>
      <c r="O622" t="s">
        <v>428</v>
      </c>
      <c r="P622" t="s">
        <v>428</v>
      </c>
      <c r="Q622" t="s">
        <v>428</v>
      </c>
    </row>
    <row r="623" spans="1:17" x14ac:dyDescent="0.25">
      <c r="A623" s="175" t="s">
        <v>2044</v>
      </c>
      <c r="B623" s="175" t="s">
        <v>276</v>
      </c>
      <c r="C623">
        <v>5</v>
      </c>
      <c r="D623">
        <v>2031</v>
      </c>
      <c r="E623">
        <v>49045</v>
      </c>
      <c r="F623" t="s">
        <v>365</v>
      </c>
      <c r="G623">
        <v>53</v>
      </c>
      <c r="H623" t="s">
        <v>257</v>
      </c>
      <c r="I623">
        <v>116</v>
      </c>
      <c r="J623" t="s">
        <v>181</v>
      </c>
      <c r="K623">
        <v>5.0499999999999998E-3</v>
      </c>
      <c r="L623">
        <v>5.0499999999999998E-3</v>
      </c>
      <c r="M623" t="s">
        <v>428</v>
      </c>
      <c r="N623" t="s">
        <v>428</v>
      </c>
      <c r="O623" t="s">
        <v>428</v>
      </c>
      <c r="P623" t="s">
        <v>428</v>
      </c>
      <c r="Q623" t="s">
        <v>428</v>
      </c>
    </row>
    <row r="624" spans="1:17" x14ac:dyDescent="0.25">
      <c r="A624" s="175" t="s">
        <v>2045</v>
      </c>
      <c r="B624" s="175" t="s">
        <v>276</v>
      </c>
      <c r="C624">
        <v>5</v>
      </c>
      <c r="D624">
        <v>2031</v>
      </c>
      <c r="E624">
        <v>49045</v>
      </c>
      <c r="F624" t="s">
        <v>365</v>
      </c>
      <c r="G624">
        <v>53</v>
      </c>
      <c r="H624" t="s">
        <v>257</v>
      </c>
      <c r="I624">
        <v>117</v>
      </c>
      <c r="J624" t="s">
        <v>182</v>
      </c>
      <c r="K624">
        <v>2.052E-3</v>
      </c>
      <c r="L624">
        <v>2.052E-3</v>
      </c>
      <c r="M624" t="s">
        <v>428</v>
      </c>
      <c r="N624" t="s">
        <v>428</v>
      </c>
      <c r="O624" t="s">
        <v>428</v>
      </c>
      <c r="P624" t="s">
        <v>428</v>
      </c>
      <c r="Q624" t="s">
        <v>428</v>
      </c>
    </row>
    <row r="625" spans="1:17" x14ac:dyDescent="0.25">
      <c r="A625" s="175" t="s">
        <v>2046</v>
      </c>
      <c r="B625" s="175" t="s">
        <v>276</v>
      </c>
      <c r="C625">
        <v>5</v>
      </c>
      <c r="D625">
        <v>2031</v>
      </c>
      <c r="E625">
        <v>49045</v>
      </c>
      <c r="F625" t="s">
        <v>365</v>
      </c>
      <c r="G625">
        <v>54</v>
      </c>
      <c r="H625" t="s">
        <v>258</v>
      </c>
      <c r="I625">
        <v>2</v>
      </c>
      <c r="J625" t="s">
        <v>173</v>
      </c>
      <c r="K625">
        <v>6.7529760000000003</v>
      </c>
      <c r="L625">
        <v>5.9285889999999997</v>
      </c>
      <c r="M625">
        <v>40.950760000000002</v>
      </c>
      <c r="N625" t="s">
        <v>428</v>
      </c>
      <c r="O625" t="s">
        <v>428</v>
      </c>
      <c r="P625" t="s">
        <v>428</v>
      </c>
      <c r="Q625" t="s">
        <v>428</v>
      </c>
    </row>
    <row r="626" spans="1:17" x14ac:dyDescent="0.25">
      <c r="A626" s="175" t="s">
        <v>2047</v>
      </c>
      <c r="B626" s="175" t="s">
        <v>276</v>
      </c>
      <c r="C626">
        <v>5</v>
      </c>
      <c r="D626">
        <v>2031</v>
      </c>
      <c r="E626">
        <v>49045</v>
      </c>
      <c r="F626" t="s">
        <v>365</v>
      </c>
      <c r="G626">
        <v>54</v>
      </c>
      <c r="H626" t="s">
        <v>258</v>
      </c>
      <c r="I626">
        <v>3</v>
      </c>
      <c r="J626" t="s">
        <v>174</v>
      </c>
      <c r="K626">
        <v>1.1012409999999999</v>
      </c>
      <c r="L626">
        <v>1.0610619999999999</v>
      </c>
      <c r="M626">
        <v>1.9958400000000001</v>
      </c>
      <c r="N626" t="s">
        <v>428</v>
      </c>
      <c r="O626" t="s">
        <v>428</v>
      </c>
      <c r="P626" t="s">
        <v>428</v>
      </c>
      <c r="Q626" t="s">
        <v>428</v>
      </c>
    </row>
    <row r="627" spans="1:17" x14ac:dyDescent="0.25">
      <c r="A627" s="175" t="s">
        <v>2048</v>
      </c>
      <c r="B627" s="175" t="s">
        <v>276</v>
      </c>
      <c r="C627">
        <v>5</v>
      </c>
      <c r="D627">
        <v>2031</v>
      </c>
      <c r="E627">
        <v>49045</v>
      </c>
      <c r="F627" t="s">
        <v>365</v>
      </c>
      <c r="G627">
        <v>54</v>
      </c>
      <c r="H627" t="s">
        <v>258</v>
      </c>
      <c r="I627">
        <v>87</v>
      </c>
      <c r="J627" t="s">
        <v>175</v>
      </c>
      <c r="K627">
        <v>0.48041200000000001</v>
      </c>
      <c r="L627">
        <v>0.14923400000000001</v>
      </c>
      <c r="M627">
        <v>2.5520079999999998</v>
      </c>
      <c r="N627">
        <v>7.1759000000000003E-2</v>
      </c>
      <c r="O627">
        <v>6.1707999999999999E-2</v>
      </c>
      <c r="P627" t="s">
        <v>428</v>
      </c>
      <c r="Q627">
        <v>4.2937380000000003</v>
      </c>
    </row>
    <row r="628" spans="1:17" x14ac:dyDescent="0.25">
      <c r="A628" s="175" t="s">
        <v>2049</v>
      </c>
      <c r="B628" s="175" t="s">
        <v>276</v>
      </c>
      <c r="C628">
        <v>5</v>
      </c>
      <c r="D628">
        <v>2031</v>
      </c>
      <c r="E628">
        <v>49045</v>
      </c>
      <c r="F628" t="s">
        <v>365</v>
      </c>
      <c r="G628">
        <v>54</v>
      </c>
      <c r="H628" t="s">
        <v>258</v>
      </c>
      <c r="I628">
        <v>90</v>
      </c>
      <c r="J628" t="s">
        <v>178</v>
      </c>
      <c r="K628">
        <v>946.03295900000001</v>
      </c>
      <c r="L628">
        <v>940.79425000000003</v>
      </c>
      <c r="M628">
        <v>260.23098800000002</v>
      </c>
      <c r="N628" t="s">
        <v>428</v>
      </c>
      <c r="O628" t="s">
        <v>428</v>
      </c>
      <c r="P628" t="s">
        <v>428</v>
      </c>
      <c r="Q628" t="s">
        <v>428</v>
      </c>
    </row>
    <row r="629" spans="1:17" x14ac:dyDescent="0.25">
      <c r="A629" s="175" t="s">
        <v>2050</v>
      </c>
      <c r="B629" s="175" t="s">
        <v>276</v>
      </c>
      <c r="C629">
        <v>5</v>
      </c>
      <c r="D629">
        <v>2031</v>
      </c>
      <c r="E629">
        <v>49045</v>
      </c>
      <c r="F629" t="s">
        <v>365</v>
      </c>
      <c r="G629">
        <v>54</v>
      </c>
      <c r="H629" t="s">
        <v>258</v>
      </c>
      <c r="I629">
        <v>100</v>
      </c>
      <c r="J629" t="s">
        <v>177</v>
      </c>
      <c r="K629">
        <v>4.4427000000000001E-2</v>
      </c>
      <c r="L629">
        <v>4.1080999999999999E-2</v>
      </c>
      <c r="M629">
        <v>0.16617399999999999</v>
      </c>
      <c r="N629" t="s">
        <v>428</v>
      </c>
      <c r="O629" t="s">
        <v>428</v>
      </c>
      <c r="P629" t="s">
        <v>428</v>
      </c>
      <c r="Q629" t="s">
        <v>428</v>
      </c>
    </row>
    <row r="630" spans="1:17" x14ac:dyDescent="0.25">
      <c r="A630" s="175" t="s">
        <v>2051</v>
      </c>
      <c r="B630" s="175" t="s">
        <v>276</v>
      </c>
      <c r="C630">
        <v>5</v>
      </c>
      <c r="D630">
        <v>2031</v>
      </c>
      <c r="E630">
        <v>49045</v>
      </c>
      <c r="F630" t="s">
        <v>365</v>
      </c>
      <c r="G630">
        <v>54</v>
      </c>
      <c r="H630" t="s">
        <v>258</v>
      </c>
      <c r="I630">
        <v>106</v>
      </c>
      <c r="J630" t="s">
        <v>179</v>
      </c>
      <c r="K630">
        <v>5.2198000000000001E-2</v>
      </c>
      <c r="L630">
        <v>5.2198000000000001E-2</v>
      </c>
      <c r="M630" t="s">
        <v>428</v>
      </c>
      <c r="N630" t="s">
        <v>428</v>
      </c>
      <c r="O630" t="s">
        <v>428</v>
      </c>
      <c r="P630" t="s">
        <v>428</v>
      </c>
      <c r="Q630" t="s">
        <v>428</v>
      </c>
    </row>
    <row r="631" spans="1:17" x14ac:dyDescent="0.25">
      <c r="A631" s="175" t="s">
        <v>2052</v>
      </c>
      <c r="B631" s="175" t="s">
        <v>276</v>
      </c>
      <c r="C631">
        <v>5</v>
      </c>
      <c r="D631">
        <v>2031</v>
      </c>
      <c r="E631">
        <v>49045</v>
      </c>
      <c r="F631" t="s">
        <v>365</v>
      </c>
      <c r="G631">
        <v>54</v>
      </c>
      <c r="H631" t="s">
        <v>258</v>
      </c>
      <c r="I631">
        <v>107</v>
      </c>
      <c r="J631" t="s">
        <v>180</v>
      </c>
      <c r="K631">
        <v>1.4874E-2</v>
      </c>
      <c r="L631">
        <v>1.4874E-2</v>
      </c>
      <c r="M631" t="s">
        <v>428</v>
      </c>
      <c r="N631" t="s">
        <v>428</v>
      </c>
      <c r="O631" t="s">
        <v>428</v>
      </c>
      <c r="P631" t="s">
        <v>428</v>
      </c>
      <c r="Q631" t="s">
        <v>428</v>
      </c>
    </row>
    <row r="632" spans="1:17" x14ac:dyDescent="0.25">
      <c r="A632" s="175" t="s">
        <v>2053</v>
      </c>
      <c r="B632" s="175" t="s">
        <v>276</v>
      </c>
      <c r="C632">
        <v>5</v>
      </c>
      <c r="D632">
        <v>2031</v>
      </c>
      <c r="E632">
        <v>49045</v>
      </c>
      <c r="F632" t="s">
        <v>365</v>
      </c>
      <c r="G632">
        <v>54</v>
      </c>
      <c r="H632" t="s">
        <v>258</v>
      </c>
      <c r="I632">
        <v>110</v>
      </c>
      <c r="J632" t="s">
        <v>176</v>
      </c>
      <c r="K632">
        <v>4.0468999999999998E-2</v>
      </c>
      <c r="L632">
        <v>3.7508E-2</v>
      </c>
      <c r="M632">
        <v>0.14711099999999999</v>
      </c>
      <c r="N632" t="s">
        <v>428</v>
      </c>
      <c r="O632" t="s">
        <v>428</v>
      </c>
      <c r="P632" t="s">
        <v>428</v>
      </c>
      <c r="Q632" t="s">
        <v>428</v>
      </c>
    </row>
    <row r="633" spans="1:17" x14ac:dyDescent="0.25">
      <c r="A633" s="175" t="s">
        <v>2054</v>
      </c>
      <c r="B633" s="175" t="s">
        <v>276</v>
      </c>
      <c r="C633">
        <v>5</v>
      </c>
      <c r="D633">
        <v>2031</v>
      </c>
      <c r="E633">
        <v>49045</v>
      </c>
      <c r="F633" t="s">
        <v>365</v>
      </c>
      <c r="G633">
        <v>54</v>
      </c>
      <c r="H633" t="s">
        <v>258</v>
      </c>
      <c r="I633">
        <v>116</v>
      </c>
      <c r="J633" t="s">
        <v>181</v>
      </c>
      <c r="K633">
        <v>6.5250000000000004E-3</v>
      </c>
      <c r="L633">
        <v>6.5250000000000004E-3</v>
      </c>
      <c r="M633" t="s">
        <v>428</v>
      </c>
      <c r="N633" t="s">
        <v>428</v>
      </c>
      <c r="O633" t="s">
        <v>428</v>
      </c>
      <c r="P633" t="s">
        <v>428</v>
      </c>
      <c r="Q633" t="s">
        <v>428</v>
      </c>
    </row>
    <row r="634" spans="1:17" x14ac:dyDescent="0.25">
      <c r="A634" s="175" t="s">
        <v>2055</v>
      </c>
      <c r="B634" s="175" t="s">
        <v>276</v>
      </c>
      <c r="C634">
        <v>5</v>
      </c>
      <c r="D634">
        <v>2031</v>
      </c>
      <c r="E634">
        <v>49045</v>
      </c>
      <c r="F634" t="s">
        <v>365</v>
      </c>
      <c r="G634">
        <v>54</v>
      </c>
      <c r="H634" t="s">
        <v>258</v>
      </c>
      <c r="I634">
        <v>117</v>
      </c>
      <c r="J634" t="s">
        <v>182</v>
      </c>
      <c r="K634">
        <v>2.2309999999999999E-3</v>
      </c>
      <c r="L634">
        <v>2.2309999999999999E-3</v>
      </c>
      <c r="M634" t="s">
        <v>428</v>
      </c>
      <c r="N634" t="s">
        <v>428</v>
      </c>
      <c r="O634" t="s">
        <v>428</v>
      </c>
      <c r="P634" t="s">
        <v>428</v>
      </c>
      <c r="Q634" t="s">
        <v>428</v>
      </c>
    </row>
    <row r="635" spans="1:17" x14ac:dyDescent="0.25">
      <c r="A635" s="175" t="s">
        <v>2056</v>
      </c>
      <c r="B635" s="175" t="s">
        <v>276</v>
      </c>
      <c r="C635">
        <v>5</v>
      </c>
      <c r="D635">
        <v>2031</v>
      </c>
      <c r="E635">
        <v>49045</v>
      </c>
      <c r="F635" t="s">
        <v>365</v>
      </c>
      <c r="G635">
        <v>61</v>
      </c>
      <c r="H635" t="s">
        <v>259</v>
      </c>
      <c r="I635">
        <v>2</v>
      </c>
      <c r="J635" t="s">
        <v>173</v>
      </c>
      <c r="K635">
        <v>1.5530809999999999</v>
      </c>
      <c r="L635">
        <v>1.5390649999999999</v>
      </c>
      <c r="M635">
        <v>0.385382</v>
      </c>
      <c r="N635" t="s">
        <v>428</v>
      </c>
      <c r="O635" t="s">
        <v>428</v>
      </c>
      <c r="P635" t="s">
        <v>428</v>
      </c>
      <c r="Q635" t="s">
        <v>428</v>
      </c>
    </row>
    <row r="636" spans="1:17" x14ac:dyDescent="0.25">
      <c r="A636" s="175" t="s">
        <v>2057</v>
      </c>
      <c r="B636" s="175" t="s">
        <v>276</v>
      </c>
      <c r="C636">
        <v>5</v>
      </c>
      <c r="D636">
        <v>2031</v>
      </c>
      <c r="E636">
        <v>49045</v>
      </c>
      <c r="F636" t="s">
        <v>365</v>
      </c>
      <c r="G636">
        <v>61</v>
      </c>
      <c r="H636" t="s">
        <v>259</v>
      </c>
      <c r="I636">
        <v>3</v>
      </c>
      <c r="J636" t="s">
        <v>174</v>
      </c>
      <c r="K636">
        <v>2.0487500000000001</v>
      </c>
      <c r="L636">
        <v>2.032016</v>
      </c>
      <c r="M636">
        <v>0.46012500000000001</v>
      </c>
      <c r="N636" t="s">
        <v>428</v>
      </c>
      <c r="O636" t="s">
        <v>428</v>
      </c>
      <c r="P636" t="s">
        <v>428</v>
      </c>
      <c r="Q636" t="s">
        <v>428</v>
      </c>
    </row>
    <row r="637" spans="1:17" x14ac:dyDescent="0.25">
      <c r="A637" s="175" t="s">
        <v>2058</v>
      </c>
      <c r="B637" s="175" t="s">
        <v>276</v>
      </c>
      <c r="C637">
        <v>5</v>
      </c>
      <c r="D637">
        <v>2031</v>
      </c>
      <c r="E637">
        <v>49045</v>
      </c>
      <c r="F637" t="s">
        <v>365</v>
      </c>
      <c r="G637">
        <v>61</v>
      </c>
      <c r="H637" t="s">
        <v>259</v>
      </c>
      <c r="I637">
        <v>87</v>
      </c>
      <c r="J637" t="s">
        <v>175</v>
      </c>
      <c r="K637">
        <v>0.104874</v>
      </c>
      <c r="L637">
        <v>4.5433000000000001E-2</v>
      </c>
      <c r="M637">
        <v>0.486925</v>
      </c>
      <c r="N637">
        <v>1.9999999999999999E-6</v>
      </c>
      <c r="O637">
        <v>1.4E-5</v>
      </c>
      <c r="P637" t="s">
        <v>428</v>
      </c>
      <c r="Q637">
        <v>5.9031650000000004</v>
      </c>
    </row>
    <row r="638" spans="1:17" x14ac:dyDescent="0.25">
      <c r="A638" s="175" t="s">
        <v>2059</v>
      </c>
      <c r="B638" s="175" t="s">
        <v>276</v>
      </c>
      <c r="C638">
        <v>5</v>
      </c>
      <c r="D638">
        <v>2031</v>
      </c>
      <c r="E638">
        <v>49045</v>
      </c>
      <c r="F638" t="s">
        <v>365</v>
      </c>
      <c r="G638">
        <v>61</v>
      </c>
      <c r="H638" t="s">
        <v>259</v>
      </c>
      <c r="I638">
        <v>90</v>
      </c>
      <c r="J638" t="s">
        <v>178</v>
      </c>
      <c r="K638">
        <v>1425.982544</v>
      </c>
      <c r="L638">
        <v>1424.2066649999999</v>
      </c>
      <c r="M638">
        <v>48.828735000000002</v>
      </c>
      <c r="N638" t="s">
        <v>428</v>
      </c>
      <c r="O638" t="s">
        <v>428</v>
      </c>
      <c r="P638" t="s">
        <v>428</v>
      </c>
      <c r="Q638" t="s">
        <v>428</v>
      </c>
    </row>
    <row r="639" spans="1:17" x14ac:dyDescent="0.25">
      <c r="A639" s="175" t="s">
        <v>2060</v>
      </c>
      <c r="B639" s="175" t="s">
        <v>276</v>
      </c>
      <c r="C639">
        <v>5</v>
      </c>
      <c r="D639">
        <v>2031</v>
      </c>
      <c r="E639">
        <v>49045</v>
      </c>
      <c r="F639" t="s">
        <v>365</v>
      </c>
      <c r="G639">
        <v>61</v>
      </c>
      <c r="H639" t="s">
        <v>259</v>
      </c>
      <c r="I639">
        <v>100</v>
      </c>
      <c r="J639" t="s">
        <v>177</v>
      </c>
      <c r="K639">
        <v>1.9414000000000001E-2</v>
      </c>
      <c r="L639">
        <v>1.9373000000000001E-2</v>
      </c>
      <c r="M639">
        <v>1.1280000000000001E-3</v>
      </c>
      <c r="N639" t="s">
        <v>428</v>
      </c>
      <c r="O639" t="s">
        <v>428</v>
      </c>
      <c r="P639" t="s">
        <v>428</v>
      </c>
      <c r="Q639" t="s">
        <v>428</v>
      </c>
    </row>
    <row r="640" spans="1:17" x14ac:dyDescent="0.25">
      <c r="A640" s="175" t="s">
        <v>2061</v>
      </c>
      <c r="B640" s="175" t="s">
        <v>276</v>
      </c>
      <c r="C640">
        <v>5</v>
      </c>
      <c r="D640">
        <v>2031</v>
      </c>
      <c r="E640">
        <v>49045</v>
      </c>
      <c r="F640" t="s">
        <v>365</v>
      </c>
      <c r="G640">
        <v>61</v>
      </c>
      <c r="H640" t="s">
        <v>259</v>
      </c>
      <c r="I640">
        <v>106</v>
      </c>
      <c r="J640" t="s">
        <v>179</v>
      </c>
      <c r="K640">
        <v>8.5691000000000003E-2</v>
      </c>
      <c r="L640">
        <v>8.5691000000000003E-2</v>
      </c>
      <c r="M640" t="s">
        <v>428</v>
      </c>
      <c r="N640" t="s">
        <v>428</v>
      </c>
      <c r="O640" t="s">
        <v>428</v>
      </c>
      <c r="P640" t="s">
        <v>428</v>
      </c>
      <c r="Q640" t="s">
        <v>428</v>
      </c>
    </row>
    <row r="641" spans="1:17" x14ac:dyDescent="0.25">
      <c r="A641" s="175" t="s">
        <v>2062</v>
      </c>
      <c r="B641" s="175" t="s">
        <v>276</v>
      </c>
      <c r="C641">
        <v>5</v>
      </c>
      <c r="D641">
        <v>2031</v>
      </c>
      <c r="E641">
        <v>49045</v>
      </c>
      <c r="F641" t="s">
        <v>365</v>
      </c>
      <c r="G641">
        <v>61</v>
      </c>
      <c r="H641" t="s">
        <v>259</v>
      </c>
      <c r="I641">
        <v>107</v>
      </c>
      <c r="J641" t="s">
        <v>180</v>
      </c>
      <c r="K641">
        <v>2.6473E-2</v>
      </c>
      <c r="L641">
        <v>2.6473E-2</v>
      </c>
      <c r="M641" t="s">
        <v>428</v>
      </c>
      <c r="N641" t="s">
        <v>428</v>
      </c>
      <c r="O641" t="s">
        <v>428</v>
      </c>
      <c r="P641" t="s">
        <v>428</v>
      </c>
      <c r="Q641" t="s">
        <v>428</v>
      </c>
    </row>
    <row r="642" spans="1:17" x14ac:dyDescent="0.25">
      <c r="A642" s="175" t="s">
        <v>2063</v>
      </c>
      <c r="B642" s="175" t="s">
        <v>276</v>
      </c>
      <c r="C642">
        <v>5</v>
      </c>
      <c r="D642">
        <v>2031</v>
      </c>
      <c r="E642">
        <v>49045</v>
      </c>
      <c r="F642" t="s">
        <v>365</v>
      </c>
      <c r="G642">
        <v>61</v>
      </c>
      <c r="H642" t="s">
        <v>259</v>
      </c>
      <c r="I642">
        <v>110</v>
      </c>
      <c r="J642" t="s">
        <v>176</v>
      </c>
      <c r="K642">
        <v>1.7860000000000001E-2</v>
      </c>
      <c r="L642">
        <v>1.7822000000000001E-2</v>
      </c>
      <c r="M642">
        <v>1.0330000000000001E-3</v>
      </c>
      <c r="N642" t="s">
        <v>428</v>
      </c>
      <c r="O642" t="s">
        <v>428</v>
      </c>
      <c r="P642" t="s">
        <v>428</v>
      </c>
      <c r="Q642" t="s">
        <v>428</v>
      </c>
    </row>
    <row r="643" spans="1:17" x14ac:dyDescent="0.25">
      <c r="A643" s="175" t="s">
        <v>2064</v>
      </c>
      <c r="B643" s="175" t="s">
        <v>276</v>
      </c>
      <c r="C643">
        <v>5</v>
      </c>
      <c r="D643">
        <v>2031</v>
      </c>
      <c r="E643">
        <v>49045</v>
      </c>
      <c r="F643" t="s">
        <v>365</v>
      </c>
      <c r="G643">
        <v>61</v>
      </c>
      <c r="H643" t="s">
        <v>259</v>
      </c>
      <c r="I643">
        <v>116</v>
      </c>
      <c r="J643" t="s">
        <v>181</v>
      </c>
      <c r="K643">
        <v>1.0711E-2</v>
      </c>
      <c r="L643">
        <v>1.0711E-2</v>
      </c>
      <c r="M643" t="s">
        <v>428</v>
      </c>
      <c r="N643" t="s">
        <v>428</v>
      </c>
      <c r="O643" t="s">
        <v>428</v>
      </c>
      <c r="P643" t="s">
        <v>428</v>
      </c>
      <c r="Q643" t="s">
        <v>428</v>
      </c>
    </row>
    <row r="644" spans="1:17" x14ac:dyDescent="0.25">
      <c r="A644" s="175" t="s">
        <v>2065</v>
      </c>
      <c r="B644" s="175" t="s">
        <v>276</v>
      </c>
      <c r="C644">
        <v>5</v>
      </c>
      <c r="D644">
        <v>2031</v>
      </c>
      <c r="E644">
        <v>49045</v>
      </c>
      <c r="F644" t="s">
        <v>365</v>
      </c>
      <c r="G644">
        <v>61</v>
      </c>
      <c r="H644" t="s">
        <v>259</v>
      </c>
      <c r="I644">
        <v>117</v>
      </c>
      <c r="J644" t="s">
        <v>182</v>
      </c>
      <c r="K644">
        <v>3.9709999999999997E-3</v>
      </c>
      <c r="L644">
        <v>3.9709999999999997E-3</v>
      </c>
      <c r="M644" t="s">
        <v>428</v>
      </c>
      <c r="N644" t="s">
        <v>428</v>
      </c>
      <c r="O644" t="s">
        <v>428</v>
      </c>
      <c r="P644" t="s">
        <v>428</v>
      </c>
      <c r="Q644" t="s">
        <v>428</v>
      </c>
    </row>
    <row r="645" spans="1:17" x14ac:dyDescent="0.25">
      <c r="A645" s="175" t="s">
        <v>2066</v>
      </c>
      <c r="B645" s="175" t="s">
        <v>276</v>
      </c>
      <c r="C645">
        <v>5</v>
      </c>
      <c r="D645">
        <v>2031</v>
      </c>
      <c r="E645">
        <v>49045</v>
      </c>
      <c r="F645" t="s">
        <v>365</v>
      </c>
      <c r="G645">
        <v>62</v>
      </c>
      <c r="H645" t="s">
        <v>260</v>
      </c>
      <c r="I645">
        <v>2</v>
      </c>
      <c r="J645" t="s">
        <v>173</v>
      </c>
      <c r="K645">
        <v>1.879094</v>
      </c>
      <c r="L645">
        <v>1.812136</v>
      </c>
      <c r="M645">
        <v>4.0544510000000002</v>
      </c>
      <c r="N645" t="s">
        <v>428</v>
      </c>
      <c r="O645" t="s">
        <v>428</v>
      </c>
      <c r="P645">
        <v>45.14922</v>
      </c>
      <c r="Q645" t="s">
        <v>428</v>
      </c>
    </row>
    <row r="646" spans="1:17" x14ac:dyDescent="0.25">
      <c r="A646" s="175" t="s">
        <v>2067</v>
      </c>
      <c r="B646" s="175" t="s">
        <v>276</v>
      </c>
      <c r="C646">
        <v>5</v>
      </c>
      <c r="D646">
        <v>2031</v>
      </c>
      <c r="E646">
        <v>49045</v>
      </c>
      <c r="F646" t="s">
        <v>365</v>
      </c>
      <c r="G646">
        <v>62</v>
      </c>
      <c r="H646" t="s">
        <v>260</v>
      </c>
      <c r="I646">
        <v>3</v>
      </c>
      <c r="J646" t="s">
        <v>174</v>
      </c>
      <c r="K646">
        <v>2.4086569999999998</v>
      </c>
      <c r="L646">
        <v>2.328824</v>
      </c>
      <c r="M646">
        <v>4.1183639999999997</v>
      </c>
      <c r="N646" t="s">
        <v>428</v>
      </c>
      <c r="O646" t="s">
        <v>428</v>
      </c>
      <c r="P646">
        <v>54.554721999999998</v>
      </c>
      <c r="Q646" t="s">
        <v>428</v>
      </c>
    </row>
    <row r="647" spans="1:17" x14ac:dyDescent="0.25">
      <c r="A647" s="175" t="s">
        <v>2068</v>
      </c>
      <c r="B647" s="175" t="s">
        <v>276</v>
      </c>
      <c r="C647">
        <v>5</v>
      </c>
      <c r="D647">
        <v>2031</v>
      </c>
      <c r="E647">
        <v>49045</v>
      </c>
      <c r="F647" t="s">
        <v>365</v>
      </c>
      <c r="G647">
        <v>62</v>
      </c>
      <c r="H647" t="s">
        <v>260</v>
      </c>
      <c r="I647">
        <v>87</v>
      </c>
      <c r="J647" t="s">
        <v>175</v>
      </c>
      <c r="K647">
        <v>9.8696000000000006E-2</v>
      </c>
      <c r="L647">
        <v>4.9047E-2</v>
      </c>
      <c r="M647">
        <v>0.98263299999999998</v>
      </c>
      <c r="N647" t="s">
        <v>428</v>
      </c>
      <c r="O647" t="s">
        <v>428</v>
      </c>
      <c r="P647">
        <v>2.703198</v>
      </c>
      <c r="Q647">
        <v>14.467762</v>
      </c>
    </row>
    <row r="648" spans="1:17" x14ac:dyDescent="0.25">
      <c r="A648" s="175" t="s">
        <v>2069</v>
      </c>
      <c r="B648" s="175" t="s">
        <v>276</v>
      </c>
      <c r="C648">
        <v>5</v>
      </c>
      <c r="D648">
        <v>2031</v>
      </c>
      <c r="E648">
        <v>49045</v>
      </c>
      <c r="F648" t="s">
        <v>365</v>
      </c>
      <c r="G648">
        <v>62</v>
      </c>
      <c r="H648" t="s">
        <v>260</v>
      </c>
      <c r="I648">
        <v>90</v>
      </c>
      <c r="J648" t="s">
        <v>178</v>
      </c>
      <c r="K648">
        <v>1465.5897219999999</v>
      </c>
      <c r="L648">
        <v>1452.7799070000001</v>
      </c>
      <c r="M648">
        <v>383.34225500000002</v>
      </c>
      <c r="N648" t="s">
        <v>428</v>
      </c>
      <c r="O648" t="s">
        <v>428</v>
      </c>
      <c r="P648">
        <v>9034.4824219999991</v>
      </c>
      <c r="Q648" t="s">
        <v>428</v>
      </c>
    </row>
    <row r="649" spans="1:17" x14ac:dyDescent="0.25">
      <c r="A649" s="175" t="s">
        <v>2070</v>
      </c>
      <c r="B649" s="175" t="s">
        <v>276</v>
      </c>
      <c r="C649">
        <v>5</v>
      </c>
      <c r="D649">
        <v>2031</v>
      </c>
      <c r="E649">
        <v>49045</v>
      </c>
      <c r="F649" t="s">
        <v>365</v>
      </c>
      <c r="G649">
        <v>62</v>
      </c>
      <c r="H649" t="s">
        <v>260</v>
      </c>
      <c r="I649">
        <v>100</v>
      </c>
      <c r="J649" t="s">
        <v>177</v>
      </c>
      <c r="K649">
        <v>2.1326999999999999E-2</v>
      </c>
      <c r="L649">
        <v>2.0983999999999999E-2</v>
      </c>
      <c r="M649">
        <v>9.6670000000000002E-3</v>
      </c>
      <c r="N649" t="s">
        <v>428</v>
      </c>
      <c r="O649" t="s">
        <v>428</v>
      </c>
      <c r="P649">
        <v>0.24312300000000001</v>
      </c>
      <c r="Q649" t="s">
        <v>428</v>
      </c>
    </row>
    <row r="650" spans="1:17" x14ac:dyDescent="0.25">
      <c r="A650" s="175" t="s">
        <v>2071</v>
      </c>
      <c r="B650" s="175" t="s">
        <v>276</v>
      </c>
      <c r="C650">
        <v>5</v>
      </c>
      <c r="D650">
        <v>2031</v>
      </c>
      <c r="E650">
        <v>49045</v>
      </c>
      <c r="F650" t="s">
        <v>365</v>
      </c>
      <c r="G650">
        <v>62</v>
      </c>
      <c r="H650" t="s">
        <v>260</v>
      </c>
      <c r="I650">
        <v>106</v>
      </c>
      <c r="J650" t="s">
        <v>179</v>
      </c>
      <c r="K650">
        <v>9.7152000000000002E-2</v>
      </c>
      <c r="L650">
        <v>9.7152000000000002E-2</v>
      </c>
      <c r="M650" t="s">
        <v>428</v>
      </c>
      <c r="N650" t="s">
        <v>428</v>
      </c>
      <c r="O650" t="s">
        <v>428</v>
      </c>
      <c r="P650" t="s">
        <v>428</v>
      </c>
      <c r="Q650" t="s">
        <v>428</v>
      </c>
    </row>
    <row r="651" spans="1:17" x14ac:dyDescent="0.25">
      <c r="A651" s="175" t="s">
        <v>2072</v>
      </c>
      <c r="B651" s="175" t="s">
        <v>276</v>
      </c>
      <c r="C651">
        <v>5</v>
      </c>
      <c r="D651">
        <v>2031</v>
      </c>
      <c r="E651">
        <v>49045</v>
      </c>
      <c r="F651" t="s">
        <v>365</v>
      </c>
      <c r="G651">
        <v>62</v>
      </c>
      <c r="H651" t="s">
        <v>260</v>
      </c>
      <c r="I651">
        <v>107</v>
      </c>
      <c r="J651" t="s">
        <v>180</v>
      </c>
      <c r="K651">
        <v>3.0764E-2</v>
      </c>
      <c r="L651">
        <v>3.0764E-2</v>
      </c>
      <c r="M651" t="s">
        <v>428</v>
      </c>
      <c r="N651" t="s">
        <v>428</v>
      </c>
      <c r="O651" t="s">
        <v>428</v>
      </c>
      <c r="P651" t="s">
        <v>428</v>
      </c>
      <c r="Q651" t="s">
        <v>428</v>
      </c>
    </row>
    <row r="652" spans="1:17" x14ac:dyDescent="0.25">
      <c r="A652" s="175" t="s">
        <v>2073</v>
      </c>
      <c r="B652" s="175" t="s">
        <v>276</v>
      </c>
      <c r="C652">
        <v>5</v>
      </c>
      <c r="D652">
        <v>2031</v>
      </c>
      <c r="E652">
        <v>49045</v>
      </c>
      <c r="F652" t="s">
        <v>365</v>
      </c>
      <c r="G652">
        <v>62</v>
      </c>
      <c r="H652" t="s">
        <v>260</v>
      </c>
      <c r="I652">
        <v>110</v>
      </c>
      <c r="J652" t="s">
        <v>176</v>
      </c>
      <c r="K652">
        <v>1.9621E-2</v>
      </c>
      <c r="L652">
        <v>1.9304999999999999E-2</v>
      </c>
      <c r="M652">
        <v>8.9160000000000003E-3</v>
      </c>
      <c r="N652" t="s">
        <v>428</v>
      </c>
      <c r="O652" t="s">
        <v>428</v>
      </c>
      <c r="P652">
        <v>0.22375800000000001</v>
      </c>
      <c r="Q652" t="s">
        <v>428</v>
      </c>
    </row>
    <row r="653" spans="1:17" x14ac:dyDescent="0.25">
      <c r="A653" s="175" t="s">
        <v>2074</v>
      </c>
      <c r="B653" s="175" t="s">
        <v>276</v>
      </c>
      <c r="C653">
        <v>5</v>
      </c>
      <c r="D653">
        <v>2031</v>
      </c>
      <c r="E653">
        <v>49045</v>
      </c>
      <c r="F653" t="s">
        <v>365</v>
      </c>
      <c r="G653">
        <v>62</v>
      </c>
      <c r="H653" t="s">
        <v>260</v>
      </c>
      <c r="I653">
        <v>116</v>
      </c>
      <c r="J653" t="s">
        <v>181</v>
      </c>
      <c r="K653">
        <v>1.2144E-2</v>
      </c>
      <c r="L653">
        <v>1.2144E-2</v>
      </c>
      <c r="M653" t="s">
        <v>428</v>
      </c>
      <c r="N653" t="s">
        <v>428</v>
      </c>
      <c r="O653" t="s">
        <v>428</v>
      </c>
      <c r="P653" t="s">
        <v>428</v>
      </c>
      <c r="Q653" t="s">
        <v>428</v>
      </c>
    </row>
    <row r="654" spans="1:17" x14ac:dyDescent="0.25">
      <c r="A654" s="175" t="s">
        <v>2075</v>
      </c>
      <c r="B654" s="175" t="s">
        <v>276</v>
      </c>
      <c r="C654">
        <v>5</v>
      </c>
      <c r="D654">
        <v>2031</v>
      </c>
      <c r="E654">
        <v>49045</v>
      </c>
      <c r="F654" t="s">
        <v>365</v>
      </c>
      <c r="G654">
        <v>62</v>
      </c>
      <c r="H654" t="s">
        <v>260</v>
      </c>
      <c r="I654">
        <v>117</v>
      </c>
      <c r="J654" t="s">
        <v>182</v>
      </c>
      <c r="K654">
        <v>4.6150000000000002E-3</v>
      </c>
      <c r="L654">
        <v>4.6150000000000002E-3</v>
      </c>
      <c r="M654" t="s">
        <v>428</v>
      </c>
      <c r="N654" t="s">
        <v>428</v>
      </c>
      <c r="O654" t="s">
        <v>428</v>
      </c>
      <c r="P654" t="s">
        <v>428</v>
      </c>
      <c r="Q654" t="s">
        <v>428</v>
      </c>
    </row>
  </sheetData>
  <sheetProtection selectLockedCells="1"/>
  <sortState xmlns:xlrd2="http://schemas.microsoft.com/office/spreadsheetml/2017/richdata2" ref="C2:Q1173">
    <sortCondition ref="D2:D1173"/>
    <sortCondition ref="E2:E1173"/>
  </sortState>
  <mergeCells count="2">
    <mergeCell ref="A1:L1"/>
    <mergeCell ref="A2:L2"/>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U848"/>
  <sheetViews>
    <sheetView workbookViewId="0">
      <pane ySplit="19" topLeftCell="A20" activePane="bottomLeft" state="frozen"/>
      <selection pane="bottomLeft" activeCell="A7" sqref="A7:A18"/>
    </sheetView>
  </sheetViews>
  <sheetFormatPr defaultColWidth="9.28515625" defaultRowHeight="15" x14ac:dyDescent="0.25"/>
  <cols>
    <col min="1" max="1" width="21.28515625" style="173" customWidth="1"/>
    <col min="2" max="2" width="27.7109375" style="173" customWidth="1"/>
    <col min="3" max="3" width="15" style="173" bestFit="1" customWidth="1"/>
    <col min="4" max="4" width="11.5703125" style="173" customWidth="1"/>
    <col min="5" max="5" width="12" style="173" bestFit="1" customWidth="1"/>
    <col min="6" max="6" width="9.28515625" style="173" bestFit="1" customWidth="1"/>
    <col min="7" max="7" width="9.140625" style="173" customWidth="1"/>
    <col min="8" max="8" width="5.5703125" style="173" customWidth="1"/>
    <col min="9" max="9" width="6.85546875" style="173" customWidth="1"/>
    <col min="10" max="10" width="4.85546875" style="173" customWidth="1"/>
    <col min="11" max="11" width="10.42578125" style="173" customWidth="1"/>
    <col min="12" max="12" width="5.5703125" style="173" customWidth="1"/>
    <col min="13" max="13" width="6" style="173" customWidth="1"/>
    <col min="14" max="14" width="7" style="173" customWidth="1"/>
    <col min="15" max="15" width="7.42578125" style="173" customWidth="1"/>
    <col min="16" max="16" width="15.85546875" style="173" customWidth="1"/>
    <col min="17" max="17" width="8.42578125" style="173" customWidth="1"/>
    <col min="18" max="18" width="4.5703125" style="173" customWidth="1"/>
    <col min="19" max="19" width="9.5703125" style="173" customWidth="1"/>
    <col min="20" max="20" width="25.7109375" style="173" bestFit="1" customWidth="1"/>
    <col min="21" max="21" width="9.28515625" style="173" customWidth="1"/>
    <col min="22" max="22" width="24.28515625" style="173" bestFit="1" customWidth="1"/>
    <col min="23" max="23" width="8.7109375" style="173" customWidth="1"/>
    <col min="24" max="24" width="25.42578125" style="173" bestFit="1" customWidth="1"/>
    <col min="25" max="25" width="10.140625" style="173" customWidth="1"/>
    <col min="26" max="26" width="10.5703125" style="173" customWidth="1"/>
    <col min="27" max="27" width="9.85546875" style="173" customWidth="1"/>
    <col min="28" max="28" width="10.28515625" style="173" customWidth="1"/>
    <col min="29" max="29" width="9" style="173" customWidth="1"/>
    <col min="30" max="30" width="13.7109375" style="173" customWidth="1"/>
    <col min="31" max="31" width="11.7109375" style="173" customWidth="1"/>
    <col min="32" max="32" width="10.85546875" style="173" customWidth="1"/>
    <col min="33" max="33" width="23.28515625" style="173" bestFit="1" customWidth="1"/>
    <col min="34" max="34" width="5.5703125" style="173" bestFit="1" customWidth="1"/>
    <col min="35" max="35" width="10.28515625" style="173" bestFit="1" customWidth="1"/>
    <col min="36" max="36" width="9.85546875" style="173" customWidth="1"/>
    <col min="37" max="37" width="7.140625" style="173" customWidth="1"/>
    <col min="38" max="38" width="7" style="173" customWidth="1"/>
    <col min="39" max="39" width="8.85546875" style="173" customWidth="1"/>
    <col min="40" max="40" width="10.42578125" style="173" customWidth="1"/>
    <col min="41" max="41" width="11.5703125" style="173" customWidth="1"/>
    <col min="42" max="42" width="12.42578125" style="173" bestFit="1" customWidth="1"/>
    <col min="43" max="43" width="10.28515625" style="173" bestFit="1" customWidth="1"/>
    <col min="44" max="45" width="6.5703125" style="173" customWidth="1"/>
    <col min="46" max="46" width="27.7109375" style="173" bestFit="1" customWidth="1"/>
    <col min="47" max="98" width="11.28515625" style="173" customWidth="1"/>
    <col min="99" max="16384" width="9.28515625" style="173"/>
  </cols>
  <sheetData>
    <row r="1" spans="1:98" ht="41.25" customHeight="1" x14ac:dyDescent="0.25">
      <c r="A1" s="540" t="s">
        <v>368</v>
      </c>
      <c r="B1" s="541"/>
      <c r="C1" s="541"/>
      <c r="D1" s="541"/>
      <c r="E1" s="541"/>
      <c r="F1" s="541"/>
      <c r="G1" s="541"/>
      <c r="H1" s="541"/>
      <c r="I1" s="541"/>
      <c r="J1" s="541"/>
      <c r="K1" s="541"/>
      <c r="L1" s="542"/>
    </row>
    <row r="2" spans="1:98" ht="41.25" customHeight="1" x14ac:dyDescent="0.25">
      <c r="A2" s="546"/>
      <c r="B2" s="547"/>
      <c r="C2" s="547"/>
      <c r="D2" s="547"/>
      <c r="E2" s="547"/>
      <c r="F2" s="547"/>
      <c r="G2" s="547"/>
      <c r="H2" s="547"/>
      <c r="I2" s="547"/>
      <c r="J2" s="547"/>
      <c r="K2" s="547"/>
      <c r="L2" s="548"/>
    </row>
    <row r="3" spans="1:98" ht="41.25" customHeight="1" thickBot="1" x14ac:dyDescent="0.3">
      <c r="A3" s="549"/>
      <c r="B3" s="550"/>
      <c r="C3" s="550"/>
      <c r="D3" s="550"/>
      <c r="E3" s="550"/>
      <c r="F3" s="550"/>
      <c r="G3" s="550"/>
      <c r="H3" s="550"/>
      <c r="I3" s="550"/>
      <c r="J3" s="550"/>
      <c r="K3" s="550"/>
      <c r="L3" s="551"/>
    </row>
    <row r="4" spans="1:98" ht="30.75" customHeight="1" x14ac:dyDescent="0.25">
      <c r="A4" s="179" t="s">
        <v>278</v>
      </c>
      <c r="B4" s="180"/>
      <c r="C4" s="201" t="s">
        <v>367</v>
      </c>
      <c r="D4" s="201">
        <v>2031</v>
      </c>
      <c r="E4" s="180"/>
      <c r="F4" s="553"/>
      <c r="G4" s="553"/>
      <c r="H4" s="553"/>
      <c r="I4" s="553"/>
      <c r="J4" s="553"/>
      <c r="K4" s="553"/>
      <c r="L4" s="553"/>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U4" s="190" t="s">
        <v>432</v>
      </c>
    </row>
    <row r="5" spans="1:98" ht="30" x14ac:dyDescent="0.25">
      <c r="A5" s="259" t="s">
        <v>389</v>
      </c>
      <c r="B5" s="258" t="s">
        <v>390</v>
      </c>
      <c r="C5" s="552" t="s">
        <v>391</v>
      </c>
      <c r="D5" s="552"/>
      <c r="E5" s="261" t="s">
        <v>392</v>
      </c>
      <c r="F5"/>
      <c r="G5"/>
      <c r="H5"/>
      <c r="I5"/>
      <c r="J5"/>
      <c r="K5"/>
      <c r="L5"/>
      <c r="M5"/>
      <c r="N5"/>
      <c r="O5"/>
      <c r="AU5" s="299" t="str">
        <f>"Salt Lake_"&amp;AU6</f>
        <v>Salt Lake_1999</v>
      </c>
      <c r="AV5" s="299" t="str">
        <f t="shared" ref="AV5:CT5" si="0">"Salt Lake_"&amp;AV6</f>
        <v>Salt Lake_2000</v>
      </c>
      <c r="AW5" s="299" t="str">
        <f t="shared" si="0"/>
        <v>Salt Lake_2001</v>
      </c>
      <c r="AX5" s="299" t="str">
        <f t="shared" si="0"/>
        <v>Salt Lake_2002</v>
      </c>
      <c r="AY5" s="299" t="str">
        <f t="shared" si="0"/>
        <v>Salt Lake_2003</v>
      </c>
      <c r="AZ5" s="299" t="str">
        <f t="shared" si="0"/>
        <v>Salt Lake_2004</v>
      </c>
      <c r="BA5" s="299" t="str">
        <f t="shared" si="0"/>
        <v>Salt Lake_2005</v>
      </c>
      <c r="BB5" s="299" t="str">
        <f t="shared" si="0"/>
        <v>Salt Lake_2006</v>
      </c>
      <c r="BC5" s="299" t="str">
        <f t="shared" si="0"/>
        <v>Salt Lake_2007</v>
      </c>
      <c r="BD5" s="299" t="str">
        <f t="shared" si="0"/>
        <v>Salt Lake_2008</v>
      </c>
      <c r="BE5" s="299" t="str">
        <f t="shared" si="0"/>
        <v>Salt Lake_2009</v>
      </c>
      <c r="BF5" s="299" t="str">
        <f t="shared" si="0"/>
        <v>Salt Lake_2010</v>
      </c>
      <c r="BG5" s="299" t="str">
        <f t="shared" si="0"/>
        <v>Salt Lake_2011</v>
      </c>
      <c r="BH5" s="299" t="str">
        <f t="shared" si="0"/>
        <v>Salt Lake_2012</v>
      </c>
      <c r="BI5" s="299" t="str">
        <f t="shared" si="0"/>
        <v>Salt Lake_2013</v>
      </c>
      <c r="BJ5" s="299" t="str">
        <f t="shared" si="0"/>
        <v>Salt Lake_2014</v>
      </c>
      <c r="BK5" s="299" t="str">
        <f t="shared" si="0"/>
        <v>Salt Lake_2015</v>
      </c>
      <c r="BL5" s="299" t="str">
        <f t="shared" si="0"/>
        <v>Salt Lake_2016</v>
      </c>
      <c r="BM5" s="299" t="str">
        <f t="shared" si="0"/>
        <v>Salt Lake_2017</v>
      </c>
      <c r="BN5" s="299" t="str">
        <f t="shared" si="0"/>
        <v>Salt Lake_2018</v>
      </c>
      <c r="BO5" s="299" t="str">
        <f t="shared" si="0"/>
        <v>Salt Lake_2019</v>
      </c>
      <c r="BP5" s="299" t="str">
        <f t="shared" si="0"/>
        <v>Salt Lake_2020</v>
      </c>
      <c r="BQ5" s="299" t="str">
        <f t="shared" si="0"/>
        <v>Salt Lake_2021</v>
      </c>
      <c r="BR5" s="299" t="str">
        <f t="shared" si="0"/>
        <v>Salt Lake_2022</v>
      </c>
      <c r="BS5" s="299" t="str">
        <f t="shared" si="0"/>
        <v>Salt Lake_2023</v>
      </c>
      <c r="BT5" s="299" t="str">
        <f t="shared" si="0"/>
        <v>Salt Lake_2024</v>
      </c>
      <c r="BU5" s="299" t="str">
        <f t="shared" si="0"/>
        <v>Salt Lake_2025</v>
      </c>
      <c r="BV5" s="299" t="str">
        <f t="shared" si="0"/>
        <v>Salt Lake_2026</v>
      </c>
      <c r="BW5" s="299" t="str">
        <f t="shared" si="0"/>
        <v>Salt Lake_2027</v>
      </c>
      <c r="BX5" s="299" t="str">
        <f t="shared" si="0"/>
        <v>Salt Lake_2028</v>
      </c>
      <c r="BY5" s="299" t="str">
        <f t="shared" si="0"/>
        <v>Salt Lake_2029</v>
      </c>
      <c r="BZ5" s="299" t="str">
        <f t="shared" si="0"/>
        <v>Salt Lake_2030</v>
      </c>
      <c r="CA5" s="299" t="str">
        <f t="shared" si="0"/>
        <v>Salt Lake_2031</v>
      </c>
      <c r="CB5" s="299" t="str">
        <f t="shared" si="0"/>
        <v>Salt Lake_2032</v>
      </c>
      <c r="CC5" s="299" t="str">
        <f t="shared" si="0"/>
        <v>Salt Lake_2033</v>
      </c>
      <c r="CD5" s="299" t="str">
        <f t="shared" si="0"/>
        <v>Salt Lake_2034</v>
      </c>
      <c r="CE5" s="299" t="str">
        <f t="shared" si="0"/>
        <v>Salt Lake_2035</v>
      </c>
      <c r="CF5" s="299" t="str">
        <f t="shared" si="0"/>
        <v>Salt Lake_2036</v>
      </c>
      <c r="CG5" s="299" t="str">
        <f t="shared" si="0"/>
        <v>Salt Lake_2037</v>
      </c>
      <c r="CH5" s="299" t="str">
        <f t="shared" si="0"/>
        <v>Salt Lake_2038</v>
      </c>
      <c r="CI5" s="299" t="str">
        <f t="shared" si="0"/>
        <v>Salt Lake_2039</v>
      </c>
      <c r="CJ5" s="299" t="str">
        <f t="shared" si="0"/>
        <v>Salt Lake_2040</v>
      </c>
      <c r="CK5" s="299" t="str">
        <f t="shared" si="0"/>
        <v>Salt Lake_2041</v>
      </c>
      <c r="CL5" s="299" t="str">
        <f t="shared" si="0"/>
        <v>Salt Lake_2042</v>
      </c>
      <c r="CM5" s="299" t="str">
        <f t="shared" si="0"/>
        <v>Salt Lake_2043</v>
      </c>
      <c r="CN5" s="299" t="str">
        <f t="shared" si="0"/>
        <v>Salt Lake_2044</v>
      </c>
      <c r="CO5" s="299" t="str">
        <f t="shared" si="0"/>
        <v>Salt Lake_2045</v>
      </c>
      <c r="CP5" s="299" t="str">
        <f t="shared" si="0"/>
        <v>Salt Lake_2046</v>
      </c>
      <c r="CQ5" s="299" t="str">
        <f t="shared" si="0"/>
        <v>Salt Lake_2047</v>
      </c>
      <c r="CR5" s="299" t="str">
        <f t="shared" si="0"/>
        <v>Salt Lake_2048</v>
      </c>
      <c r="CS5" s="299" t="str">
        <f t="shared" si="0"/>
        <v>Salt Lake_2049</v>
      </c>
      <c r="CT5" s="299" t="str">
        <f t="shared" si="0"/>
        <v>Salt Lake_2050</v>
      </c>
    </row>
    <row r="6" spans="1:98" s="249" customFormat="1" x14ac:dyDescent="0.25">
      <c r="A6" s="300" t="s">
        <v>433</v>
      </c>
      <c r="B6" s="301"/>
      <c r="C6" s="302"/>
      <c r="D6" s="302"/>
      <c r="E6" s="303"/>
      <c r="F6" s="304"/>
      <c r="G6" s="304"/>
      <c r="H6" s="304"/>
      <c r="I6" s="304"/>
      <c r="J6" s="304"/>
      <c r="K6" s="304"/>
      <c r="L6" s="304"/>
      <c r="M6" s="304"/>
      <c r="N6" s="304"/>
      <c r="O6" s="304"/>
      <c r="P6" s="305"/>
      <c r="Q6" s="305"/>
      <c r="R6" s="305"/>
      <c r="S6" s="305"/>
      <c r="T6" s="305"/>
      <c r="U6" s="305"/>
      <c r="V6" s="305"/>
      <c r="W6" s="305"/>
      <c r="X6" s="305"/>
      <c r="Y6" s="305"/>
      <c r="Z6" s="305"/>
      <c r="AA6" s="305"/>
      <c r="AB6" s="305"/>
      <c r="AC6" s="305"/>
      <c r="AD6" s="305"/>
      <c r="AE6" s="305"/>
      <c r="AF6" s="305"/>
      <c r="AG6" s="305"/>
      <c r="AH6" s="305"/>
      <c r="AI6" s="305"/>
      <c r="AJ6" s="305"/>
      <c r="AK6" s="305"/>
      <c r="AL6" s="305"/>
      <c r="AM6" s="305"/>
      <c r="AN6" s="305"/>
      <c r="AO6" s="305"/>
      <c r="AP6" s="305"/>
      <c r="AQ6" s="305"/>
      <c r="AS6" s="250"/>
      <c r="AT6" s="173"/>
      <c r="AU6" s="189">
        <v>1999</v>
      </c>
      <c r="AV6" s="189">
        <v>2000</v>
      </c>
      <c r="AW6" s="189">
        <v>2001</v>
      </c>
      <c r="AX6" s="189">
        <v>2002</v>
      </c>
      <c r="AY6" s="189">
        <v>2003</v>
      </c>
      <c r="AZ6" s="189">
        <v>2004</v>
      </c>
      <c r="BA6" s="189">
        <v>2005</v>
      </c>
      <c r="BB6" s="189">
        <v>2006</v>
      </c>
      <c r="BC6" s="189">
        <v>2007</v>
      </c>
      <c r="BD6" s="189">
        <v>2008</v>
      </c>
      <c r="BE6" s="189">
        <v>2009</v>
      </c>
      <c r="BF6" s="189">
        <v>2010</v>
      </c>
      <c r="BG6" s="189">
        <v>2011</v>
      </c>
      <c r="BH6" s="189">
        <v>2012</v>
      </c>
      <c r="BI6" s="189">
        <v>2013</v>
      </c>
      <c r="BJ6" s="189">
        <v>2014</v>
      </c>
      <c r="BK6" s="189">
        <v>2015</v>
      </c>
      <c r="BL6" s="189">
        <v>2016</v>
      </c>
      <c r="BM6" s="189">
        <v>2017</v>
      </c>
      <c r="BN6" s="189">
        <v>2018</v>
      </c>
      <c r="BO6" s="189">
        <v>2019</v>
      </c>
      <c r="BP6" s="189">
        <v>2020</v>
      </c>
      <c r="BQ6" s="189">
        <v>2021</v>
      </c>
      <c r="BR6" s="189">
        <v>2022</v>
      </c>
      <c r="BS6" s="189">
        <v>2023</v>
      </c>
      <c r="BT6" s="189">
        <v>2024</v>
      </c>
      <c r="BU6" s="189">
        <v>2025</v>
      </c>
      <c r="BV6" s="189">
        <v>2026</v>
      </c>
      <c r="BW6" s="189">
        <v>2027</v>
      </c>
      <c r="BX6" s="189">
        <v>2028</v>
      </c>
      <c r="BY6" s="189">
        <v>2029</v>
      </c>
      <c r="BZ6" s="189">
        <v>2030</v>
      </c>
      <c r="CA6" s="189">
        <v>2031</v>
      </c>
      <c r="CB6" s="189">
        <v>2032</v>
      </c>
      <c r="CC6" s="189">
        <v>2033</v>
      </c>
      <c r="CD6" s="189">
        <v>2034</v>
      </c>
      <c r="CE6" s="189">
        <v>2035</v>
      </c>
      <c r="CF6" s="189">
        <v>2036</v>
      </c>
      <c r="CG6" s="189">
        <v>2037</v>
      </c>
      <c r="CH6" s="189">
        <v>2038</v>
      </c>
      <c r="CI6" s="189">
        <v>2039</v>
      </c>
      <c r="CJ6" s="189">
        <v>2040</v>
      </c>
      <c r="CK6" s="189">
        <v>2041</v>
      </c>
      <c r="CL6" s="189">
        <v>2042</v>
      </c>
      <c r="CM6" s="189">
        <v>2043</v>
      </c>
      <c r="CN6" s="189">
        <v>2044</v>
      </c>
      <c r="CO6" s="189">
        <v>2045</v>
      </c>
      <c r="CP6" s="189">
        <v>2046</v>
      </c>
      <c r="CQ6" s="189">
        <v>2047</v>
      </c>
      <c r="CR6" s="189">
        <v>2048</v>
      </c>
      <c r="CS6" s="189">
        <v>2049</v>
      </c>
      <c r="CT6" s="189">
        <v>2050</v>
      </c>
    </row>
    <row r="7" spans="1:98" s="249" customFormat="1" x14ac:dyDescent="0.25">
      <c r="A7" s="187" t="s">
        <v>2312</v>
      </c>
      <c r="B7" s="187" t="s">
        <v>1346</v>
      </c>
      <c r="C7" s="187"/>
      <c r="D7" s="187"/>
      <c r="E7" s="342">
        <f t="shared" ref="E7:E12" si="1">SUMIF($S$20:$S$441,S7,$D$20:$D$441)</f>
        <v>2638.6035599933148</v>
      </c>
      <c r="F7" s="178"/>
      <c r="G7" s="178"/>
      <c r="H7" s="178"/>
      <c r="I7" s="178"/>
      <c r="J7" s="178"/>
      <c r="K7" s="178"/>
      <c r="L7" s="178"/>
      <c r="M7" s="178"/>
      <c r="N7" s="178"/>
      <c r="O7" s="178"/>
      <c r="P7" s="178"/>
      <c r="Q7" s="178"/>
      <c r="R7" s="178"/>
      <c r="S7" s="178">
        <v>90</v>
      </c>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S7" s="250"/>
      <c r="AT7" s="173"/>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row>
    <row r="8" spans="1:98" x14ac:dyDescent="0.25">
      <c r="A8" s="187" t="s">
        <v>2313</v>
      </c>
      <c r="B8" s="187" t="s">
        <v>22</v>
      </c>
      <c r="C8" s="187"/>
      <c r="D8" s="187"/>
      <c r="E8" s="260">
        <f t="shared" si="1"/>
        <v>2.9001443463556309</v>
      </c>
      <c r="F8" s="178"/>
      <c r="G8" s="178"/>
      <c r="H8" s="178"/>
      <c r="I8" s="178"/>
      <c r="J8" s="178"/>
      <c r="K8" s="178"/>
      <c r="L8" s="178"/>
      <c r="M8" s="178"/>
      <c r="N8" s="178"/>
      <c r="O8" s="178"/>
      <c r="P8" s="178"/>
      <c r="Q8" s="178"/>
      <c r="R8" s="178"/>
      <c r="S8" s="178">
        <v>2</v>
      </c>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S8" s="293">
        <v>62</v>
      </c>
      <c r="AT8" s="177" t="s">
        <v>271</v>
      </c>
      <c r="AU8" s="292">
        <v>1.9186401963583899E-2</v>
      </c>
      <c r="AV8" s="292">
        <v>1.9835083197449564E-2</v>
      </c>
      <c r="AW8" s="292">
        <v>2.1599292084231565E-2</v>
      </c>
      <c r="AX8" s="292">
        <v>2.1435286092991869E-2</v>
      </c>
      <c r="AY8" s="292">
        <v>2.2573995543173502E-2</v>
      </c>
      <c r="AZ8" s="292">
        <v>2.2989243099648671E-2</v>
      </c>
      <c r="BA8" s="292">
        <v>2.4391127821368142E-2</v>
      </c>
      <c r="BB8" s="292">
        <v>2.4441183929741719E-2</v>
      </c>
      <c r="BC8" s="292">
        <v>2.6671834028169521E-2</v>
      </c>
      <c r="BD8" s="292">
        <v>2.7162081571800757E-2</v>
      </c>
      <c r="BE8" s="292">
        <v>2.523494537270277E-2</v>
      </c>
      <c r="BF8" s="292">
        <v>2.8653434754381004E-2</v>
      </c>
      <c r="BG8" s="292">
        <v>2.7415895776565641E-2</v>
      </c>
      <c r="BH8" s="292">
        <v>2.761393846571978E-2</v>
      </c>
      <c r="BI8" s="292">
        <v>2.8916465884956256E-2</v>
      </c>
      <c r="BJ8" s="292">
        <v>2.9123535498374358E-2</v>
      </c>
      <c r="BK8" s="292">
        <v>2.8700977194089847E-2</v>
      </c>
      <c r="BL8" s="292">
        <v>2.8719059622335143E-2</v>
      </c>
      <c r="BM8" s="292">
        <v>2.9793100398653408E-2</v>
      </c>
      <c r="BN8" s="298">
        <v>2.994283211335377E-2</v>
      </c>
      <c r="BO8" s="292">
        <v>3.0234328742952649E-2</v>
      </c>
      <c r="BP8" s="292">
        <v>2.9975444896842465E-2</v>
      </c>
      <c r="BQ8" s="292">
        <v>2.9558615257645002E-2</v>
      </c>
      <c r="BR8" s="292">
        <v>2.9343788569804109E-2</v>
      </c>
      <c r="BS8" s="292">
        <v>2.9157910295883317E-2</v>
      </c>
      <c r="BT8" s="292">
        <v>2.893568609730816E-2</v>
      </c>
      <c r="BU8" s="292">
        <v>2.8737325694740488E-2</v>
      </c>
      <c r="BV8" s="292">
        <v>2.8524858392099482E-2</v>
      </c>
      <c r="BW8" s="292">
        <v>2.8255478385616758E-2</v>
      </c>
      <c r="BX8" s="292">
        <v>2.7999366466343999E-2</v>
      </c>
      <c r="BY8" s="292">
        <v>2.7693628373590327E-2</v>
      </c>
      <c r="BZ8" s="292">
        <v>2.7427085919241152E-2</v>
      </c>
      <c r="CA8" s="292">
        <v>2.7137441389359928E-2</v>
      </c>
      <c r="CB8" s="292">
        <v>2.6907006703365908E-2</v>
      </c>
      <c r="CC8" s="292">
        <v>2.6651289439879659E-2</v>
      </c>
      <c r="CD8" s="292">
        <v>2.644607238579532E-2</v>
      </c>
      <c r="CE8" s="292">
        <v>2.6297764685505719E-2</v>
      </c>
      <c r="CF8" s="292">
        <v>2.6075512546862127E-2</v>
      </c>
      <c r="CG8" s="292">
        <v>2.5869853610076873E-2</v>
      </c>
      <c r="CH8" s="292">
        <v>2.5642464490908155E-2</v>
      </c>
      <c r="CI8" s="292">
        <v>2.5443128251052115E-2</v>
      </c>
      <c r="CJ8" s="292">
        <v>2.511890595256162E-2</v>
      </c>
      <c r="CK8" s="292">
        <v>2.4916256431154526E-2</v>
      </c>
      <c r="CL8" s="292">
        <v>2.4664504289389183E-2</v>
      </c>
      <c r="CM8" s="292">
        <v>2.4407268341498312E-2</v>
      </c>
      <c r="CN8" s="292">
        <v>2.4217512316971508E-2</v>
      </c>
      <c r="CO8" s="292">
        <v>2.404302331819368E-2</v>
      </c>
      <c r="CP8" s="292">
        <v>2.3822843850425674E-2</v>
      </c>
      <c r="CQ8" s="292">
        <v>2.3618543710901434E-2</v>
      </c>
      <c r="CR8" s="292">
        <v>2.3414096853202383E-2</v>
      </c>
      <c r="CS8" s="292">
        <v>2.3160191542223804E-2</v>
      </c>
      <c r="CT8" s="292">
        <v>2.2934183355688916E-2</v>
      </c>
    </row>
    <row r="9" spans="1:98" x14ac:dyDescent="0.25">
      <c r="A9" s="187" t="s">
        <v>2314</v>
      </c>
      <c r="B9" s="187" t="s">
        <v>203</v>
      </c>
      <c r="C9" s="187"/>
      <c r="D9" s="187"/>
      <c r="E9" s="260">
        <f t="shared" si="1"/>
        <v>3.1498527361376421</v>
      </c>
      <c r="F9" s="178"/>
      <c r="G9" s="178"/>
      <c r="H9" s="178"/>
      <c r="I9" s="178"/>
      <c r="J9" s="178"/>
      <c r="K9" s="178"/>
      <c r="L9" s="178"/>
      <c r="M9" s="178"/>
      <c r="N9" s="178"/>
      <c r="O9" s="178"/>
      <c r="P9" s="178"/>
      <c r="Q9" s="178"/>
      <c r="R9" s="178"/>
      <c r="S9" s="178">
        <v>3</v>
      </c>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S9" s="293">
        <v>61</v>
      </c>
      <c r="AT9" s="173" t="s">
        <v>270</v>
      </c>
      <c r="AU9" s="292">
        <v>2.8431052960554971E-2</v>
      </c>
      <c r="AV9" s="292">
        <v>2.5574320450495319E-2</v>
      </c>
      <c r="AW9" s="292">
        <v>2.4958573910513579E-2</v>
      </c>
      <c r="AX9" s="292">
        <v>2.2269572051858092E-2</v>
      </c>
      <c r="AY9" s="292">
        <v>2.089364887475836E-2</v>
      </c>
      <c r="AZ9" s="292">
        <v>1.8547931676865737E-2</v>
      </c>
      <c r="BA9" s="292">
        <v>1.7065963193096684E-2</v>
      </c>
      <c r="BB9" s="292">
        <v>1.477176575857872E-2</v>
      </c>
      <c r="BC9" s="292">
        <v>1.462187821061672E-2</v>
      </c>
      <c r="BD9" s="292">
        <v>1.3414865743971887E-2</v>
      </c>
      <c r="BE9" s="292">
        <v>1.1087813925920459E-2</v>
      </c>
      <c r="BF9" s="292">
        <v>1.1173372749072492E-2</v>
      </c>
      <c r="BG9" s="292">
        <v>9.5163036832907732E-3</v>
      </c>
      <c r="BH9" s="292">
        <v>8.6757054174018116E-3</v>
      </c>
      <c r="BI9" s="292">
        <v>8.4325799181099587E-3</v>
      </c>
      <c r="BJ9" s="292">
        <v>7.6710162859974949E-3</v>
      </c>
      <c r="BK9" s="292">
        <v>7.3148328899432149E-3</v>
      </c>
      <c r="BL9" s="292">
        <v>7.2286436216761445E-3</v>
      </c>
      <c r="BM9" s="292">
        <v>7.3800567312853581E-3</v>
      </c>
      <c r="BN9" s="298">
        <v>7.6934868952451985E-3</v>
      </c>
      <c r="BO9" s="292">
        <v>8.0596926117267771E-3</v>
      </c>
      <c r="BP9" s="292">
        <v>8.3114658317916083E-3</v>
      </c>
      <c r="BQ9" s="292">
        <v>8.4852753478911521E-3</v>
      </c>
      <c r="BR9" s="292">
        <v>8.7245115655616087E-3</v>
      </c>
      <c r="BS9" s="292">
        <v>8.9745820961640403E-3</v>
      </c>
      <c r="BT9" s="292">
        <v>9.2226375943003473E-3</v>
      </c>
      <c r="BU9" s="292">
        <v>9.479507695873449E-3</v>
      </c>
      <c r="BV9" s="292">
        <v>9.5974864554531272E-3</v>
      </c>
      <c r="BW9" s="292">
        <v>9.6281020162857864E-3</v>
      </c>
      <c r="BX9" s="292">
        <v>9.6105497925128187E-3</v>
      </c>
      <c r="BY9" s="292">
        <v>9.5584706305026669E-3</v>
      </c>
      <c r="BZ9" s="292">
        <v>9.5195217525549519E-3</v>
      </c>
      <c r="CA9" s="292">
        <v>9.4411110385850608E-3</v>
      </c>
      <c r="CB9" s="292">
        <v>9.3438336797017282E-3</v>
      </c>
      <c r="CC9" s="292">
        <v>9.243810282027632E-3</v>
      </c>
      <c r="CD9" s="292">
        <v>9.1393997173981074E-3</v>
      </c>
      <c r="CE9" s="292">
        <v>9.0619635509897861E-3</v>
      </c>
      <c r="CF9" s="292">
        <v>8.9620704343790838E-3</v>
      </c>
      <c r="CG9" s="292">
        <v>8.8909907480974985E-3</v>
      </c>
      <c r="CH9" s="292">
        <v>8.7999536424199758E-3</v>
      </c>
      <c r="CI9" s="292">
        <v>8.7133478139842426E-3</v>
      </c>
      <c r="CJ9" s="292">
        <v>8.6088557413925414E-3</v>
      </c>
      <c r="CK9" s="292">
        <v>8.532137485300996E-3</v>
      </c>
      <c r="CL9" s="292">
        <v>8.4441137159919546E-3</v>
      </c>
      <c r="CM9" s="292">
        <v>8.3575148446927046E-3</v>
      </c>
      <c r="CN9" s="292">
        <v>8.2623919001529548E-3</v>
      </c>
      <c r="CO9" s="292">
        <v>8.1732292678679055E-3</v>
      </c>
      <c r="CP9" s="292">
        <v>8.0853477236251248E-3</v>
      </c>
      <c r="CQ9" s="292">
        <v>7.9993665138071435E-3</v>
      </c>
      <c r="CR9" s="292">
        <v>7.9443606156829084E-3</v>
      </c>
      <c r="CS9" s="292">
        <v>7.876617278719111E-3</v>
      </c>
      <c r="CT9" s="292">
        <v>7.8069823948286416E-3</v>
      </c>
    </row>
    <row r="10" spans="1:98" x14ac:dyDescent="0.25">
      <c r="A10" s="187" t="s">
        <v>2315</v>
      </c>
      <c r="B10" s="187" t="s">
        <v>21</v>
      </c>
      <c r="C10" s="187"/>
      <c r="D10" s="187"/>
      <c r="E10" s="260">
        <f t="shared" si="1"/>
        <v>0.79819459307763574</v>
      </c>
      <c r="F10" s="178"/>
      <c r="G10" s="178"/>
      <c r="H10" s="178"/>
      <c r="I10" s="178"/>
      <c r="J10" s="178"/>
      <c r="K10" s="178"/>
      <c r="L10" s="178"/>
      <c r="M10" s="178"/>
      <c r="N10" s="178"/>
      <c r="O10" s="178"/>
      <c r="P10" s="178"/>
      <c r="Q10" s="178"/>
      <c r="R10" s="178"/>
      <c r="S10" s="178">
        <v>87</v>
      </c>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S10" s="293">
        <v>54</v>
      </c>
      <c r="AT10" s="173" t="s">
        <v>258</v>
      </c>
      <c r="AU10" s="291">
        <v>3.6513477999402929E-3</v>
      </c>
      <c r="AV10" s="291">
        <v>3.1383111787486491E-3</v>
      </c>
      <c r="AW10" s="291">
        <v>2.9268601744571305E-3</v>
      </c>
      <c r="AX10" s="291">
        <v>2.7916603206415377E-3</v>
      </c>
      <c r="AY10" s="291">
        <v>2.7279009872292342E-3</v>
      </c>
      <c r="AZ10" s="291">
        <v>2.4221973586378968E-3</v>
      </c>
      <c r="BA10" s="291">
        <v>2.1230771841914639E-3</v>
      </c>
      <c r="BB10" s="291">
        <v>2.2884523483326529E-3</v>
      </c>
      <c r="BC10" s="291">
        <v>1.9703554204966557E-3</v>
      </c>
      <c r="BD10" s="291">
        <v>2.0171655562275241E-3</v>
      </c>
      <c r="BE10" s="291">
        <v>1.85969774534266E-3</v>
      </c>
      <c r="BF10" s="291">
        <v>1.5028653259786208E-3</v>
      </c>
      <c r="BG10" s="291">
        <v>1.2823352498810363E-3</v>
      </c>
      <c r="BH10" s="291">
        <v>1.2205793882640338E-3</v>
      </c>
      <c r="BI10" s="291">
        <v>1.1057861290222051E-3</v>
      </c>
      <c r="BJ10" s="291">
        <v>9.9566655550796567E-4</v>
      </c>
      <c r="BK10" s="291">
        <v>9.3768961126552584E-4</v>
      </c>
      <c r="BL10" s="291">
        <v>9.2512316669040955E-4</v>
      </c>
      <c r="BM10" s="291">
        <v>9.2025703938736626E-4</v>
      </c>
      <c r="BN10" s="297">
        <v>9.1442960332158553E-4</v>
      </c>
      <c r="BO10" s="291">
        <v>9.1630890995717126E-4</v>
      </c>
      <c r="BP10" s="291">
        <v>9.2407656041460016E-4</v>
      </c>
      <c r="BQ10" s="291">
        <v>9.4199199869537259E-4</v>
      </c>
      <c r="BR10" s="291">
        <v>9.6175211796832322E-4</v>
      </c>
      <c r="BS10" s="291">
        <v>9.8448522208771042E-4</v>
      </c>
      <c r="BT10" s="291">
        <v>1.0167334041188212E-3</v>
      </c>
      <c r="BU10" s="291">
        <v>1.0478984861996474E-3</v>
      </c>
      <c r="BV10" s="291">
        <v>1.0842915410926893E-3</v>
      </c>
      <c r="BW10" s="291">
        <v>1.1317974275305293E-3</v>
      </c>
      <c r="BX10" s="291">
        <v>1.1786066275882485E-3</v>
      </c>
      <c r="BY10" s="291">
        <v>1.238403313099147E-3</v>
      </c>
      <c r="BZ10" s="291">
        <v>1.2837666565879628E-3</v>
      </c>
      <c r="CA10" s="291">
        <v>1.3389880339048524E-3</v>
      </c>
      <c r="CB10" s="291">
        <v>1.3893133665968309E-3</v>
      </c>
      <c r="CC10" s="291">
        <v>1.44069549311488E-3</v>
      </c>
      <c r="CD10" s="291">
        <v>1.4912211752706455E-3</v>
      </c>
      <c r="CE10" s="291">
        <v>1.532782889061004E-3</v>
      </c>
      <c r="CF10" s="291">
        <v>1.5727848962073191E-3</v>
      </c>
      <c r="CG10" s="291">
        <v>1.6120472222434881E-3</v>
      </c>
      <c r="CH10" s="291">
        <v>1.6508893693920465E-3</v>
      </c>
      <c r="CI10" s="291">
        <v>1.6846171528399308E-3</v>
      </c>
      <c r="CJ10" s="291">
        <v>1.7310657077560518E-3</v>
      </c>
      <c r="CK10" s="291">
        <v>1.7561982160816058E-3</v>
      </c>
      <c r="CL10" s="291">
        <v>1.7870172284800217E-3</v>
      </c>
      <c r="CM10" s="291">
        <v>1.832094123011427E-3</v>
      </c>
      <c r="CN10" s="291">
        <v>1.863954704067724E-3</v>
      </c>
      <c r="CO10" s="291">
        <v>1.8922584475919305E-3</v>
      </c>
      <c r="CP10" s="291">
        <v>1.927987076531307E-3</v>
      </c>
      <c r="CQ10" s="291">
        <v>1.9707516725091501E-3</v>
      </c>
      <c r="CR10" s="291">
        <v>2.0190993830335497E-3</v>
      </c>
      <c r="CS10" s="291">
        <v>2.071065880227714E-3</v>
      </c>
      <c r="CT10" s="291">
        <v>2.1281267138967964E-3</v>
      </c>
    </row>
    <row r="11" spans="1:98" x14ac:dyDescent="0.25">
      <c r="A11" s="187" t="s">
        <v>2316</v>
      </c>
      <c r="B11" s="187" t="s">
        <v>435</v>
      </c>
      <c r="C11" s="187"/>
      <c r="D11" s="187"/>
      <c r="E11" s="260">
        <f t="shared" si="1"/>
        <v>0.11451871904217256</v>
      </c>
      <c r="F11" s="178"/>
      <c r="G11" s="178"/>
      <c r="H11" s="178"/>
      <c r="I11" s="178"/>
      <c r="J11" s="178"/>
      <c r="K11" s="178"/>
      <c r="L11" s="178"/>
      <c r="M11" s="178"/>
      <c r="N11" s="178"/>
      <c r="O11" s="178"/>
      <c r="P11" s="178"/>
      <c r="Q11" s="178"/>
      <c r="R11" s="178"/>
      <c r="S11" s="178">
        <v>100</v>
      </c>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S11" s="293">
        <v>53</v>
      </c>
      <c r="AT11" s="173" t="s">
        <v>269</v>
      </c>
      <c r="AU11" s="291">
        <v>1.5363276295743658E-3</v>
      </c>
      <c r="AV11" s="291">
        <v>1.5374485095110059E-3</v>
      </c>
      <c r="AW11" s="291">
        <v>1.572593572421437E-3</v>
      </c>
      <c r="AX11" s="291">
        <v>1.6524109153502815E-3</v>
      </c>
      <c r="AY11" s="291">
        <v>1.7512108294727017E-3</v>
      </c>
      <c r="AZ11" s="291">
        <v>1.6886638431048843E-3</v>
      </c>
      <c r="BA11" s="291">
        <v>1.6475736297924802E-3</v>
      </c>
      <c r="BB11" s="291">
        <v>1.97068186088695E-3</v>
      </c>
      <c r="BC11" s="291">
        <v>1.8473855744735237E-3</v>
      </c>
      <c r="BD11" s="291">
        <v>2.0656260768201402E-3</v>
      </c>
      <c r="BE11" s="291">
        <v>1.9944174334040358E-3</v>
      </c>
      <c r="BF11" s="291">
        <v>1.7008232312617742E-3</v>
      </c>
      <c r="BG11" s="291">
        <v>1.6076656400074811E-3</v>
      </c>
      <c r="BH11" s="291">
        <v>1.6395454297744613E-3</v>
      </c>
      <c r="BI11" s="291">
        <v>1.6226506492922667E-3</v>
      </c>
      <c r="BJ11" s="291">
        <v>1.6669933729582414E-3</v>
      </c>
      <c r="BK11" s="291">
        <v>1.640423348981186E-3</v>
      </c>
      <c r="BL11" s="291">
        <v>1.6723247436497991E-3</v>
      </c>
      <c r="BM11" s="291">
        <v>1.6837715141195596E-3</v>
      </c>
      <c r="BN11" s="297">
        <v>1.7016707935337493E-3</v>
      </c>
      <c r="BO11" s="291">
        <v>1.7288790155882497E-3</v>
      </c>
      <c r="BP11" s="291">
        <v>1.7569915236813865E-3</v>
      </c>
      <c r="BQ11" s="291">
        <v>1.7948871754989797E-3</v>
      </c>
      <c r="BR11" s="291">
        <v>1.8321198849981194E-3</v>
      </c>
      <c r="BS11" s="291">
        <v>1.8776539544483634E-3</v>
      </c>
      <c r="BT11" s="291">
        <v>1.9279705980940268E-3</v>
      </c>
      <c r="BU11" s="291">
        <v>1.9779543840283747E-3</v>
      </c>
      <c r="BV11" s="291">
        <v>2.0220861842788593E-3</v>
      </c>
      <c r="BW11" s="291">
        <v>2.0619746625224859E-3</v>
      </c>
      <c r="BX11" s="291">
        <v>2.1106564296268461E-3</v>
      </c>
      <c r="BY11" s="291">
        <v>2.1626352912964809E-3</v>
      </c>
      <c r="BZ11" s="291">
        <v>2.2119525715996965E-3</v>
      </c>
      <c r="CA11" s="291">
        <v>2.2748394496792308E-3</v>
      </c>
      <c r="CB11" s="291">
        <v>2.3347637232337915E-3</v>
      </c>
      <c r="CC11" s="291">
        <v>2.4002656272383246E-3</v>
      </c>
      <c r="CD11" s="291">
        <v>2.4697490459032888E-3</v>
      </c>
      <c r="CE11" s="291">
        <v>2.540897333716409E-3</v>
      </c>
      <c r="CF11" s="291">
        <v>2.6106698082938814E-3</v>
      </c>
      <c r="CG11" s="291">
        <v>2.6786269253138151E-3</v>
      </c>
      <c r="CH11" s="291">
        <v>2.7503317092934187E-3</v>
      </c>
      <c r="CI11" s="291">
        <v>2.8165332779880362E-3</v>
      </c>
      <c r="CJ11" s="291">
        <v>2.893761267939758E-3</v>
      </c>
      <c r="CK11" s="291">
        <v>2.9591050636010125E-3</v>
      </c>
      <c r="CL11" s="291">
        <v>3.0264916312945449E-3</v>
      </c>
      <c r="CM11" s="291">
        <v>3.0919426251306181E-3</v>
      </c>
      <c r="CN11" s="291">
        <v>3.1572949724271455E-3</v>
      </c>
      <c r="CO11" s="291">
        <v>3.227246297255812E-3</v>
      </c>
      <c r="CP11" s="291">
        <v>3.2995691044143335E-3</v>
      </c>
      <c r="CQ11" s="291">
        <v>3.3736557177380501E-3</v>
      </c>
      <c r="CR11" s="291">
        <v>3.4523332563155254E-3</v>
      </c>
      <c r="CS11" s="291">
        <v>3.5340556025682101E-3</v>
      </c>
      <c r="CT11" s="291">
        <v>3.6190043914917812E-3</v>
      </c>
    </row>
    <row r="12" spans="1:98" x14ac:dyDescent="0.25">
      <c r="A12" s="187" t="s">
        <v>2317</v>
      </c>
      <c r="B12" s="187" t="s">
        <v>434</v>
      </c>
      <c r="C12" s="187"/>
      <c r="D12" s="187"/>
      <c r="E12" s="260">
        <f t="shared" si="1"/>
        <v>0.10496902574801464</v>
      </c>
      <c r="F12" s="178"/>
      <c r="G12" s="178"/>
      <c r="H12" s="178"/>
      <c r="I12" s="178"/>
      <c r="J12" s="178"/>
      <c r="K12" s="178"/>
      <c r="L12" s="178"/>
      <c r="M12" s="178"/>
      <c r="N12" s="178"/>
      <c r="O12" s="178"/>
      <c r="P12" s="178"/>
      <c r="Q12" s="178"/>
      <c r="R12" s="178"/>
      <c r="S12" s="178">
        <v>110</v>
      </c>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S12" s="293">
        <v>52</v>
      </c>
      <c r="AT12" s="173" t="s">
        <v>268</v>
      </c>
      <c r="AU12" s="291">
        <v>2.2617547243926162E-2</v>
      </c>
      <c r="AV12" s="291">
        <v>2.2404218346405338E-2</v>
      </c>
      <c r="AW12" s="291">
        <v>2.2872827416207494E-2</v>
      </c>
      <c r="AX12" s="291">
        <v>2.3966376258020328E-2</v>
      </c>
      <c r="AY12" s="291">
        <v>2.5384092162257711E-2</v>
      </c>
      <c r="AZ12" s="291">
        <v>2.4465121035075178E-2</v>
      </c>
      <c r="BA12" s="291">
        <v>2.3826071523506569E-2</v>
      </c>
      <c r="BB12" s="291">
        <v>2.8449892921846485E-2</v>
      </c>
      <c r="BC12" s="291">
        <v>2.670328941119169E-2</v>
      </c>
      <c r="BD12" s="291">
        <v>2.9917772639981972E-2</v>
      </c>
      <c r="BE12" s="291">
        <v>2.913600605203084E-2</v>
      </c>
      <c r="BF12" s="291">
        <v>2.5092466141863987E-2</v>
      </c>
      <c r="BG12" s="291">
        <v>2.3835002649966242E-2</v>
      </c>
      <c r="BH12" s="291">
        <v>2.4513746970497682E-2</v>
      </c>
      <c r="BI12" s="291">
        <v>2.4432714465388188E-2</v>
      </c>
      <c r="BJ12" s="291">
        <v>2.5117540836640098E-2</v>
      </c>
      <c r="BK12" s="291">
        <v>2.4653377159807109E-2</v>
      </c>
      <c r="BL12" s="291">
        <v>2.5072457053312781E-2</v>
      </c>
      <c r="BM12" s="291">
        <v>2.5187657318080866E-2</v>
      </c>
      <c r="BN12" s="297">
        <v>2.5329184044133365E-2</v>
      </c>
      <c r="BO12" s="291">
        <v>2.5607976165087597E-2</v>
      </c>
      <c r="BP12" s="291">
        <v>2.5931927070849251E-2</v>
      </c>
      <c r="BQ12" s="291">
        <v>2.6409152676494969E-2</v>
      </c>
      <c r="BR12" s="291">
        <v>2.6857754067956728E-2</v>
      </c>
      <c r="BS12" s="291">
        <v>2.7422309467340665E-2</v>
      </c>
      <c r="BT12" s="291">
        <v>2.807389471313115E-2</v>
      </c>
      <c r="BU12" s="291">
        <v>2.8749544212258001E-2</v>
      </c>
      <c r="BV12" s="291">
        <v>2.9375052540095925E-2</v>
      </c>
      <c r="BW12" s="291">
        <v>2.9997324393203885E-2</v>
      </c>
      <c r="BX12" s="291">
        <v>3.0756269794510894E-2</v>
      </c>
      <c r="BY12" s="291">
        <v>3.1612488456392973E-2</v>
      </c>
      <c r="BZ12" s="291">
        <v>3.2442364239260696E-2</v>
      </c>
      <c r="CA12" s="291">
        <v>3.3479081569163724E-2</v>
      </c>
      <c r="CB12" s="291">
        <v>3.4417570193762757E-2</v>
      </c>
      <c r="CC12" s="291">
        <v>3.5422282514569331E-2</v>
      </c>
      <c r="CD12" s="291">
        <v>3.6462706531760779E-2</v>
      </c>
      <c r="CE12" s="291">
        <v>3.7539883354787376E-2</v>
      </c>
      <c r="CF12" s="291">
        <v>3.860089895353324E-2</v>
      </c>
      <c r="CG12" s="291">
        <v>3.9616656388047296E-2</v>
      </c>
      <c r="CH12" s="291">
        <v>4.0671846206413516E-2</v>
      </c>
      <c r="CI12" s="291">
        <v>4.1575722577971042E-2</v>
      </c>
      <c r="CJ12" s="291">
        <v>4.264320557482322E-2</v>
      </c>
      <c r="CK12" s="291">
        <v>4.352507246735552E-2</v>
      </c>
      <c r="CL12" s="291">
        <v>4.4477813632470102E-2</v>
      </c>
      <c r="CM12" s="291">
        <v>4.5411584235484193E-2</v>
      </c>
      <c r="CN12" s="291">
        <v>4.6363580184769493E-2</v>
      </c>
      <c r="CO12" s="291">
        <v>4.7377111689716346E-2</v>
      </c>
      <c r="CP12" s="291">
        <v>4.8444845791155045E-2</v>
      </c>
      <c r="CQ12" s="291">
        <v>4.9565507845361935E-2</v>
      </c>
      <c r="CR12" s="291">
        <v>5.0730840959002772E-2</v>
      </c>
      <c r="CS12" s="291">
        <v>5.1953700280073019E-2</v>
      </c>
      <c r="CT12" s="291">
        <v>5.323171579538237E-2</v>
      </c>
    </row>
    <row r="13" spans="1:98" x14ac:dyDescent="0.25">
      <c r="A13" s="285" t="s">
        <v>2318</v>
      </c>
      <c r="B13" s="285" t="s">
        <v>1346</v>
      </c>
      <c r="C13" s="285"/>
      <c r="D13" s="285"/>
      <c r="E13" s="343">
        <f t="shared" ref="E13:E18" si="2">SUMIFS($E$20:$E$441,$R$20:$R$441,62,$S$20:$S$441,S13)</f>
        <v>7168.8</v>
      </c>
      <c r="F13" s="287"/>
      <c r="G13" s="287"/>
      <c r="H13" s="287"/>
      <c r="I13" s="287"/>
      <c r="J13" s="287"/>
      <c r="K13" s="287"/>
      <c r="L13" s="287"/>
      <c r="M13" s="287"/>
      <c r="N13" s="287"/>
      <c r="O13" s="287"/>
      <c r="P13" s="287"/>
      <c r="Q13" s="287"/>
      <c r="R13" s="287"/>
      <c r="S13" s="287">
        <v>90</v>
      </c>
      <c r="T13" s="287"/>
      <c r="U13" s="287"/>
      <c r="V13" s="287"/>
      <c r="W13" s="287"/>
      <c r="X13" s="287"/>
      <c r="Y13" s="287"/>
      <c r="Z13" s="287"/>
      <c r="AA13" s="287"/>
      <c r="AB13" s="287"/>
      <c r="AC13" s="287"/>
      <c r="AD13" s="287"/>
      <c r="AE13" s="287"/>
      <c r="AF13" s="287"/>
      <c r="AG13" s="287"/>
      <c r="AH13" s="287"/>
      <c r="AI13" s="287"/>
      <c r="AJ13" s="287"/>
      <c r="AK13" s="287"/>
      <c r="AL13" s="287"/>
      <c r="AM13" s="287"/>
      <c r="AN13" s="287"/>
      <c r="AO13" s="287"/>
      <c r="AP13" s="287"/>
      <c r="AQ13" s="287"/>
      <c r="AS13" s="293">
        <v>51</v>
      </c>
      <c r="AT13" s="173" t="s">
        <v>255</v>
      </c>
      <c r="AU13" s="291">
        <v>1.9589099061805338E-3</v>
      </c>
      <c r="AV13" s="291">
        <v>1.6943183389113324E-3</v>
      </c>
      <c r="AW13" s="291">
        <v>1.5288685393331542E-3</v>
      </c>
      <c r="AX13" s="291">
        <v>1.4440191659765632E-3</v>
      </c>
      <c r="AY13" s="291">
        <v>1.3855574196514914E-3</v>
      </c>
      <c r="AZ13" s="291">
        <v>1.191934501078767E-3</v>
      </c>
      <c r="BA13" s="291">
        <v>1.0150874308809132E-3</v>
      </c>
      <c r="BB13" s="291">
        <v>1.06538168286586E-3</v>
      </c>
      <c r="BC13" s="291">
        <v>8.9087924199682516E-4</v>
      </c>
      <c r="BD13" s="291">
        <v>8.6216377794296774E-4</v>
      </c>
      <c r="BE13" s="291">
        <v>7.5729158693162168E-4</v>
      </c>
      <c r="BF13" s="291">
        <v>5.7980163150098542E-4</v>
      </c>
      <c r="BG13" s="291">
        <v>4.7451556313621507E-4</v>
      </c>
      <c r="BH13" s="291">
        <v>4.1713888878547203E-4</v>
      </c>
      <c r="BI13" s="291">
        <v>3.540311931565412E-4</v>
      </c>
      <c r="BJ13" s="291">
        <v>2.9631513531183559E-4</v>
      </c>
      <c r="BK13" s="291">
        <v>2.741821763704703E-4</v>
      </c>
      <c r="BL13" s="291">
        <v>2.603462069627628E-4</v>
      </c>
      <c r="BM13" s="291">
        <v>2.4929840418503338E-4</v>
      </c>
      <c r="BN13" s="297">
        <v>2.4888030623325028E-4</v>
      </c>
      <c r="BO13" s="291">
        <v>2.509339235625389E-4</v>
      </c>
      <c r="BP13" s="291">
        <v>2.5629553106839924E-4</v>
      </c>
      <c r="BQ13" s="291">
        <v>2.649102381175562E-4</v>
      </c>
      <c r="BR13" s="291">
        <v>2.7289322481144422E-4</v>
      </c>
      <c r="BS13" s="291">
        <v>2.824001200262881E-4</v>
      </c>
      <c r="BT13" s="291">
        <v>2.9366781551595046E-4</v>
      </c>
      <c r="BU13" s="291">
        <v>3.0643240154465694E-4</v>
      </c>
      <c r="BV13" s="291">
        <v>3.1937954788160934E-4</v>
      </c>
      <c r="BW13" s="291">
        <v>3.3067239774883615E-4</v>
      </c>
      <c r="BX13" s="291">
        <v>3.4652038617622512E-4</v>
      </c>
      <c r="BY13" s="291">
        <v>3.6422464388140529E-4</v>
      </c>
      <c r="BZ13" s="291">
        <v>3.8330425395972039E-4</v>
      </c>
      <c r="CA13" s="291">
        <v>4.0253931417307004E-4</v>
      </c>
      <c r="CB13" s="291">
        <v>4.2002752329469963E-4</v>
      </c>
      <c r="CC13" s="291">
        <v>4.378852242559697E-4</v>
      </c>
      <c r="CD13" s="291">
        <v>4.5315078981475292E-4</v>
      </c>
      <c r="CE13" s="291">
        <v>4.6827174414078418E-4</v>
      </c>
      <c r="CF13" s="291">
        <v>4.8317220123121916E-4</v>
      </c>
      <c r="CG13" s="291">
        <v>5.0062382484749722E-4</v>
      </c>
      <c r="CH13" s="291">
        <v>5.0980304643891074E-4</v>
      </c>
      <c r="CI13" s="291">
        <v>5.2093603621226664E-4</v>
      </c>
      <c r="CJ13" s="291">
        <v>5.3253471487780374E-4</v>
      </c>
      <c r="CK13" s="291">
        <v>5.3983351331478551E-4</v>
      </c>
      <c r="CL13" s="291">
        <v>5.4859509232245505E-4</v>
      </c>
      <c r="CM13" s="291">
        <v>5.5927524624971845E-4</v>
      </c>
      <c r="CN13" s="291">
        <v>5.6756898935872511E-4</v>
      </c>
      <c r="CO13" s="291">
        <v>5.7660165971832483E-4</v>
      </c>
      <c r="CP13" s="291">
        <v>5.8579391216368425E-4</v>
      </c>
      <c r="CQ13" s="291">
        <v>5.9567522298590539E-4</v>
      </c>
      <c r="CR13" s="291">
        <v>6.1088949385129535E-4</v>
      </c>
      <c r="CS13" s="291">
        <v>6.2700875233714243E-4</v>
      </c>
      <c r="CT13" s="291">
        <v>6.4393863032371438E-4</v>
      </c>
    </row>
    <row r="14" spans="1:98" x14ac:dyDescent="0.25">
      <c r="A14" s="285" t="s">
        <v>2319</v>
      </c>
      <c r="B14" s="285" t="s">
        <v>22</v>
      </c>
      <c r="C14" s="285"/>
      <c r="D14" s="285"/>
      <c r="E14" s="286">
        <f t="shared" si="2"/>
        <v>18.594457000000002</v>
      </c>
      <c r="F14" s="287"/>
      <c r="G14" s="287"/>
      <c r="H14" s="287"/>
      <c r="I14" s="287"/>
      <c r="J14" s="287"/>
      <c r="K14" s="287"/>
      <c r="L14" s="287"/>
      <c r="M14" s="287"/>
      <c r="N14" s="287"/>
      <c r="O14" s="287"/>
      <c r="P14" s="287"/>
      <c r="Q14" s="287"/>
      <c r="R14" s="287"/>
      <c r="S14" s="287">
        <v>2</v>
      </c>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S14" s="293">
        <v>51</v>
      </c>
      <c r="AT14" s="173" t="s">
        <v>255</v>
      </c>
      <c r="AU14" s="291">
        <v>1.9589099061805338E-3</v>
      </c>
      <c r="AV14" s="291">
        <v>1.6943183389113324E-3</v>
      </c>
      <c r="AW14" s="291">
        <v>1.5288685393331542E-3</v>
      </c>
      <c r="AX14" s="291">
        <v>1.4440191659765632E-3</v>
      </c>
      <c r="AY14" s="291">
        <v>1.3855574196514914E-3</v>
      </c>
      <c r="AZ14" s="291">
        <v>1.191934501078767E-3</v>
      </c>
      <c r="BA14" s="291">
        <v>1.0150874308809132E-3</v>
      </c>
      <c r="BB14" s="291">
        <v>1.06538168286586E-3</v>
      </c>
      <c r="BC14" s="291">
        <v>8.9087924199682516E-4</v>
      </c>
      <c r="BD14" s="291">
        <v>8.6216377794296774E-4</v>
      </c>
      <c r="BE14" s="291">
        <v>7.5729158693162168E-4</v>
      </c>
      <c r="BF14" s="291">
        <v>5.7980163150098542E-4</v>
      </c>
      <c r="BG14" s="291">
        <v>4.7451556313621507E-4</v>
      </c>
      <c r="BH14" s="291">
        <v>4.1713888878547203E-4</v>
      </c>
      <c r="BI14" s="291">
        <v>3.540311931565412E-4</v>
      </c>
      <c r="BJ14" s="291">
        <v>2.9631513531183559E-4</v>
      </c>
      <c r="BK14" s="291">
        <v>2.741821763704703E-4</v>
      </c>
      <c r="BL14" s="291">
        <v>2.603462069627628E-4</v>
      </c>
      <c r="BM14" s="291">
        <v>2.4929840418503338E-4</v>
      </c>
      <c r="BN14" s="297">
        <v>2.4888030623325028E-4</v>
      </c>
      <c r="BO14" s="291">
        <v>2.509339235625389E-4</v>
      </c>
      <c r="BP14" s="291">
        <v>2.5629553106839924E-4</v>
      </c>
      <c r="BQ14" s="291">
        <v>2.649102381175562E-4</v>
      </c>
      <c r="BR14" s="291">
        <v>2.7289322481144422E-4</v>
      </c>
      <c r="BS14" s="291">
        <v>2.824001200262881E-4</v>
      </c>
      <c r="BT14" s="291">
        <v>2.9366781551595046E-4</v>
      </c>
      <c r="BU14" s="291">
        <v>3.0643240154465694E-4</v>
      </c>
      <c r="BV14" s="291">
        <v>3.1937954788160934E-4</v>
      </c>
      <c r="BW14" s="291">
        <v>3.3067239774883615E-4</v>
      </c>
      <c r="BX14" s="291">
        <v>3.4652038617622512E-4</v>
      </c>
      <c r="BY14" s="291">
        <v>3.6422464388140529E-4</v>
      </c>
      <c r="BZ14" s="291">
        <v>3.8330425395972039E-4</v>
      </c>
      <c r="CA14" s="291">
        <v>4.0253931417307004E-4</v>
      </c>
      <c r="CB14" s="291">
        <v>4.2002752329469963E-4</v>
      </c>
      <c r="CC14" s="291">
        <v>4.378852242559697E-4</v>
      </c>
      <c r="CD14" s="291">
        <v>4.5315078981475292E-4</v>
      </c>
      <c r="CE14" s="291">
        <v>4.6827174414078418E-4</v>
      </c>
      <c r="CF14" s="291">
        <v>4.8317220123121916E-4</v>
      </c>
      <c r="CG14" s="291">
        <v>5.0062382484749722E-4</v>
      </c>
      <c r="CH14" s="291">
        <v>5.0980304643891074E-4</v>
      </c>
      <c r="CI14" s="291">
        <v>5.2093603621226664E-4</v>
      </c>
      <c r="CJ14" s="291">
        <v>5.3253471487780374E-4</v>
      </c>
      <c r="CK14" s="291">
        <v>5.3983351331478551E-4</v>
      </c>
      <c r="CL14" s="291">
        <v>5.4859509232245505E-4</v>
      </c>
      <c r="CM14" s="291">
        <v>5.5927524624971845E-4</v>
      </c>
      <c r="CN14" s="291">
        <v>5.6756898935872511E-4</v>
      </c>
      <c r="CO14" s="291">
        <v>5.7660165971832483E-4</v>
      </c>
      <c r="CP14" s="291">
        <v>5.8579391216368425E-4</v>
      </c>
      <c r="CQ14" s="291">
        <v>5.9567522298590539E-4</v>
      </c>
      <c r="CR14" s="291">
        <v>6.1088949385129535E-4</v>
      </c>
      <c r="CS14" s="291">
        <v>6.2700875233714243E-4</v>
      </c>
      <c r="CT14" s="291">
        <v>6.4393863032371438E-4</v>
      </c>
    </row>
    <row r="15" spans="1:98" x14ac:dyDescent="0.25">
      <c r="A15" s="285" t="s">
        <v>2320</v>
      </c>
      <c r="B15" s="285" t="s">
        <v>203</v>
      </c>
      <c r="C15" s="285"/>
      <c r="D15" s="285"/>
      <c r="E15" s="286">
        <f t="shared" si="2"/>
        <v>52.131821000000002</v>
      </c>
      <c r="F15" s="287"/>
      <c r="G15" s="287"/>
      <c r="H15" s="287"/>
      <c r="I15" s="287"/>
      <c r="J15" s="287"/>
      <c r="K15" s="287"/>
      <c r="L15" s="287"/>
      <c r="M15" s="287"/>
      <c r="N15" s="287"/>
      <c r="O15" s="287"/>
      <c r="P15" s="287"/>
      <c r="Q15" s="287"/>
      <c r="R15" s="287"/>
      <c r="S15" s="287">
        <v>3</v>
      </c>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S15" s="293">
        <v>43</v>
      </c>
      <c r="AT15" s="173" t="s">
        <v>254</v>
      </c>
      <c r="AU15" s="290">
        <v>1.5679001697409376E-3</v>
      </c>
      <c r="AV15" s="290">
        <v>1.5101475288752555E-3</v>
      </c>
      <c r="AW15" s="290">
        <v>1.1027323307573067E-3</v>
      </c>
      <c r="AX15" s="290">
        <v>1.1212970094314067E-3</v>
      </c>
      <c r="AY15" s="290">
        <v>1.144824296919607E-3</v>
      </c>
      <c r="AZ15" s="290">
        <v>1.088876078838306E-3</v>
      </c>
      <c r="BA15" s="290">
        <v>1.0051607758628867E-3</v>
      </c>
      <c r="BB15" s="290">
        <v>1.0447144504898286E-3</v>
      </c>
      <c r="BC15" s="290">
        <v>1.1024977710840144E-3</v>
      </c>
      <c r="BD15" s="290">
        <v>1.1354688043292778E-3</v>
      </c>
      <c r="BE15" s="290">
        <v>1.0050345872845653E-3</v>
      </c>
      <c r="BF15" s="290">
        <v>9.6906857319361791E-4</v>
      </c>
      <c r="BG15" s="290">
        <v>1.0348988035084545E-3</v>
      </c>
      <c r="BH15" s="290">
        <v>1.1187575460122204E-3</v>
      </c>
      <c r="BI15" s="290">
        <v>1.153434601527426E-3</v>
      </c>
      <c r="BJ15" s="290">
        <v>1.2958383944936954E-3</v>
      </c>
      <c r="BK15" s="290">
        <v>1.2447580512749471E-3</v>
      </c>
      <c r="BL15" s="290">
        <v>1.0979495654656929E-3</v>
      </c>
      <c r="BM15" s="290">
        <v>1.1170852347135529E-3</v>
      </c>
      <c r="BN15" s="296">
        <v>1.1284231709311901E-3</v>
      </c>
      <c r="BO15" s="290">
        <v>1.1438769095632809E-3</v>
      </c>
      <c r="BP15" s="290">
        <v>1.1502621397231443E-3</v>
      </c>
      <c r="BQ15" s="290">
        <v>1.1548684339379057E-3</v>
      </c>
      <c r="BR15" s="290">
        <v>1.1624412860682819E-3</v>
      </c>
      <c r="BS15" s="290">
        <v>1.1715298962693391E-3</v>
      </c>
      <c r="BT15" s="290">
        <v>1.180657293407876E-3</v>
      </c>
      <c r="BU15" s="290">
        <v>1.1916276711130343E-3</v>
      </c>
      <c r="BV15" s="290">
        <v>1.1988097056608951E-3</v>
      </c>
      <c r="BW15" s="290">
        <v>1.2030328931796476E-3</v>
      </c>
      <c r="BX15" s="290">
        <v>1.2088295564022828E-3</v>
      </c>
      <c r="BY15" s="290">
        <v>1.213968878296743E-3</v>
      </c>
      <c r="BZ15" s="290">
        <v>1.2194193935541923E-3</v>
      </c>
      <c r="CA15" s="290">
        <v>1.228449877329703E-3</v>
      </c>
      <c r="CB15" s="290">
        <v>1.2366687431539414E-3</v>
      </c>
      <c r="CC15" s="290">
        <v>1.243945684495717E-3</v>
      </c>
      <c r="CD15" s="290">
        <v>1.2548938983122698E-3</v>
      </c>
      <c r="CE15" s="290">
        <v>1.2669510391858474E-3</v>
      </c>
      <c r="CF15" s="290">
        <v>1.2751089143529686E-3</v>
      </c>
      <c r="CG15" s="290">
        <v>1.2845724441269152E-3</v>
      </c>
      <c r="CH15" s="290">
        <v>1.2942325256329217E-3</v>
      </c>
      <c r="CI15" s="290">
        <v>1.302143715357168E-3</v>
      </c>
      <c r="CJ15" s="290">
        <v>1.3081667751358157E-3</v>
      </c>
      <c r="CK15" s="290">
        <v>1.3150241683055506E-3</v>
      </c>
      <c r="CL15" s="290">
        <v>1.3208307863131822E-3</v>
      </c>
      <c r="CM15" s="290">
        <v>1.3257985738257528E-3</v>
      </c>
      <c r="CN15" s="290">
        <v>1.3335442387821827E-3</v>
      </c>
      <c r="CO15" s="290">
        <v>1.3422953974204222E-3</v>
      </c>
      <c r="CP15" s="290">
        <v>1.3499698984876748E-3</v>
      </c>
      <c r="CQ15" s="290">
        <v>1.3591745690133313E-3</v>
      </c>
      <c r="CR15" s="290">
        <v>1.3681786515239906E-3</v>
      </c>
      <c r="CS15" s="290">
        <v>1.3764441623731344E-3</v>
      </c>
      <c r="CT15" s="290">
        <v>1.3858308527904379E-3</v>
      </c>
    </row>
    <row r="16" spans="1:98" x14ac:dyDescent="0.25">
      <c r="A16" s="285" t="s">
        <v>2321</v>
      </c>
      <c r="B16" s="285" t="s">
        <v>21</v>
      </c>
      <c r="C16" s="285"/>
      <c r="D16" s="285"/>
      <c r="E16" s="286">
        <f t="shared" si="2"/>
        <v>2.2938709999999998</v>
      </c>
      <c r="F16" s="287"/>
      <c r="G16" s="287"/>
      <c r="H16" s="287"/>
      <c r="I16" s="287"/>
      <c r="J16" s="287"/>
      <c r="K16" s="287"/>
      <c r="L16" s="287"/>
      <c r="M16" s="287"/>
      <c r="N16" s="287"/>
      <c r="O16" s="287"/>
      <c r="P16" s="287"/>
      <c r="Q16" s="287"/>
      <c r="R16" s="287"/>
      <c r="S16" s="287">
        <v>87</v>
      </c>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S16" s="293">
        <v>42</v>
      </c>
      <c r="AT16" s="173" t="s">
        <v>253</v>
      </c>
      <c r="AU16" s="290">
        <v>6.515145567082309E-4</v>
      </c>
      <c r="AV16" s="290">
        <v>6.4020938870052628E-4</v>
      </c>
      <c r="AW16" s="290">
        <v>4.7799655478998214E-4</v>
      </c>
      <c r="AX16" s="290">
        <v>4.9143921993317441E-4</v>
      </c>
      <c r="AY16" s="290">
        <v>4.7511097353918329E-4</v>
      </c>
      <c r="AZ16" s="290">
        <v>4.4352682692134907E-4</v>
      </c>
      <c r="BA16" s="290">
        <v>4.0339109143710188E-4</v>
      </c>
      <c r="BB16" s="290">
        <v>4.1297053496639694E-4</v>
      </c>
      <c r="BC16" s="290">
        <v>5.6160617132527924E-4</v>
      </c>
      <c r="BD16" s="290">
        <v>5.9847325016751407E-4</v>
      </c>
      <c r="BE16" s="290">
        <v>6.0243845888632234E-4</v>
      </c>
      <c r="BF16" s="290">
        <v>5.9298884124620358E-4</v>
      </c>
      <c r="BG16" s="290">
        <v>6.1591580067996371E-4</v>
      </c>
      <c r="BH16" s="290">
        <v>7.3098370685358092E-4</v>
      </c>
      <c r="BI16" s="290">
        <v>7.6979509623807912E-4</v>
      </c>
      <c r="BJ16" s="290">
        <v>8.776880942266953E-4</v>
      </c>
      <c r="BK16" s="290">
        <v>9.0558874547412972E-4</v>
      </c>
      <c r="BL16" s="290">
        <v>8.6186600605733744E-4</v>
      </c>
      <c r="BM16" s="290">
        <v>8.8526518733394945E-4</v>
      </c>
      <c r="BN16" s="296">
        <v>8.7974182577449584E-4</v>
      </c>
      <c r="BO16" s="290">
        <v>8.7869397138191951E-4</v>
      </c>
      <c r="BP16" s="290">
        <v>8.7024633420963455E-4</v>
      </c>
      <c r="BQ16" s="290">
        <v>8.6244410903859572E-4</v>
      </c>
      <c r="BR16" s="290">
        <v>8.5897506954060526E-4</v>
      </c>
      <c r="BS16" s="290">
        <v>8.5749953046076913E-4</v>
      </c>
      <c r="BT16" s="290">
        <v>8.5754193698477804E-4</v>
      </c>
      <c r="BU16" s="290">
        <v>8.582569745533092E-4</v>
      </c>
      <c r="BV16" s="290">
        <v>8.576727842260609E-4</v>
      </c>
      <c r="BW16" s="290">
        <v>8.5546195309523974E-4</v>
      </c>
      <c r="BX16" s="290">
        <v>8.5474978688852919E-4</v>
      </c>
      <c r="BY16" s="290">
        <v>8.542964114189325E-4</v>
      </c>
      <c r="BZ16" s="290">
        <v>8.5238775907189597E-4</v>
      </c>
      <c r="CA16" s="290">
        <v>8.5332482098569569E-4</v>
      </c>
      <c r="CB16" s="290">
        <v>8.5535179490023371E-4</v>
      </c>
      <c r="CC16" s="290">
        <v>8.5825246142962649E-4</v>
      </c>
      <c r="CD16" s="290">
        <v>8.6303988202233051E-4</v>
      </c>
      <c r="CE16" s="290">
        <v>8.6953245183086071E-4</v>
      </c>
      <c r="CF16" s="290">
        <v>8.7321398988993387E-4</v>
      </c>
      <c r="CG16" s="290">
        <v>8.7798503091158879E-4</v>
      </c>
      <c r="CH16" s="290">
        <v>8.8266918677647101E-4</v>
      </c>
      <c r="CI16" s="290">
        <v>8.8688329784558748E-4</v>
      </c>
      <c r="CJ16" s="290">
        <v>8.9135040040890325E-4</v>
      </c>
      <c r="CK16" s="290">
        <v>8.9626776891326082E-4</v>
      </c>
      <c r="CL16" s="290">
        <v>9.0050925308548602E-4</v>
      </c>
      <c r="CM16" s="290">
        <v>9.0410906199523398E-4</v>
      </c>
      <c r="CN16" s="290">
        <v>9.0648025852858177E-4</v>
      </c>
      <c r="CO16" s="290">
        <v>9.0971056648075075E-4</v>
      </c>
      <c r="CP16" s="290">
        <v>9.1223175867279245E-4</v>
      </c>
      <c r="CQ16" s="290">
        <v>9.1510588140307058E-4</v>
      </c>
      <c r="CR16" s="290">
        <v>9.2129680886192064E-4</v>
      </c>
      <c r="CS16" s="290">
        <v>9.2667957788948119E-4</v>
      </c>
      <c r="CT16" s="290">
        <v>9.3301842431074938E-4</v>
      </c>
    </row>
    <row r="17" spans="1:98" x14ac:dyDescent="0.25">
      <c r="A17" s="285" t="s">
        <v>2322</v>
      </c>
      <c r="B17" s="285" t="s">
        <v>435</v>
      </c>
      <c r="C17" s="285"/>
      <c r="D17" s="285"/>
      <c r="E17" s="286">
        <f t="shared" si="2"/>
        <v>0.97964699999999993</v>
      </c>
      <c r="F17" s="287"/>
      <c r="G17" s="287"/>
      <c r="H17" s="287"/>
      <c r="I17" s="287"/>
      <c r="J17" s="287"/>
      <c r="K17" s="287"/>
      <c r="L17" s="287"/>
      <c r="M17" s="287"/>
      <c r="N17" s="287"/>
      <c r="O17" s="287"/>
      <c r="P17" s="287"/>
      <c r="Q17" s="287"/>
      <c r="R17" s="287"/>
      <c r="S17" s="287">
        <v>100</v>
      </c>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S17" s="293">
        <v>41</v>
      </c>
      <c r="AT17" s="173" t="s">
        <v>252</v>
      </c>
      <c r="AU17" s="290">
        <v>2.1399729627897489E-3</v>
      </c>
      <c r="AV17" s="290">
        <v>2.091307695399139E-3</v>
      </c>
      <c r="AW17" s="290">
        <v>1.5323849725773415E-3</v>
      </c>
      <c r="AX17" s="290">
        <v>1.5624239513981658E-3</v>
      </c>
      <c r="AY17" s="290">
        <v>1.4397214122347196E-3</v>
      </c>
      <c r="AZ17" s="290">
        <v>1.5322419739028023E-3</v>
      </c>
      <c r="BA17" s="290">
        <v>1.469238161446145E-3</v>
      </c>
      <c r="BB17" s="290">
        <v>1.6190820722642508E-3</v>
      </c>
      <c r="BC17" s="290">
        <v>1.5706181801520421E-3</v>
      </c>
      <c r="BD17" s="290">
        <v>1.6244077699470096E-3</v>
      </c>
      <c r="BE17" s="290">
        <v>1.7973504571375731E-3</v>
      </c>
      <c r="BF17" s="290">
        <v>1.5895483032548076E-3</v>
      </c>
      <c r="BG17" s="290">
        <v>1.751042578660215E-3</v>
      </c>
      <c r="BH17" s="290">
        <v>2.0021882259492357E-3</v>
      </c>
      <c r="BI17" s="290">
        <v>2.0235089654585181E-3</v>
      </c>
      <c r="BJ17" s="290">
        <v>2.0959353023575901E-3</v>
      </c>
      <c r="BK17" s="290">
        <v>2.1304654733001801E-3</v>
      </c>
      <c r="BL17" s="290">
        <v>2.163295645862279E-3</v>
      </c>
      <c r="BM17" s="290">
        <v>2.377859119148765E-3</v>
      </c>
      <c r="BN17" s="296">
        <v>2.4136144974785173E-3</v>
      </c>
      <c r="BO17" s="290">
        <v>2.4641774538149315E-3</v>
      </c>
      <c r="BP17" s="290">
        <v>2.4848099231952578E-3</v>
      </c>
      <c r="BQ17" s="290">
        <v>2.4992062675139211E-3</v>
      </c>
      <c r="BR17" s="290">
        <v>2.5241173192854247E-3</v>
      </c>
      <c r="BS17" s="290">
        <v>2.5554960664564332E-3</v>
      </c>
      <c r="BT17" s="290">
        <v>2.5877934486076499E-3</v>
      </c>
      <c r="BU17" s="290">
        <v>2.6207284206277953E-3</v>
      </c>
      <c r="BV17" s="290">
        <v>2.6453652833738454E-3</v>
      </c>
      <c r="BW17" s="290">
        <v>2.6641565506944475E-3</v>
      </c>
      <c r="BX17" s="290">
        <v>2.6854639464996026E-3</v>
      </c>
      <c r="BY17" s="290">
        <v>2.7065757902602679E-3</v>
      </c>
      <c r="BZ17" s="290">
        <v>2.7298775368493609E-3</v>
      </c>
      <c r="CA17" s="290">
        <v>2.7535459620983706E-3</v>
      </c>
      <c r="CB17" s="290">
        <v>2.773904982017105E-3</v>
      </c>
      <c r="CC17" s="290">
        <v>2.7951010487827369E-3</v>
      </c>
      <c r="CD17" s="290">
        <v>2.815393012750105E-3</v>
      </c>
      <c r="CE17" s="290">
        <v>2.8402356545616518E-3</v>
      </c>
      <c r="CF17" s="290">
        <v>2.862427788571412E-3</v>
      </c>
      <c r="CG17" s="290">
        <v>2.882384123596969E-3</v>
      </c>
      <c r="CH17" s="290">
        <v>2.8999291599941133E-3</v>
      </c>
      <c r="CI17" s="290">
        <v>2.9138778911112486E-3</v>
      </c>
      <c r="CJ17" s="290">
        <v>2.9257321236694942E-3</v>
      </c>
      <c r="CK17" s="290">
        <v>2.9374640831379847E-3</v>
      </c>
      <c r="CL17" s="290">
        <v>2.9490735748675407E-3</v>
      </c>
      <c r="CM17" s="290">
        <v>2.9609599386983452E-3</v>
      </c>
      <c r="CN17" s="290">
        <v>2.9762892677726452E-3</v>
      </c>
      <c r="CO17" s="290">
        <v>2.993971506694326E-3</v>
      </c>
      <c r="CP17" s="290">
        <v>3.0118097228234025E-3</v>
      </c>
      <c r="CQ17" s="290">
        <v>3.0315157426679209E-3</v>
      </c>
      <c r="CR17" s="290">
        <v>3.0524380374132498E-3</v>
      </c>
      <c r="CS17" s="290">
        <v>3.0715384403689583E-3</v>
      </c>
      <c r="CT17" s="290">
        <v>3.0931180201691656E-3</v>
      </c>
    </row>
    <row r="18" spans="1:98" s="288" customFormat="1" ht="15.75" thickBot="1" x14ac:dyDescent="0.3">
      <c r="A18" s="285" t="s">
        <v>2323</v>
      </c>
      <c r="B18" s="285" t="s">
        <v>434</v>
      </c>
      <c r="C18" s="285"/>
      <c r="D18" s="285"/>
      <c r="E18" s="286">
        <f t="shared" si="2"/>
        <v>0.90127299999999999</v>
      </c>
      <c r="F18" s="287"/>
      <c r="G18" s="287"/>
      <c r="H18" s="287"/>
      <c r="I18" s="287"/>
      <c r="J18" s="287"/>
      <c r="K18" s="287"/>
      <c r="L18" s="287"/>
      <c r="M18" s="287"/>
      <c r="N18" s="287"/>
      <c r="O18" s="287"/>
      <c r="P18" s="287"/>
      <c r="Q18" s="287"/>
      <c r="R18" s="287"/>
      <c r="S18" s="287">
        <v>110</v>
      </c>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S18" s="293">
        <v>32</v>
      </c>
      <c r="AT18" t="s">
        <v>251</v>
      </c>
      <c r="AU18" s="289">
        <v>2.3173876651238347E-2</v>
      </c>
      <c r="AV18" s="289">
        <v>2.4742740807248295E-2</v>
      </c>
      <c r="AW18" s="289">
        <v>2.5960411991014825E-2</v>
      </c>
      <c r="AX18" s="289">
        <v>2.7124735614017834E-2</v>
      </c>
      <c r="AY18" s="289">
        <v>2.8352451231163752E-2</v>
      </c>
      <c r="AZ18" s="289">
        <v>3.0536849915255005E-2</v>
      </c>
      <c r="BA18" s="289">
        <v>3.2343078356335528E-2</v>
      </c>
      <c r="BB18" s="289">
        <v>3.4358180361063695E-2</v>
      </c>
      <c r="BC18" s="289">
        <v>3.5484017585483973E-2</v>
      </c>
      <c r="BD18" s="289">
        <v>3.5607143579930625E-2</v>
      </c>
      <c r="BE18" s="289">
        <v>3.6605075862337591E-2</v>
      </c>
      <c r="BF18" s="289">
        <v>3.7959540046542305E-2</v>
      </c>
      <c r="BG18" s="289">
        <v>4.3547455965668003E-2</v>
      </c>
      <c r="BH18" s="289">
        <v>5.4570918751400146E-2</v>
      </c>
      <c r="BI18" s="289">
        <v>5.533170145061702E-2</v>
      </c>
      <c r="BJ18" s="289">
        <v>5.6258718795472278E-2</v>
      </c>
      <c r="BK18" s="289">
        <v>5.7824739979197029E-2</v>
      </c>
      <c r="BL18" s="289">
        <v>5.9243569999584432E-2</v>
      </c>
      <c r="BM18" s="289">
        <v>6.1387471592086205E-2</v>
      </c>
      <c r="BN18" s="295">
        <v>6.0546048946471205E-2</v>
      </c>
      <c r="BO18" s="289">
        <v>5.9735139870740653E-2</v>
      </c>
      <c r="BP18" s="289">
        <v>5.899994921415358E-2</v>
      </c>
      <c r="BQ18" s="289">
        <v>5.8316368624885269E-2</v>
      </c>
      <c r="BR18" s="289">
        <v>5.7625935771116001E-2</v>
      </c>
      <c r="BS18" s="289">
        <v>5.689923971878276E-2</v>
      </c>
      <c r="BT18" s="289">
        <v>5.6142289562310356E-2</v>
      </c>
      <c r="BU18" s="289">
        <v>5.5349969238391895E-2</v>
      </c>
      <c r="BV18" s="289">
        <v>5.4610683466605602E-2</v>
      </c>
      <c r="BW18" s="289">
        <v>5.3841947681422572E-2</v>
      </c>
      <c r="BX18" s="289">
        <v>5.3036286375328409E-2</v>
      </c>
      <c r="BY18" s="289">
        <v>5.2237147169329833E-2</v>
      </c>
      <c r="BZ18" s="289">
        <v>5.1391187787771235E-2</v>
      </c>
      <c r="CA18" s="289">
        <v>5.0584719878058286E-2</v>
      </c>
      <c r="CB18" s="289">
        <v>4.9723963163010844E-2</v>
      </c>
      <c r="CC18" s="289">
        <v>4.8894978354648642E-2</v>
      </c>
      <c r="CD18" s="289">
        <v>4.8053427236159886E-2</v>
      </c>
      <c r="CE18" s="289">
        <v>4.7227299566930635E-2</v>
      </c>
      <c r="CF18" s="289">
        <v>4.6437278192705385E-2</v>
      </c>
      <c r="CG18" s="289">
        <v>4.5636425276887146E-2</v>
      </c>
      <c r="CH18" s="289">
        <v>4.4892526730624091E-2</v>
      </c>
      <c r="CI18" s="289">
        <v>4.4096417591987076E-2</v>
      </c>
      <c r="CJ18" s="289">
        <v>4.3363190878720918E-2</v>
      </c>
      <c r="CK18" s="289">
        <v>4.2703994925304301E-2</v>
      </c>
      <c r="CL18" s="289">
        <v>4.2137299934556408E-2</v>
      </c>
      <c r="CM18" s="289">
        <v>4.1712735060102868E-2</v>
      </c>
      <c r="CN18" s="289">
        <v>4.1094080138167295E-2</v>
      </c>
      <c r="CO18" s="289">
        <v>4.0530071442313138E-2</v>
      </c>
      <c r="CP18" s="289">
        <v>4.0038315880102607E-2</v>
      </c>
      <c r="CQ18" s="289">
        <v>3.9625575582243243E-2</v>
      </c>
      <c r="CR18" s="289">
        <v>3.9188146511611573E-2</v>
      </c>
      <c r="CS18" s="289">
        <v>3.8823094148055327E-2</v>
      </c>
      <c r="CT18" s="289">
        <v>3.8498474500120831E-2</v>
      </c>
    </row>
    <row r="19" spans="1:98" s="288" customFormat="1" ht="30.75" thickBot="1" x14ac:dyDescent="0.3">
      <c r="A19" s="366" t="s">
        <v>239</v>
      </c>
      <c r="B19" s="367" t="s">
        <v>317</v>
      </c>
      <c r="C19" s="368" t="s">
        <v>273</v>
      </c>
      <c r="D19" s="367" t="s">
        <v>318</v>
      </c>
      <c r="E19" s="369" t="s">
        <v>436</v>
      </c>
      <c r="F19" s="370" t="s">
        <v>240</v>
      </c>
      <c r="G19" s="370" t="s">
        <v>282</v>
      </c>
      <c r="H19" s="370" t="s">
        <v>241</v>
      </c>
      <c r="I19" s="370" t="s">
        <v>283</v>
      </c>
      <c r="J19" s="370" t="s">
        <v>284</v>
      </c>
      <c r="K19" s="370" t="s">
        <v>285</v>
      </c>
      <c r="L19" s="370" t="s">
        <v>286</v>
      </c>
      <c r="M19" s="370" t="s">
        <v>287</v>
      </c>
      <c r="N19" s="370" t="s">
        <v>288</v>
      </c>
      <c r="O19" s="370" t="s">
        <v>289</v>
      </c>
      <c r="P19" s="370" t="s">
        <v>243</v>
      </c>
      <c r="Q19" s="370" t="s">
        <v>290</v>
      </c>
      <c r="R19" s="370" t="s">
        <v>291</v>
      </c>
      <c r="S19" s="370" t="s">
        <v>246</v>
      </c>
      <c r="T19" s="370" t="s">
        <v>247</v>
      </c>
      <c r="U19" s="370" t="s">
        <v>232</v>
      </c>
      <c r="V19" s="370" t="s">
        <v>292</v>
      </c>
      <c r="W19" s="370" t="s">
        <v>244</v>
      </c>
      <c r="X19" s="370" t="s">
        <v>245</v>
      </c>
      <c r="Y19" s="370" t="s">
        <v>293</v>
      </c>
      <c r="Z19" s="370" t="s">
        <v>294</v>
      </c>
      <c r="AA19" s="370" t="s">
        <v>295</v>
      </c>
      <c r="AB19" s="370" t="s">
        <v>296</v>
      </c>
      <c r="AC19" s="370" t="s">
        <v>430</v>
      </c>
      <c r="AD19" s="370" t="s">
        <v>431</v>
      </c>
      <c r="AE19" s="370" t="s">
        <v>297</v>
      </c>
      <c r="AF19" s="370" t="s">
        <v>272</v>
      </c>
      <c r="AG19" s="370" t="s">
        <v>298</v>
      </c>
      <c r="AH19" s="370" t="s">
        <v>299</v>
      </c>
      <c r="AI19" s="370" t="s">
        <v>300</v>
      </c>
      <c r="AJ19" s="370" t="s">
        <v>301</v>
      </c>
      <c r="AK19" s="370" t="s">
        <v>302</v>
      </c>
      <c r="AL19" s="370" t="s">
        <v>303</v>
      </c>
      <c r="AM19" s="370" t="s">
        <v>304</v>
      </c>
      <c r="AN19" s="370" t="s">
        <v>305</v>
      </c>
      <c r="AO19" s="370" t="s">
        <v>306</v>
      </c>
      <c r="AP19" s="370" t="s">
        <v>307</v>
      </c>
      <c r="AQ19" s="371"/>
      <c r="AS19" s="293">
        <v>31</v>
      </c>
      <c r="AT19" t="s">
        <v>250</v>
      </c>
      <c r="AU19" s="289">
        <v>0.19942995421630111</v>
      </c>
      <c r="AV19" s="289">
        <v>0.21324520232968341</v>
      </c>
      <c r="AW19" s="289">
        <v>0.2236203241029972</v>
      </c>
      <c r="AX19" s="289">
        <v>0.23417621794088581</v>
      </c>
      <c r="AY19" s="289">
        <v>0.24407841471830063</v>
      </c>
      <c r="AZ19" s="289">
        <v>0.26176662616441726</v>
      </c>
      <c r="BA19" s="289">
        <v>0.27482985817169575</v>
      </c>
      <c r="BB19" s="289">
        <v>0.28719093075491003</v>
      </c>
      <c r="BC19" s="289">
        <v>0.29255270893285185</v>
      </c>
      <c r="BD19" s="289">
        <v>0.28809182526599114</v>
      </c>
      <c r="BE19" s="289">
        <v>0.29330710614415262</v>
      </c>
      <c r="BF19" s="289">
        <v>0.30074645964888463</v>
      </c>
      <c r="BG19" s="289">
        <v>0.33858152376543482</v>
      </c>
      <c r="BH19" s="289">
        <v>0.41242599478071534</v>
      </c>
      <c r="BI19" s="289">
        <v>0.39981396105933248</v>
      </c>
      <c r="BJ19" s="289">
        <v>0.40805471705279239</v>
      </c>
      <c r="BK19" s="289">
        <v>0.42206017732965778</v>
      </c>
      <c r="BL19" s="289">
        <v>0.43621767811957735</v>
      </c>
      <c r="BM19" s="289">
        <v>0.45664334496145853</v>
      </c>
      <c r="BN19" s="295">
        <v>0.45453568537445532</v>
      </c>
      <c r="BO19" s="289">
        <v>0.45314358659008852</v>
      </c>
      <c r="BP19" s="289">
        <v>0.45241095366768774</v>
      </c>
      <c r="BQ19" s="289">
        <v>0.45208403571763789</v>
      </c>
      <c r="BR19" s="289">
        <v>0.45155027865376007</v>
      </c>
      <c r="BS19" s="289">
        <v>0.45059439362549625</v>
      </c>
      <c r="BT19" s="289">
        <v>0.44917796675366045</v>
      </c>
      <c r="BU19" s="289">
        <v>0.44699864114874754</v>
      </c>
      <c r="BV19" s="289">
        <v>0.4447153982134146</v>
      </c>
      <c r="BW19" s="289">
        <v>0.44182267522181001</v>
      </c>
      <c r="BX19" s="289">
        <v>0.43813246543031581</v>
      </c>
      <c r="BY19" s="289">
        <v>0.43397180693591275</v>
      </c>
      <c r="BZ19" s="289">
        <v>0.4289082842690477</v>
      </c>
      <c r="CA19" s="289">
        <v>0.42362883266217022</v>
      </c>
      <c r="CB19" s="289">
        <v>0.41765436910243575</v>
      </c>
      <c r="CC19" s="289">
        <v>0.41143595642341352</v>
      </c>
      <c r="CD19" s="289">
        <v>0.40482339008650747</v>
      </c>
      <c r="CE19" s="289">
        <v>0.39788712682171634</v>
      </c>
      <c r="CF19" s="289">
        <v>0.39070575527112861</v>
      </c>
      <c r="CG19" s="289">
        <v>0.38341522813934081</v>
      </c>
      <c r="CH19" s="289">
        <v>0.3762969183169067</v>
      </c>
      <c r="CI19" s="289">
        <v>0.36894538146026601</v>
      </c>
      <c r="CJ19" s="289">
        <v>0.36222630974909859</v>
      </c>
      <c r="CK19" s="289">
        <v>0.35584022218776795</v>
      </c>
      <c r="CL19" s="289">
        <v>0.34985437485580034</v>
      </c>
      <c r="CM19" s="289">
        <v>0.34439162938349932</v>
      </c>
      <c r="CN19" s="289">
        <v>0.33959689832724649</v>
      </c>
      <c r="CO19" s="289">
        <v>0.33523834503050559</v>
      </c>
      <c r="CP19" s="289">
        <v>0.33145199824622479</v>
      </c>
      <c r="CQ19" s="289">
        <v>0.32829199726148389</v>
      </c>
      <c r="CR19" s="289">
        <v>0.32487582537156412</v>
      </c>
      <c r="CS19" s="289">
        <v>0.3220326032989857</v>
      </c>
      <c r="CT19" s="289">
        <v>0.31949939588813503</v>
      </c>
    </row>
    <row r="20" spans="1:98" s="288" customFormat="1" x14ac:dyDescent="0.25">
      <c r="A20" s="175" t="str">
        <f>"SL_2031_art_"&amp;S20&amp;"_"&amp;R20</f>
        <v>SL_2031_art_119_62</v>
      </c>
      <c r="B20" s="175" t="str">
        <f>VLOOKUP(R20,$AS$8:$AT$21,2,FALSE)</f>
        <v>Combination Long Haul Truck</v>
      </c>
      <c r="C20" s="200">
        <f t="shared" ref="C20:C83" si="3">VLOOKUP(R20,$AS$8:$CT$22,Funding_Year-1996,FALSE)</f>
        <v>2.7137441389359928E-2</v>
      </c>
      <c r="D20" s="262">
        <f>E20*C20</f>
        <v>0</v>
      </c>
      <c r="E20" s="372">
        <v>0</v>
      </c>
      <c r="F20" s="372">
        <v>1</v>
      </c>
      <c r="G20" s="372">
        <v>1</v>
      </c>
      <c r="H20" s="372">
        <v>2031</v>
      </c>
      <c r="I20" s="372">
        <v>1</v>
      </c>
      <c r="J20" s="372">
        <v>5</v>
      </c>
      <c r="K20" s="372" t="s">
        <v>308</v>
      </c>
      <c r="L20" s="372">
        <v>9</v>
      </c>
      <c r="M20" s="372">
        <v>49</v>
      </c>
      <c r="N20" s="372" t="s">
        <v>309</v>
      </c>
      <c r="O20" s="372">
        <v>49035</v>
      </c>
      <c r="P20" s="372" t="s">
        <v>234</v>
      </c>
      <c r="Q20" s="372">
        <v>490350</v>
      </c>
      <c r="R20" s="372">
        <v>62</v>
      </c>
      <c r="S20" s="372">
        <v>119</v>
      </c>
      <c r="T20" s="372" t="s">
        <v>1352</v>
      </c>
      <c r="U20" s="372">
        <v>91</v>
      </c>
      <c r="V20" s="372" t="s">
        <v>2076</v>
      </c>
      <c r="W20" s="372">
        <v>62</v>
      </c>
      <c r="X20" s="372" t="s">
        <v>260</v>
      </c>
      <c r="Y20" s="372" t="s">
        <v>428</v>
      </c>
      <c r="Z20" s="372" t="s">
        <v>2077</v>
      </c>
      <c r="AA20" s="372" t="s">
        <v>428</v>
      </c>
      <c r="AB20" s="372" t="s">
        <v>2077</v>
      </c>
      <c r="AC20" s="373"/>
      <c r="AD20" s="373"/>
      <c r="AE20" s="372" t="s">
        <v>428</v>
      </c>
      <c r="AF20" s="372">
        <v>1</v>
      </c>
      <c r="AG20" s="372" t="s">
        <v>2078</v>
      </c>
      <c r="AH20" s="372" t="s">
        <v>428</v>
      </c>
      <c r="AI20" s="372"/>
      <c r="AJ20" s="372"/>
      <c r="AK20" s="372"/>
      <c r="AL20" s="372"/>
      <c r="AM20" s="372"/>
      <c r="AN20" s="372">
        <v>0</v>
      </c>
      <c r="AO20" s="372"/>
      <c r="AP20" s="372"/>
      <c r="AQ20" s="373"/>
      <c r="AS20" s="293">
        <v>21</v>
      </c>
      <c r="AT20" t="s">
        <v>249</v>
      </c>
      <c r="AU20" s="200">
        <v>0.69423578621303328</v>
      </c>
      <c r="AV20" s="200">
        <v>0.68249926855485343</v>
      </c>
      <c r="AW20" s="200">
        <v>0.67096866647719411</v>
      </c>
      <c r="AX20" s="200">
        <v>0.66111482955290934</v>
      </c>
      <c r="AY20" s="200">
        <v>0.64892751445142116</v>
      </c>
      <c r="AZ20" s="200">
        <v>0.63190368788226303</v>
      </c>
      <c r="BA20" s="200">
        <v>0.61869602597299367</v>
      </c>
      <c r="BB20" s="200">
        <v>0.60011001451717694</v>
      </c>
      <c r="BC20" s="200">
        <v>0.59320578709731431</v>
      </c>
      <c r="BD20" s="200">
        <v>0.59472557163384521</v>
      </c>
      <c r="BE20" s="200">
        <v>0.59381988822995391</v>
      </c>
      <c r="BF20" s="200">
        <v>0.58725037386616286</v>
      </c>
      <c r="BG20" s="200">
        <v>0.54812302831816062</v>
      </c>
      <c r="BH20" s="200">
        <v>0.46213323050337574</v>
      </c>
      <c r="BI20" s="200">
        <v>0.47341243241986408</v>
      </c>
      <c r="BJ20" s="200">
        <v>0.46407586525678851</v>
      </c>
      <c r="BK20" s="200">
        <v>0.45004099582060769</v>
      </c>
      <c r="BL20" s="200">
        <v>0.4341843380291896</v>
      </c>
      <c r="BM20" s="200">
        <v>0.41013201654827885</v>
      </c>
      <c r="BN20" s="294">
        <v>0.41242550171390696</v>
      </c>
      <c r="BO20" s="200">
        <v>0.41359905243436834</v>
      </c>
      <c r="BP20" s="200">
        <v>0.41469142333380887</v>
      </c>
      <c r="BQ20" s="200">
        <v>0.41539299741678809</v>
      </c>
      <c r="BR20" s="200">
        <v>0.41605182029772175</v>
      </c>
      <c r="BS20" s="200">
        <v>0.41699108318095135</v>
      </c>
      <c r="BT20" s="200">
        <v>0.41835419853941536</v>
      </c>
      <c r="BU20" s="200">
        <v>0.42045592281508992</v>
      </c>
      <c r="BV20" s="200">
        <v>0.42282495361272043</v>
      </c>
      <c r="BW20" s="200">
        <v>0.42598534883302536</v>
      </c>
      <c r="BX20" s="200">
        <v>0.42986063550489184</v>
      </c>
      <c r="BY20" s="200">
        <v>0.43416932316033557</v>
      </c>
      <c r="BZ20" s="200">
        <v>0.43941661470667287</v>
      </c>
      <c r="CA20" s="200">
        <v>0.44466615548301297</v>
      </c>
      <c r="CB20" s="200">
        <v>0.4507354966109221</v>
      </c>
      <c r="CC20" s="200">
        <v>0.45697118762576105</v>
      </c>
      <c r="CD20" s="200">
        <v>0.46352689519789902</v>
      </c>
      <c r="CE20" s="200">
        <v>0.47027071241856877</v>
      </c>
      <c r="CF20" s="200">
        <v>0.47734830172871262</v>
      </c>
      <c r="CG20" s="200">
        <v>0.48454559509804845</v>
      </c>
      <c r="CH20" s="200">
        <v>0.49152310766360546</v>
      </c>
      <c r="CI20" s="200">
        <v>0.49891913825500311</v>
      </c>
      <c r="CJ20" s="200">
        <v>0.50557828777209357</v>
      </c>
      <c r="CK20" s="200">
        <v>0.51190289617093365</v>
      </c>
      <c r="CL20" s="200">
        <v>0.51771682079830117</v>
      </c>
      <c r="CM20" s="200">
        <v>0.52287530603230503</v>
      </c>
      <c r="CN20" s="200">
        <v>0.52749343515868485</v>
      </c>
      <c r="CO20" s="200">
        <v>0.53153206353236815</v>
      </c>
      <c r="CP20" s="200">
        <v>0.53490792572042534</v>
      </c>
      <c r="CQ20" s="200">
        <v>0.53749447377050885</v>
      </c>
      <c r="CR20" s="200">
        <v>0.54026681889051364</v>
      </c>
      <c r="CS20" s="200">
        <v>0.54239406410200719</v>
      </c>
      <c r="CT20" s="200">
        <v>0.54407611561787117</v>
      </c>
    </row>
    <row r="21" spans="1:98" s="288" customFormat="1" x14ac:dyDescent="0.25">
      <c r="A21" s="175" t="str">
        <f t="shared" ref="A21:A84" si="4">"SL_2031_art_"&amp;S21&amp;"_"&amp;R21</f>
        <v>SL_2031_art_119_62</v>
      </c>
      <c r="B21" s="175" t="str">
        <f t="shared" ref="B21:B84" si="5">VLOOKUP(R21,$AS$8:$AT$21,2,FALSE)</f>
        <v>Combination Long Haul Truck</v>
      </c>
      <c r="C21" s="200">
        <f t="shared" si="3"/>
        <v>2.7137441389359928E-2</v>
      </c>
      <c r="D21" s="262">
        <f t="shared" ref="D21:D84" si="6">E21*C21</f>
        <v>0</v>
      </c>
      <c r="E21" s="372">
        <v>0</v>
      </c>
      <c r="F21" s="372">
        <v>1</v>
      </c>
      <c r="G21" s="372">
        <v>1</v>
      </c>
      <c r="H21" s="372">
        <v>2031</v>
      </c>
      <c r="I21" s="372">
        <v>1</v>
      </c>
      <c r="J21" s="372">
        <v>5</v>
      </c>
      <c r="K21" s="372" t="s">
        <v>308</v>
      </c>
      <c r="L21" s="372">
        <v>9</v>
      </c>
      <c r="M21" s="372">
        <v>49</v>
      </c>
      <c r="N21" s="372" t="s">
        <v>309</v>
      </c>
      <c r="O21" s="372">
        <v>49035</v>
      </c>
      <c r="P21" s="372" t="s">
        <v>234</v>
      </c>
      <c r="Q21" s="372">
        <v>490350</v>
      </c>
      <c r="R21" s="372">
        <v>62</v>
      </c>
      <c r="S21" s="372">
        <v>119</v>
      </c>
      <c r="T21" s="372" t="s">
        <v>1352</v>
      </c>
      <c r="U21" s="372">
        <v>90</v>
      </c>
      <c r="V21" s="372" t="s">
        <v>2079</v>
      </c>
      <c r="W21" s="372">
        <v>62</v>
      </c>
      <c r="X21" s="372" t="s">
        <v>260</v>
      </c>
      <c r="Y21" s="372" t="s">
        <v>428</v>
      </c>
      <c r="Z21" s="372" t="s">
        <v>2077</v>
      </c>
      <c r="AA21" s="372" t="s">
        <v>428</v>
      </c>
      <c r="AB21" s="372" t="s">
        <v>2077</v>
      </c>
      <c r="AC21" s="373"/>
      <c r="AD21" s="373"/>
      <c r="AE21" s="372" t="s">
        <v>428</v>
      </c>
      <c r="AF21" s="372">
        <v>1</v>
      </c>
      <c r="AG21" s="372" t="s">
        <v>2078</v>
      </c>
      <c r="AH21" s="372" t="s">
        <v>428</v>
      </c>
      <c r="AI21" s="372"/>
      <c r="AJ21" s="372"/>
      <c r="AK21" s="372"/>
      <c r="AL21" s="372"/>
      <c r="AM21" s="372"/>
      <c r="AN21" s="372">
        <v>0</v>
      </c>
      <c r="AO21" s="372"/>
      <c r="AP21" s="372"/>
      <c r="AQ21" s="373"/>
      <c r="AS21" s="293">
        <v>11</v>
      </c>
      <c r="AT21" t="s">
        <v>248</v>
      </c>
      <c r="AU21" s="200">
        <v>1.4194077264281021E-3</v>
      </c>
      <c r="AV21" s="200">
        <v>1.0874236737187708E-3</v>
      </c>
      <c r="AW21" s="200">
        <v>8.7846787350490151E-4</v>
      </c>
      <c r="AX21" s="200">
        <v>8.4973190658542441E-4</v>
      </c>
      <c r="AY21" s="200">
        <v>8.6555709987792731E-4</v>
      </c>
      <c r="AZ21" s="200">
        <v>1.4230996439912448E-3</v>
      </c>
      <c r="BA21" s="200">
        <v>1.1843466873927878E-3</v>
      </c>
      <c r="BB21" s="200">
        <v>2.2767488068765772E-3</v>
      </c>
      <c r="BC21" s="200">
        <v>2.8171423748436469E-3</v>
      </c>
      <c r="BD21" s="200">
        <v>2.777434329043797E-3</v>
      </c>
      <c r="BE21" s="200">
        <v>2.7929341439151445E-3</v>
      </c>
      <c r="BF21" s="200">
        <v>2.1892568866567685E-3</v>
      </c>
      <c r="BG21" s="200">
        <v>2.2144162050406033E-3</v>
      </c>
      <c r="BH21" s="200">
        <v>2.9372719252504405E-3</v>
      </c>
      <c r="BI21" s="200">
        <v>2.6309381670370485E-3</v>
      </c>
      <c r="BJ21" s="200">
        <v>2.4701694190789052E-3</v>
      </c>
      <c r="BK21" s="200">
        <v>2.2717922200310601E-3</v>
      </c>
      <c r="BL21" s="200">
        <v>2.3533482196363572E-3</v>
      </c>
      <c r="BM21" s="200">
        <v>2.2428159512684893E-3</v>
      </c>
      <c r="BN21" s="294">
        <v>2.2405007151612192E-3</v>
      </c>
      <c r="BO21" s="200">
        <v>2.2373534011672774E-3</v>
      </c>
      <c r="BP21" s="200">
        <v>2.2361539725739587E-3</v>
      </c>
      <c r="BQ21" s="200">
        <v>2.2352467358553083E-3</v>
      </c>
      <c r="BR21" s="200">
        <v>2.2336121714074345E-3</v>
      </c>
      <c r="BS21" s="200">
        <v>2.2314168256325722E-3</v>
      </c>
      <c r="BT21" s="200">
        <v>2.2289622431452519E-3</v>
      </c>
      <c r="BU21" s="200">
        <v>2.2261908568318631E-3</v>
      </c>
      <c r="BV21" s="200">
        <v>2.223962273096606E-3</v>
      </c>
      <c r="BW21" s="200">
        <v>2.2220275838642583E-3</v>
      </c>
      <c r="BX21" s="200">
        <v>2.2195999029144438E-3</v>
      </c>
      <c r="BY21" s="200">
        <v>2.2170309456829192E-3</v>
      </c>
      <c r="BZ21" s="200">
        <v>2.2142331538286685E-3</v>
      </c>
      <c r="CA21" s="200">
        <v>2.2109705214788718E-3</v>
      </c>
      <c r="CB21" s="200">
        <v>2.2077304136043302E-3</v>
      </c>
      <c r="CC21" s="200">
        <v>2.2043498203829712E-3</v>
      </c>
      <c r="CD21" s="200">
        <v>2.2006610404060865E-3</v>
      </c>
      <c r="CE21" s="200">
        <v>2.1965784890048629E-3</v>
      </c>
      <c r="CF21" s="200">
        <v>2.1928052741322424E-3</v>
      </c>
      <c r="CG21" s="200">
        <v>2.1890111684615488E-3</v>
      </c>
      <c r="CH21" s="200">
        <v>2.1853279515942777E-3</v>
      </c>
      <c r="CI21" s="200">
        <v>2.1818726783820294E-3</v>
      </c>
      <c r="CJ21" s="200">
        <v>2.1786333415218513E-3</v>
      </c>
      <c r="CK21" s="200">
        <v>2.1755275188286975E-3</v>
      </c>
      <c r="CL21" s="200">
        <v>2.1725552071275049E-3</v>
      </c>
      <c r="CM21" s="200">
        <v>2.1697825335064043E-3</v>
      </c>
      <c r="CN21" s="200">
        <v>2.1669695430704063E-3</v>
      </c>
      <c r="CO21" s="200">
        <v>2.164071843873456E-3</v>
      </c>
      <c r="CP21" s="200">
        <v>2.1613613149483847E-3</v>
      </c>
      <c r="CQ21" s="200">
        <v>2.1586565093759179E-3</v>
      </c>
      <c r="CR21" s="200">
        <v>2.155675167423043E-3</v>
      </c>
      <c r="CS21" s="200">
        <v>2.1529369341712441E-3</v>
      </c>
      <c r="CT21" s="200">
        <v>2.150095414990475E-3</v>
      </c>
    </row>
    <row r="22" spans="1:98" s="288" customFormat="1" x14ac:dyDescent="0.25">
      <c r="A22" s="175" t="str">
        <f t="shared" si="4"/>
        <v>SL_2031_art_119_62</v>
      </c>
      <c r="B22" s="175" t="str">
        <f t="shared" si="5"/>
        <v>Combination Long Haul Truck</v>
      </c>
      <c r="C22" s="200">
        <f t="shared" si="3"/>
        <v>2.7137441389359928E-2</v>
      </c>
      <c r="D22" s="262">
        <f t="shared" si="6"/>
        <v>0</v>
      </c>
      <c r="E22" s="372">
        <v>0</v>
      </c>
      <c r="F22" s="372">
        <v>1</v>
      </c>
      <c r="G22" s="372">
        <v>1</v>
      </c>
      <c r="H22" s="372">
        <v>2031</v>
      </c>
      <c r="I22" s="372">
        <v>1</v>
      </c>
      <c r="J22" s="372">
        <v>5</v>
      </c>
      <c r="K22" s="372" t="s">
        <v>308</v>
      </c>
      <c r="L22" s="372">
        <v>9</v>
      </c>
      <c r="M22" s="372">
        <v>49</v>
      </c>
      <c r="N22" s="372" t="s">
        <v>309</v>
      </c>
      <c r="O22" s="372">
        <v>49035</v>
      </c>
      <c r="P22" s="372" t="s">
        <v>234</v>
      </c>
      <c r="Q22" s="372">
        <v>490350</v>
      </c>
      <c r="R22" s="372">
        <v>62</v>
      </c>
      <c r="S22" s="372">
        <v>119</v>
      </c>
      <c r="T22" s="372" t="s">
        <v>1352</v>
      </c>
      <c r="U22" s="372">
        <v>17</v>
      </c>
      <c r="V22" s="372" t="s">
        <v>2080</v>
      </c>
      <c r="W22" s="372">
        <v>62</v>
      </c>
      <c r="X22" s="372" t="s">
        <v>260</v>
      </c>
      <c r="Y22" s="372" t="s">
        <v>428</v>
      </c>
      <c r="Z22" s="372" t="s">
        <v>2077</v>
      </c>
      <c r="AA22" s="372" t="s">
        <v>428</v>
      </c>
      <c r="AB22" s="372" t="s">
        <v>2077</v>
      </c>
      <c r="AC22" s="373"/>
      <c r="AD22" s="373"/>
      <c r="AE22" s="372" t="s">
        <v>428</v>
      </c>
      <c r="AF22" s="372">
        <v>1</v>
      </c>
      <c r="AG22" s="372" t="s">
        <v>2078</v>
      </c>
      <c r="AH22" s="372" t="s">
        <v>428</v>
      </c>
      <c r="AI22" s="372"/>
      <c r="AJ22" s="372"/>
      <c r="AK22" s="372"/>
      <c r="AL22" s="372"/>
      <c r="AM22" s="372"/>
      <c r="AN22" s="372">
        <v>0</v>
      </c>
      <c r="AO22" s="372"/>
      <c r="AP22" s="372"/>
      <c r="AQ22" s="373"/>
      <c r="AT22" s="173"/>
      <c r="AU22" s="173"/>
      <c r="AV22" s="173"/>
      <c r="AW22" s="173"/>
      <c r="AX22" s="173"/>
      <c r="AY22" s="173"/>
      <c r="AZ22" s="173"/>
      <c r="BA22" s="173"/>
    </row>
    <row r="23" spans="1:98" s="288" customFormat="1" x14ac:dyDescent="0.25">
      <c r="A23" s="175" t="str">
        <f t="shared" si="4"/>
        <v>SL_2031_art_119_62</v>
      </c>
      <c r="B23" s="175" t="str">
        <f t="shared" si="5"/>
        <v>Combination Long Haul Truck</v>
      </c>
      <c r="C23" s="200">
        <f t="shared" si="3"/>
        <v>2.7137441389359928E-2</v>
      </c>
      <c r="D23" s="262">
        <f t="shared" si="6"/>
        <v>0</v>
      </c>
      <c r="E23" s="372">
        <v>0</v>
      </c>
      <c r="F23" s="372">
        <v>1</v>
      </c>
      <c r="G23" s="372">
        <v>1</v>
      </c>
      <c r="H23" s="372">
        <v>2031</v>
      </c>
      <c r="I23" s="372">
        <v>1</v>
      </c>
      <c r="J23" s="372">
        <v>5</v>
      </c>
      <c r="K23" s="372" t="s">
        <v>308</v>
      </c>
      <c r="L23" s="372">
        <v>9</v>
      </c>
      <c r="M23" s="372">
        <v>49</v>
      </c>
      <c r="N23" s="372" t="s">
        <v>309</v>
      </c>
      <c r="O23" s="372">
        <v>49035</v>
      </c>
      <c r="P23" s="372" t="s">
        <v>234</v>
      </c>
      <c r="Q23" s="372">
        <v>490350</v>
      </c>
      <c r="R23" s="372">
        <v>62</v>
      </c>
      <c r="S23" s="372">
        <v>119</v>
      </c>
      <c r="T23" s="372" t="s">
        <v>1352</v>
      </c>
      <c r="U23" s="372">
        <v>15</v>
      </c>
      <c r="V23" s="372" t="s">
        <v>323</v>
      </c>
      <c r="W23" s="372">
        <v>62</v>
      </c>
      <c r="X23" s="372" t="s">
        <v>260</v>
      </c>
      <c r="Y23" s="372" t="s">
        <v>428</v>
      </c>
      <c r="Z23" s="372" t="s">
        <v>2077</v>
      </c>
      <c r="AA23" s="372" t="s">
        <v>428</v>
      </c>
      <c r="AB23" s="372" t="s">
        <v>2077</v>
      </c>
      <c r="AC23" s="373"/>
      <c r="AD23" s="373"/>
      <c r="AE23" s="372" t="s">
        <v>428</v>
      </c>
      <c r="AF23" s="372">
        <v>5</v>
      </c>
      <c r="AG23" s="372" t="s">
        <v>310</v>
      </c>
      <c r="AH23" s="372" t="s">
        <v>428</v>
      </c>
      <c r="AI23" s="372"/>
      <c r="AJ23" s="372"/>
      <c r="AK23" s="372"/>
      <c r="AL23" s="372"/>
      <c r="AM23" s="372"/>
      <c r="AN23" s="372">
        <v>0</v>
      </c>
      <c r="AO23" s="372"/>
      <c r="AP23" s="372"/>
      <c r="AQ23" s="373"/>
      <c r="AT23" s="173"/>
      <c r="AU23" s="173"/>
      <c r="AV23" s="173"/>
      <c r="AW23" s="173"/>
      <c r="AX23" s="173"/>
      <c r="AY23" s="173"/>
      <c r="AZ23" s="173"/>
      <c r="BA23" s="173"/>
      <c r="BH23" s="173"/>
      <c r="BI23" s="173"/>
      <c r="BJ23" s="173"/>
      <c r="BK23" s="173"/>
      <c r="BL23" s="173"/>
      <c r="BM23" s="173"/>
      <c r="BN23" s="173"/>
      <c r="BO23" s="173"/>
      <c r="BP23" s="173"/>
      <c r="BQ23" s="173"/>
      <c r="BR23" s="173"/>
      <c r="BS23" s="173"/>
      <c r="BT23" s="173"/>
      <c r="BU23" s="173"/>
      <c r="BV23" s="173"/>
      <c r="BW23" s="173"/>
      <c r="BX23" s="173"/>
      <c r="BY23" s="173"/>
      <c r="BZ23" s="173"/>
      <c r="CA23" s="173"/>
      <c r="CB23" s="173"/>
      <c r="CC23" s="173"/>
      <c r="CD23" s="173"/>
      <c r="CE23" s="173"/>
      <c r="CF23" s="173"/>
      <c r="CG23" s="173"/>
      <c r="CH23" s="173"/>
      <c r="CI23" s="173"/>
      <c r="CJ23" s="173"/>
      <c r="CK23" s="173"/>
      <c r="CL23" s="173"/>
      <c r="CM23" s="173"/>
      <c r="CN23" s="173"/>
      <c r="CO23" s="173"/>
      <c r="CP23" s="173"/>
      <c r="CQ23" s="173"/>
      <c r="CR23" s="173"/>
      <c r="CS23" s="173"/>
      <c r="CT23" s="173"/>
    </row>
    <row r="24" spans="1:98" s="288" customFormat="1" x14ac:dyDescent="0.25">
      <c r="A24" s="175" t="str">
        <f t="shared" si="4"/>
        <v>SL_2031_art_119_62</v>
      </c>
      <c r="B24" s="175" t="str">
        <f t="shared" si="5"/>
        <v>Combination Long Haul Truck</v>
      </c>
      <c r="C24" s="200">
        <f t="shared" si="3"/>
        <v>2.7137441389359928E-2</v>
      </c>
      <c r="D24" s="262">
        <f t="shared" si="6"/>
        <v>0</v>
      </c>
      <c r="E24" s="372">
        <v>0</v>
      </c>
      <c r="F24" s="372">
        <v>1</v>
      </c>
      <c r="G24" s="372">
        <v>1</v>
      </c>
      <c r="H24" s="372">
        <v>2031</v>
      </c>
      <c r="I24" s="372">
        <v>1</v>
      </c>
      <c r="J24" s="372">
        <v>5</v>
      </c>
      <c r="K24" s="372" t="s">
        <v>308</v>
      </c>
      <c r="L24" s="372">
        <v>9</v>
      </c>
      <c r="M24" s="372">
        <v>49</v>
      </c>
      <c r="N24" s="372" t="s">
        <v>309</v>
      </c>
      <c r="O24" s="372">
        <v>49035</v>
      </c>
      <c r="P24" s="372" t="s">
        <v>234</v>
      </c>
      <c r="Q24" s="372">
        <v>490350</v>
      </c>
      <c r="R24" s="372">
        <v>62</v>
      </c>
      <c r="S24" s="372">
        <v>119</v>
      </c>
      <c r="T24" s="372" t="s">
        <v>1352</v>
      </c>
      <c r="U24" s="372">
        <v>1</v>
      </c>
      <c r="V24" s="372" t="s">
        <v>324</v>
      </c>
      <c r="W24" s="372">
        <v>62</v>
      </c>
      <c r="X24" s="372" t="s">
        <v>260</v>
      </c>
      <c r="Y24" s="372" t="s">
        <v>428</v>
      </c>
      <c r="Z24" s="372" t="s">
        <v>2077</v>
      </c>
      <c r="AA24" s="372" t="s">
        <v>428</v>
      </c>
      <c r="AB24" s="372" t="s">
        <v>2077</v>
      </c>
      <c r="AC24" s="373"/>
      <c r="AD24" s="373"/>
      <c r="AE24" s="372" t="s">
        <v>428</v>
      </c>
      <c r="AF24" s="372">
        <v>5</v>
      </c>
      <c r="AG24" s="372" t="s">
        <v>310</v>
      </c>
      <c r="AH24" s="372" t="s">
        <v>428</v>
      </c>
      <c r="AI24" s="372"/>
      <c r="AJ24" s="372"/>
      <c r="AK24" s="372"/>
      <c r="AL24" s="372"/>
      <c r="AM24" s="372"/>
      <c r="AN24" s="372">
        <v>0</v>
      </c>
      <c r="AO24" s="372"/>
      <c r="AP24" s="372"/>
      <c r="AQ24" s="373"/>
      <c r="AT24" s="173"/>
      <c r="AU24" s="173"/>
      <c r="AV24" s="173"/>
      <c r="AW24" s="173"/>
      <c r="AX24" s="173"/>
      <c r="AY24" s="173"/>
      <c r="AZ24" s="173"/>
      <c r="BA24" s="173"/>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row>
    <row r="25" spans="1:98" s="288" customFormat="1" x14ac:dyDescent="0.25">
      <c r="A25" s="175" t="str">
        <f t="shared" si="4"/>
        <v>SL_2031_art_119_61</v>
      </c>
      <c r="B25" s="175" t="str">
        <f t="shared" si="5"/>
        <v>Combination Short Haul Truck</v>
      </c>
      <c r="C25" s="200">
        <f t="shared" si="3"/>
        <v>9.4411110385850608E-3</v>
      </c>
      <c r="D25" s="262">
        <f t="shared" si="6"/>
        <v>0</v>
      </c>
      <c r="E25" s="372">
        <v>0</v>
      </c>
      <c r="F25" s="372">
        <v>1</v>
      </c>
      <c r="G25" s="372">
        <v>1</v>
      </c>
      <c r="H25" s="372">
        <v>2031</v>
      </c>
      <c r="I25" s="372">
        <v>1</v>
      </c>
      <c r="J25" s="372">
        <v>5</v>
      </c>
      <c r="K25" s="372" t="s">
        <v>308</v>
      </c>
      <c r="L25" s="372">
        <v>9</v>
      </c>
      <c r="M25" s="372">
        <v>49</v>
      </c>
      <c r="N25" s="372" t="s">
        <v>309</v>
      </c>
      <c r="O25" s="372">
        <v>49035</v>
      </c>
      <c r="P25" s="372" t="s">
        <v>234</v>
      </c>
      <c r="Q25" s="372">
        <v>490350</v>
      </c>
      <c r="R25" s="372">
        <v>61</v>
      </c>
      <c r="S25" s="372">
        <v>119</v>
      </c>
      <c r="T25" s="372" t="s">
        <v>1352</v>
      </c>
      <c r="U25" s="372">
        <v>15</v>
      </c>
      <c r="V25" s="372" t="s">
        <v>323</v>
      </c>
      <c r="W25" s="372">
        <v>61</v>
      </c>
      <c r="X25" s="372" t="s">
        <v>259</v>
      </c>
      <c r="Y25" s="372" t="s">
        <v>428</v>
      </c>
      <c r="Z25" s="372" t="s">
        <v>2077</v>
      </c>
      <c r="AA25" s="372" t="s">
        <v>428</v>
      </c>
      <c r="AB25" s="372" t="s">
        <v>2077</v>
      </c>
      <c r="AC25" s="373"/>
      <c r="AD25" s="373"/>
      <c r="AE25" s="372" t="s">
        <v>428</v>
      </c>
      <c r="AF25" s="372">
        <v>5</v>
      </c>
      <c r="AG25" s="372" t="s">
        <v>310</v>
      </c>
      <c r="AH25" s="372" t="s">
        <v>428</v>
      </c>
      <c r="AI25" s="372"/>
      <c r="AJ25" s="372"/>
      <c r="AK25" s="372"/>
      <c r="AL25" s="372"/>
      <c r="AM25" s="372"/>
      <c r="AN25" s="372">
        <v>0</v>
      </c>
      <c r="AO25" s="372"/>
      <c r="AP25" s="372"/>
      <c r="AQ25" s="373"/>
      <c r="AT25" s="173"/>
      <c r="AU25" s="173"/>
      <c r="AV25" s="173"/>
      <c r="AW25" s="173"/>
      <c r="AX25" s="173"/>
      <c r="AY25" s="173"/>
      <c r="AZ25" s="173"/>
      <c r="BA25" s="173"/>
      <c r="BH25" s="173"/>
      <c r="BI25" s="173"/>
      <c r="BJ25" s="173"/>
      <c r="BK25" s="173"/>
      <c r="BL25" s="173"/>
      <c r="BM25" s="173"/>
      <c r="BN25" s="173"/>
      <c r="BO25" s="173"/>
      <c r="BP25" s="173"/>
      <c r="BQ25" s="173"/>
      <c r="BR25" s="173"/>
      <c r="BS25" s="173"/>
      <c r="BT25" s="173"/>
      <c r="BU25" s="173"/>
      <c r="BV25" s="173"/>
      <c r="BW25" s="173"/>
      <c r="BX25" s="173"/>
      <c r="BY25" s="173"/>
      <c r="BZ25" s="173"/>
      <c r="CA25" s="173"/>
      <c r="CB25" s="173"/>
      <c r="CC25" s="173"/>
      <c r="CD25" s="173"/>
      <c r="CE25" s="173"/>
      <c r="CF25" s="173"/>
      <c r="CG25" s="173"/>
      <c r="CH25" s="173"/>
      <c r="CI25" s="173"/>
      <c r="CJ25" s="173"/>
      <c r="CK25" s="173"/>
      <c r="CL25" s="173"/>
      <c r="CM25" s="173"/>
      <c r="CN25" s="173"/>
      <c r="CO25" s="173"/>
      <c r="CP25" s="173"/>
      <c r="CQ25" s="173"/>
      <c r="CR25" s="173"/>
      <c r="CS25" s="173"/>
      <c r="CT25" s="173"/>
    </row>
    <row r="26" spans="1:98" s="288" customFormat="1" x14ac:dyDescent="0.25">
      <c r="A26" s="175" t="str">
        <f t="shared" si="4"/>
        <v>SL_2031_art_119_61</v>
      </c>
      <c r="B26" s="175" t="str">
        <f t="shared" si="5"/>
        <v>Combination Short Haul Truck</v>
      </c>
      <c r="C26" s="200">
        <f t="shared" si="3"/>
        <v>9.4411110385850608E-3</v>
      </c>
      <c r="D26" s="262">
        <f t="shared" si="6"/>
        <v>0</v>
      </c>
      <c r="E26" s="372">
        <v>0</v>
      </c>
      <c r="F26" s="372">
        <v>1</v>
      </c>
      <c r="G26" s="372">
        <v>1</v>
      </c>
      <c r="H26" s="372">
        <v>2031</v>
      </c>
      <c r="I26" s="372">
        <v>1</v>
      </c>
      <c r="J26" s="372">
        <v>5</v>
      </c>
      <c r="K26" s="372" t="s">
        <v>308</v>
      </c>
      <c r="L26" s="372">
        <v>9</v>
      </c>
      <c r="M26" s="372">
        <v>49</v>
      </c>
      <c r="N26" s="372" t="s">
        <v>309</v>
      </c>
      <c r="O26" s="372">
        <v>49035</v>
      </c>
      <c r="P26" s="372" t="s">
        <v>234</v>
      </c>
      <c r="Q26" s="372">
        <v>490350</v>
      </c>
      <c r="R26" s="372">
        <v>61</v>
      </c>
      <c r="S26" s="372">
        <v>119</v>
      </c>
      <c r="T26" s="372" t="s">
        <v>1352</v>
      </c>
      <c r="U26" s="372">
        <v>1</v>
      </c>
      <c r="V26" s="372" t="s">
        <v>324</v>
      </c>
      <c r="W26" s="372">
        <v>61</v>
      </c>
      <c r="X26" s="372" t="s">
        <v>259</v>
      </c>
      <c r="Y26" s="372" t="s">
        <v>428</v>
      </c>
      <c r="Z26" s="372" t="s">
        <v>2077</v>
      </c>
      <c r="AA26" s="372" t="s">
        <v>428</v>
      </c>
      <c r="AB26" s="372" t="s">
        <v>2077</v>
      </c>
      <c r="AC26" s="373"/>
      <c r="AD26" s="373"/>
      <c r="AE26" s="372" t="s">
        <v>428</v>
      </c>
      <c r="AF26" s="372">
        <v>5</v>
      </c>
      <c r="AG26" s="372" t="s">
        <v>310</v>
      </c>
      <c r="AH26" s="372" t="s">
        <v>428</v>
      </c>
      <c r="AI26" s="372"/>
      <c r="AJ26" s="372"/>
      <c r="AK26" s="372"/>
      <c r="AL26" s="372"/>
      <c r="AM26" s="372"/>
      <c r="AN26" s="372">
        <v>0</v>
      </c>
      <c r="AO26" s="372"/>
      <c r="AP26" s="372"/>
      <c r="AQ26" s="373"/>
      <c r="AT26" s="173"/>
      <c r="AU26" s="173"/>
      <c r="AV26" s="173"/>
      <c r="AW26" s="173"/>
      <c r="AX26" s="173"/>
      <c r="AY26" s="173"/>
      <c r="AZ26" s="173"/>
      <c r="BA26" s="173"/>
      <c r="BH26" s="173"/>
      <c r="BI26" s="173"/>
      <c r="BJ26" s="173"/>
      <c r="BK26" s="173"/>
      <c r="BL26" s="173"/>
      <c r="BM26" s="173"/>
      <c r="BN26" s="173"/>
      <c r="BO26" s="173"/>
      <c r="BP26" s="173"/>
      <c r="BQ26" s="173"/>
      <c r="BR26" s="173"/>
      <c r="BS26" s="173"/>
      <c r="BT26" s="173"/>
      <c r="BU26" s="173"/>
      <c r="BV26" s="173"/>
      <c r="BW26" s="173"/>
      <c r="BX26" s="173"/>
      <c r="BY26" s="173"/>
      <c r="BZ26" s="173"/>
      <c r="CA26" s="173"/>
      <c r="CB26" s="173"/>
      <c r="CC26" s="173"/>
      <c r="CD26" s="173"/>
      <c r="CE26" s="173"/>
      <c r="CF26" s="173"/>
      <c r="CG26" s="173"/>
      <c r="CH26" s="173"/>
      <c r="CI26" s="173"/>
      <c r="CJ26" s="173"/>
      <c r="CK26" s="173"/>
      <c r="CL26" s="173"/>
      <c r="CM26" s="173"/>
      <c r="CN26" s="173"/>
      <c r="CO26" s="173"/>
      <c r="CP26" s="173"/>
      <c r="CQ26" s="173"/>
      <c r="CR26" s="173"/>
      <c r="CS26" s="173"/>
      <c r="CT26" s="173"/>
    </row>
    <row r="27" spans="1:98" x14ac:dyDescent="0.25">
      <c r="A27" s="175" t="str">
        <f t="shared" si="4"/>
        <v>SL_2031_art_119_54</v>
      </c>
      <c r="B27" s="175" t="str">
        <f t="shared" si="5"/>
        <v>Motor Home</v>
      </c>
      <c r="C27" s="200">
        <f t="shared" si="3"/>
        <v>1.3389880339048524E-3</v>
      </c>
      <c r="D27" s="262">
        <f t="shared" si="6"/>
        <v>0</v>
      </c>
      <c r="E27" s="372">
        <v>0</v>
      </c>
      <c r="F27" s="372">
        <v>1</v>
      </c>
      <c r="G27" s="372">
        <v>1</v>
      </c>
      <c r="H27" s="372">
        <v>2031</v>
      </c>
      <c r="I27" s="372">
        <v>1</v>
      </c>
      <c r="J27" s="372">
        <v>5</v>
      </c>
      <c r="K27" s="372" t="s">
        <v>308</v>
      </c>
      <c r="L27" s="372">
        <v>9</v>
      </c>
      <c r="M27" s="372">
        <v>49</v>
      </c>
      <c r="N27" s="372" t="s">
        <v>309</v>
      </c>
      <c r="O27" s="372">
        <v>49035</v>
      </c>
      <c r="P27" s="372" t="s">
        <v>234</v>
      </c>
      <c r="Q27" s="372">
        <v>490350</v>
      </c>
      <c r="R27" s="372">
        <v>54</v>
      </c>
      <c r="S27" s="372">
        <v>119</v>
      </c>
      <c r="T27" s="372" t="s">
        <v>1352</v>
      </c>
      <c r="U27" s="372">
        <v>15</v>
      </c>
      <c r="V27" s="372" t="s">
        <v>323</v>
      </c>
      <c r="W27" s="372">
        <v>54</v>
      </c>
      <c r="X27" s="372" t="s">
        <v>258</v>
      </c>
      <c r="Y27" s="372" t="s">
        <v>428</v>
      </c>
      <c r="Z27" s="372" t="s">
        <v>2077</v>
      </c>
      <c r="AA27" s="372" t="s">
        <v>428</v>
      </c>
      <c r="AB27" s="372" t="s">
        <v>2077</v>
      </c>
      <c r="AC27" s="373"/>
      <c r="AD27" s="373"/>
      <c r="AE27" s="372" t="s">
        <v>428</v>
      </c>
      <c r="AF27" s="372">
        <v>5</v>
      </c>
      <c r="AG27" s="372" t="s">
        <v>310</v>
      </c>
      <c r="AH27" s="372" t="s">
        <v>428</v>
      </c>
      <c r="AI27" s="372"/>
      <c r="AJ27" s="372"/>
      <c r="AK27" s="372"/>
      <c r="AL27" s="372"/>
      <c r="AM27" s="372"/>
      <c r="AN27" s="372">
        <v>0</v>
      </c>
      <c r="AO27" s="372"/>
      <c r="AP27" s="372"/>
      <c r="AQ27" s="373"/>
      <c r="AS27" s="288"/>
      <c r="BB27" s="288"/>
      <c r="BC27" s="288"/>
      <c r="BD27" s="288"/>
      <c r="BE27" s="288"/>
      <c r="BF27" s="288"/>
      <c r="BG27" s="288"/>
    </row>
    <row r="28" spans="1:98" x14ac:dyDescent="0.25">
      <c r="A28" s="175" t="str">
        <f t="shared" si="4"/>
        <v>SL_2031_art_119_54</v>
      </c>
      <c r="B28" s="175" t="str">
        <f t="shared" si="5"/>
        <v>Motor Home</v>
      </c>
      <c r="C28" s="200">
        <f t="shared" si="3"/>
        <v>1.3389880339048524E-3</v>
      </c>
      <c r="D28" s="262">
        <f t="shared" si="6"/>
        <v>0</v>
      </c>
      <c r="E28" s="372">
        <v>0</v>
      </c>
      <c r="F28" s="372">
        <v>1</v>
      </c>
      <c r="G28" s="372">
        <v>1</v>
      </c>
      <c r="H28" s="372">
        <v>2031</v>
      </c>
      <c r="I28" s="372">
        <v>1</v>
      </c>
      <c r="J28" s="372">
        <v>5</v>
      </c>
      <c r="K28" s="372" t="s">
        <v>308</v>
      </c>
      <c r="L28" s="372">
        <v>9</v>
      </c>
      <c r="M28" s="372">
        <v>49</v>
      </c>
      <c r="N28" s="372" t="s">
        <v>309</v>
      </c>
      <c r="O28" s="372">
        <v>49035</v>
      </c>
      <c r="P28" s="372" t="s">
        <v>234</v>
      </c>
      <c r="Q28" s="372">
        <v>490350</v>
      </c>
      <c r="R28" s="372">
        <v>54</v>
      </c>
      <c r="S28" s="372">
        <v>119</v>
      </c>
      <c r="T28" s="372" t="s">
        <v>1352</v>
      </c>
      <c r="U28" s="372">
        <v>1</v>
      </c>
      <c r="V28" s="372" t="s">
        <v>324</v>
      </c>
      <c r="W28" s="372">
        <v>54</v>
      </c>
      <c r="X28" s="372" t="s">
        <v>258</v>
      </c>
      <c r="Y28" s="372" t="s">
        <v>428</v>
      </c>
      <c r="Z28" s="372" t="s">
        <v>2077</v>
      </c>
      <c r="AA28" s="372" t="s">
        <v>428</v>
      </c>
      <c r="AB28" s="372" t="s">
        <v>2077</v>
      </c>
      <c r="AC28" s="373"/>
      <c r="AD28" s="373"/>
      <c r="AE28" s="372" t="s">
        <v>428</v>
      </c>
      <c r="AF28" s="372">
        <v>5</v>
      </c>
      <c r="AG28" s="372" t="s">
        <v>310</v>
      </c>
      <c r="AH28" s="372" t="s">
        <v>428</v>
      </c>
      <c r="AI28" s="372"/>
      <c r="AJ28" s="372"/>
      <c r="AK28" s="372"/>
      <c r="AL28" s="372"/>
      <c r="AM28" s="372"/>
      <c r="AN28" s="372">
        <v>0</v>
      </c>
      <c r="AO28" s="372"/>
      <c r="AP28" s="372"/>
      <c r="AQ28" s="373"/>
      <c r="AT28" s="293">
        <v>11</v>
      </c>
      <c r="AU28" s="293">
        <v>21</v>
      </c>
      <c r="AV28" s="293">
        <v>31</v>
      </c>
      <c r="AW28" s="293">
        <v>32</v>
      </c>
      <c r="AX28" s="293">
        <v>41</v>
      </c>
      <c r="AY28" s="293">
        <v>42</v>
      </c>
      <c r="AZ28" s="293">
        <v>43</v>
      </c>
      <c r="BA28" s="293">
        <v>51</v>
      </c>
      <c r="BB28" s="293">
        <v>52</v>
      </c>
      <c r="BC28" s="293">
        <v>53</v>
      </c>
      <c r="BD28" s="293">
        <v>54</v>
      </c>
      <c r="BE28" s="293">
        <v>61</v>
      </c>
      <c r="BF28" s="293">
        <v>62</v>
      </c>
    </row>
    <row r="29" spans="1:98" x14ac:dyDescent="0.25">
      <c r="A29" s="175" t="str">
        <f t="shared" si="4"/>
        <v>SL_2031_art_119_53</v>
      </c>
      <c r="B29" s="175" t="str">
        <f t="shared" si="5"/>
        <v>Single Long Haul Truck</v>
      </c>
      <c r="C29" s="200">
        <f t="shared" si="3"/>
        <v>2.2748394496792308E-3</v>
      </c>
      <c r="D29" s="262">
        <f t="shared" si="6"/>
        <v>0</v>
      </c>
      <c r="E29" s="372">
        <v>0</v>
      </c>
      <c r="F29" s="372">
        <v>1</v>
      </c>
      <c r="G29" s="372">
        <v>1</v>
      </c>
      <c r="H29" s="372">
        <v>2031</v>
      </c>
      <c r="I29" s="372">
        <v>1</v>
      </c>
      <c r="J29" s="372">
        <v>5</v>
      </c>
      <c r="K29" s="372" t="s">
        <v>308</v>
      </c>
      <c r="L29" s="372">
        <v>9</v>
      </c>
      <c r="M29" s="372">
        <v>49</v>
      </c>
      <c r="N29" s="372" t="s">
        <v>309</v>
      </c>
      <c r="O29" s="372">
        <v>49035</v>
      </c>
      <c r="P29" s="372" t="s">
        <v>234</v>
      </c>
      <c r="Q29" s="372">
        <v>490350</v>
      </c>
      <c r="R29" s="372">
        <v>53</v>
      </c>
      <c r="S29" s="372">
        <v>119</v>
      </c>
      <c r="T29" s="372" t="s">
        <v>1352</v>
      </c>
      <c r="U29" s="372">
        <v>15</v>
      </c>
      <c r="V29" s="372" t="s">
        <v>323</v>
      </c>
      <c r="W29" s="372">
        <v>53</v>
      </c>
      <c r="X29" s="372" t="s">
        <v>257</v>
      </c>
      <c r="Y29" s="372" t="s">
        <v>428</v>
      </c>
      <c r="Z29" s="372" t="s">
        <v>2077</v>
      </c>
      <c r="AA29" s="372" t="s">
        <v>428</v>
      </c>
      <c r="AB29" s="372" t="s">
        <v>2077</v>
      </c>
      <c r="AC29" s="373"/>
      <c r="AD29" s="373"/>
      <c r="AE29" s="372" t="s">
        <v>428</v>
      </c>
      <c r="AF29" s="372">
        <v>5</v>
      </c>
      <c r="AG29" s="372" t="s">
        <v>310</v>
      </c>
      <c r="AH29" s="372" t="s">
        <v>428</v>
      </c>
      <c r="AI29" s="372"/>
      <c r="AJ29" s="372"/>
      <c r="AK29" s="372"/>
      <c r="AL29" s="372"/>
      <c r="AM29" s="372"/>
      <c r="AN29" s="372">
        <v>0</v>
      </c>
      <c r="AO29" s="372"/>
      <c r="AP29" s="372"/>
      <c r="AQ29" s="373"/>
      <c r="AT29" s="200">
        <v>1.4990673432670335E-3</v>
      </c>
      <c r="AU29" s="200">
        <v>0.84862013532554181</v>
      </c>
      <c r="AV29" s="289">
        <v>6.9575546872781197E-2</v>
      </c>
      <c r="AW29" s="289">
        <v>8.5972750414559911E-3</v>
      </c>
      <c r="AX29" s="290">
        <v>1.839688736261739E-3</v>
      </c>
      <c r="AY29" s="290">
        <v>4.2232657471272342E-4</v>
      </c>
      <c r="AZ29" s="290">
        <v>1.5387641248520883E-3</v>
      </c>
      <c r="BA29" s="291">
        <v>1.9029610565514368E-3</v>
      </c>
      <c r="BB29" s="291">
        <v>1.8966604759945563E-2</v>
      </c>
      <c r="BC29" s="291">
        <v>2.0376165852108727E-3</v>
      </c>
      <c r="BD29" s="291">
        <v>4.5828971555946984E-3</v>
      </c>
      <c r="BE29" s="292">
        <v>2.5585906749655118E-2</v>
      </c>
      <c r="BF29" s="292">
        <v>1.4831209674169727E-2</v>
      </c>
      <c r="BG29" s="249"/>
    </row>
    <row r="30" spans="1:98" x14ac:dyDescent="0.25">
      <c r="A30" s="175" t="str">
        <f t="shared" si="4"/>
        <v>SL_2031_art_119_53</v>
      </c>
      <c r="B30" s="175" t="str">
        <f t="shared" si="5"/>
        <v>Single Long Haul Truck</v>
      </c>
      <c r="C30" s="200">
        <f t="shared" si="3"/>
        <v>2.2748394496792308E-3</v>
      </c>
      <c r="D30" s="262">
        <f t="shared" si="6"/>
        <v>0</v>
      </c>
      <c r="E30" s="372">
        <v>0</v>
      </c>
      <c r="F30" s="372">
        <v>1</v>
      </c>
      <c r="G30" s="372">
        <v>1</v>
      </c>
      <c r="H30" s="372">
        <v>2031</v>
      </c>
      <c r="I30" s="372">
        <v>1</v>
      </c>
      <c r="J30" s="372">
        <v>5</v>
      </c>
      <c r="K30" s="372" t="s">
        <v>308</v>
      </c>
      <c r="L30" s="372">
        <v>9</v>
      </c>
      <c r="M30" s="372">
        <v>49</v>
      </c>
      <c r="N30" s="372" t="s">
        <v>309</v>
      </c>
      <c r="O30" s="372">
        <v>49035</v>
      </c>
      <c r="P30" s="372" t="s">
        <v>234</v>
      </c>
      <c r="Q30" s="372">
        <v>490350</v>
      </c>
      <c r="R30" s="372">
        <v>53</v>
      </c>
      <c r="S30" s="372">
        <v>119</v>
      </c>
      <c r="T30" s="372" t="s">
        <v>1352</v>
      </c>
      <c r="U30" s="372">
        <v>1</v>
      </c>
      <c r="V30" s="372" t="s">
        <v>324</v>
      </c>
      <c r="W30" s="372">
        <v>53</v>
      </c>
      <c r="X30" s="372" t="s">
        <v>257</v>
      </c>
      <c r="Y30" s="372" t="s">
        <v>428</v>
      </c>
      <c r="Z30" s="372" t="s">
        <v>2077</v>
      </c>
      <c r="AA30" s="372" t="s">
        <v>428</v>
      </c>
      <c r="AB30" s="372" t="s">
        <v>2077</v>
      </c>
      <c r="AC30" s="373"/>
      <c r="AD30" s="373"/>
      <c r="AE30" s="372" t="s">
        <v>428</v>
      </c>
      <c r="AF30" s="372">
        <v>5</v>
      </c>
      <c r="AG30" s="372" t="s">
        <v>310</v>
      </c>
      <c r="AH30" s="372" t="s">
        <v>428</v>
      </c>
      <c r="AI30" s="372"/>
      <c r="AJ30" s="372"/>
      <c r="AK30" s="372"/>
      <c r="AL30" s="372"/>
      <c r="AM30" s="372"/>
      <c r="AN30" s="372">
        <v>0</v>
      </c>
      <c r="AO30" s="372"/>
      <c r="AP30" s="372"/>
      <c r="AQ30" s="373"/>
      <c r="AS30" s="189">
        <v>1990</v>
      </c>
      <c r="AT30" s="200">
        <v>1.4194077264281021E-3</v>
      </c>
      <c r="AU30" s="200">
        <v>0.69423578621303328</v>
      </c>
      <c r="AV30" s="289">
        <v>0.19942995421630111</v>
      </c>
      <c r="AW30" s="289">
        <v>2.3173876651238347E-2</v>
      </c>
      <c r="AX30" s="290">
        <v>2.1399729627897489E-3</v>
      </c>
      <c r="AY30" s="290">
        <v>6.515145567082309E-4</v>
      </c>
      <c r="AZ30" s="290">
        <v>1.5679001697409376E-3</v>
      </c>
      <c r="BA30" s="291">
        <v>1.9589099061805338E-3</v>
      </c>
      <c r="BB30" s="291">
        <v>2.2617547243926162E-2</v>
      </c>
      <c r="BC30" s="291">
        <v>1.5363276295743658E-3</v>
      </c>
      <c r="BD30" s="291">
        <v>3.6513477999402929E-3</v>
      </c>
      <c r="BE30" s="292">
        <v>2.8431052960554971E-2</v>
      </c>
      <c r="BF30" s="292">
        <v>1.9186401963583899E-2</v>
      </c>
    </row>
    <row r="31" spans="1:98" x14ac:dyDescent="0.25">
      <c r="A31" s="175" t="str">
        <f t="shared" si="4"/>
        <v>SL_2031_art_119_52</v>
      </c>
      <c r="B31" s="175" t="str">
        <f t="shared" si="5"/>
        <v>Single Short Haul Truck</v>
      </c>
      <c r="C31" s="200">
        <f t="shared" si="3"/>
        <v>3.3479081569163724E-2</v>
      </c>
      <c r="D31" s="262">
        <f t="shared" si="6"/>
        <v>0</v>
      </c>
      <c r="E31" s="372">
        <v>0</v>
      </c>
      <c r="F31" s="372">
        <v>1</v>
      </c>
      <c r="G31" s="372">
        <v>1</v>
      </c>
      <c r="H31" s="372">
        <v>2031</v>
      </c>
      <c r="I31" s="372">
        <v>1</v>
      </c>
      <c r="J31" s="372">
        <v>5</v>
      </c>
      <c r="K31" s="372" t="s">
        <v>308</v>
      </c>
      <c r="L31" s="372">
        <v>9</v>
      </c>
      <c r="M31" s="372">
        <v>49</v>
      </c>
      <c r="N31" s="372" t="s">
        <v>309</v>
      </c>
      <c r="O31" s="372">
        <v>49035</v>
      </c>
      <c r="P31" s="372" t="s">
        <v>234</v>
      </c>
      <c r="Q31" s="372">
        <v>490350</v>
      </c>
      <c r="R31" s="372">
        <v>52</v>
      </c>
      <c r="S31" s="372">
        <v>119</v>
      </c>
      <c r="T31" s="372" t="s">
        <v>1352</v>
      </c>
      <c r="U31" s="372">
        <v>15</v>
      </c>
      <c r="V31" s="372" t="s">
        <v>323</v>
      </c>
      <c r="W31" s="372">
        <v>52</v>
      </c>
      <c r="X31" s="372" t="s">
        <v>256</v>
      </c>
      <c r="Y31" s="372" t="s">
        <v>428</v>
      </c>
      <c r="Z31" s="372" t="s">
        <v>2077</v>
      </c>
      <c r="AA31" s="372" t="s">
        <v>428</v>
      </c>
      <c r="AB31" s="372" t="s">
        <v>2077</v>
      </c>
      <c r="AC31" s="373"/>
      <c r="AD31" s="373"/>
      <c r="AE31" s="372" t="s">
        <v>428</v>
      </c>
      <c r="AF31" s="372">
        <v>5</v>
      </c>
      <c r="AG31" s="372" t="s">
        <v>310</v>
      </c>
      <c r="AH31" s="372" t="s">
        <v>428</v>
      </c>
      <c r="AI31" s="372"/>
      <c r="AJ31" s="372"/>
      <c r="AK31" s="372"/>
      <c r="AL31" s="372"/>
      <c r="AM31" s="372"/>
      <c r="AN31" s="372">
        <v>0</v>
      </c>
      <c r="AO31" s="372"/>
      <c r="AP31" s="372"/>
      <c r="AQ31" s="373"/>
      <c r="AS31" s="189">
        <v>1999</v>
      </c>
      <c r="AT31" s="200">
        <v>1.0874236737187708E-3</v>
      </c>
      <c r="AU31" s="200">
        <v>0.68249926855485343</v>
      </c>
      <c r="AV31" s="289">
        <v>0.21324520232968341</v>
      </c>
      <c r="AW31" s="289">
        <v>2.4742740807248295E-2</v>
      </c>
      <c r="AX31" s="290">
        <v>2.091307695399139E-3</v>
      </c>
      <c r="AY31" s="290">
        <v>6.4020938870052628E-4</v>
      </c>
      <c r="AZ31" s="290">
        <v>1.5101475288752555E-3</v>
      </c>
      <c r="BA31" s="291">
        <v>1.6943183389113324E-3</v>
      </c>
      <c r="BB31" s="291">
        <v>2.2404218346405338E-2</v>
      </c>
      <c r="BC31" s="291">
        <v>1.5374485095110059E-3</v>
      </c>
      <c r="BD31" s="291">
        <v>3.1383111787486491E-3</v>
      </c>
      <c r="BE31" s="292">
        <v>2.5574320450495319E-2</v>
      </c>
      <c r="BF31" s="292">
        <v>1.9835083197449564E-2</v>
      </c>
    </row>
    <row r="32" spans="1:98" x14ac:dyDescent="0.25">
      <c r="A32" s="175" t="str">
        <f t="shared" si="4"/>
        <v>SL_2031_art_119_52</v>
      </c>
      <c r="B32" s="175" t="str">
        <f t="shared" si="5"/>
        <v>Single Short Haul Truck</v>
      </c>
      <c r="C32" s="200">
        <f t="shared" si="3"/>
        <v>3.3479081569163724E-2</v>
      </c>
      <c r="D32" s="262">
        <f t="shared" si="6"/>
        <v>0</v>
      </c>
      <c r="E32" s="372">
        <v>0</v>
      </c>
      <c r="F32" s="372">
        <v>1</v>
      </c>
      <c r="G32" s="372">
        <v>1</v>
      </c>
      <c r="H32" s="372">
        <v>2031</v>
      </c>
      <c r="I32" s="372">
        <v>1</v>
      </c>
      <c r="J32" s="372">
        <v>5</v>
      </c>
      <c r="K32" s="372" t="s">
        <v>308</v>
      </c>
      <c r="L32" s="372">
        <v>9</v>
      </c>
      <c r="M32" s="372">
        <v>49</v>
      </c>
      <c r="N32" s="372" t="s">
        <v>309</v>
      </c>
      <c r="O32" s="372">
        <v>49035</v>
      </c>
      <c r="P32" s="372" t="s">
        <v>234</v>
      </c>
      <c r="Q32" s="372">
        <v>490350</v>
      </c>
      <c r="R32" s="372">
        <v>52</v>
      </c>
      <c r="S32" s="372">
        <v>119</v>
      </c>
      <c r="T32" s="372" t="s">
        <v>1352</v>
      </c>
      <c r="U32" s="372">
        <v>1</v>
      </c>
      <c r="V32" s="372" t="s">
        <v>324</v>
      </c>
      <c r="W32" s="372">
        <v>52</v>
      </c>
      <c r="X32" s="372" t="s">
        <v>256</v>
      </c>
      <c r="Y32" s="372" t="s">
        <v>428</v>
      </c>
      <c r="Z32" s="372" t="s">
        <v>2077</v>
      </c>
      <c r="AA32" s="372" t="s">
        <v>428</v>
      </c>
      <c r="AB32" s="372" t="s">
        <v>2077</v>
      </c>
      <c r="AC32" s="373"/>
      <c r="AD32" s="373"/>
      <c r="AE32" s="372" t="s">
        <v>428</v>
      </c>
      <c r="AF32" s="372">
        <v>5</v>
      </c>
      <c r="AG32" s="372" t="s">
        <v>310</v>
      </c>
      <c r="AH32" s="372" t="s">
        <v>428</v>
      </c>
      <c r="AI32" s="372"/>
      <c r="AJ32" s="372"/>
      <c r="AK32" s="372"/>
      <c r="AL32" s="372"/>
      <c r="AM32" s="372"/>
      <c r="AN32" s="372">
        <v>0</v>
      </c>
      <c r="AO32" s="372"/>
      <c r="AP32" s="372"/>
      <c r="AQ32" s="373"/>
      <c r="AS32" s="189">
        <v>2000</v>
      </c>
      <c r="AT32" s="200">
        <v>8.7846787350490151E-4</v>
      </c>
      <c r="AU32" s="200">
        <v>0.67096866647719411</v>
      </c>
      <c r="AV32" s="289">
        <v>0.2236203241029972</v>
      </c>
      <c r="AW32" s="289">
        <v>2.5960411991014825E-2</v>
      </c>
      <c r="AX32" s="290">
        <v>1.5323849725773415E-3</v>
      </c>
      <c r="AY32" s="290">
        <v>4.7799655478998214E-4</v>
      </c>
      <c r="AZ32" s="290">
        <v>1.1027323307573067E-3</v>
      </c>
      <c r="BA32" s="291">
        <v>1.5288685393331542E-3</v>
      </c>
      <c r="BB32" s="291">
        <v>2.2872827416207494E-2</v>
      </c>
      <c r="BC32" s="291">
        <v>1.572593572421437E-3</v>
      </c>
      <c r="BD32" s="291">
        <v>2.9268601744571305E-3</v>
      </c>
      <c r="BE32" s="292">
        <v>2.4958573910513579E-2</v>
      </c>
      <c r="BF32" s="292">
        <v>2.1599292084231565E-2</v>
      </c>
    </row>
    <row r="33" spans="1:98" x14ac:dyDescent="0.25">
      <c r="A33" s="175" t="str">
        <f t="shared" si="4"/>
        <v>SL_2031_art_119_51</v>
      </c>
      <c r="B33" s="175" t="str">
        <f t="shared" si="5"/>
        <v>Refuse Truck</v>
      </c>
      <c r="C33" s="200">
        <f t="shared" si="3"/>
        <v>4.0253931417307004E-4</v>
      </c>
      <c r="D33" s="262">
        <f t="shared" si="6"/>
        <v>0</v>
      </c>
      <c r="E33" s="372">
        <v>0</v>
      </c>
      <c r="F33" s="372">
        <v>1</v>
      </c>
      <c r="G33" s="372">
        <v>1</v>
      </c>
      <c r="H33" s="372">
        <v>2031</v>
      </c>
      <c r="I33" s="372">
        <v>1</v>
      </c>
      <c r="J33" s="372">
        <v>5</v>
      </c>
      <c r="K33" s="372" t="s">
        <v>308</v>
      </c>
      <c r="L33" s="372">
        <v>9</v>
      </c>
      <c r="M33" s="372">
        <v>49</v>
      </c>
      <c r="N33" s="372" t="s">
        <v>309</v>
      </c>
      <c r="O33" s="372">
        <v>49035</v>
      </c>
      <c r="P33" s="372" t="s">
        <v>234</v>
      </c>
      <c r="Q33" s="372">
        <v>490350</v>
      </c>
      <c r="R33" s="372">
        <v>51</v>
      </c>
      <c r="S33" s="372">
        <v>119</v>
      </c>
      <c r="T33" s="372" t="s">
        <v>1352</v>
      </c>
      <c r="U33" s="372">
        <v>15</v>
      </c>
      <c r="V33" s="372" t="s">
        <v>323</v>
      </c>
      <c r="W33" s="372">
        <v>51</v>
      </c>
      <c r="X33" s="372" t="s">
        <v>255</v>
      </c>
      <c r="Y33" s="372" t="s">
        <v>428</v>
      </c>
      <c r="Z33" s="372" t="s">
        <v>2077</v>
      </c>
      <c r="AA33" s="372" t="s">
        <v>428</v>
      </c>
      <c r="AB33" s="372" t="s">
        <v>2077</v>
      </c>
      <c r="AC33" s="373"/>
      <c r="AD33" s="373"/>
      <c r="AE33" s="372" t="s">
        <v>428</v>
      </c>
      <c r="AF33" s="372">
        <v>5</v>
      </c>
      <c r="AG33" s="372" t="s">
        <v>310</v>
      </c>
      <c r="AH33" s="372" t="s">
        <v>428</v>
      </c>
      <c r="AI33" s="372"/>
      <c r="AJ33" s="372"/>
      <c r="AK33" s="372"/>
      <c r="AL33" s="372"/>
      <c r="AM33" s="372"/>
      <c r="AN33" s="372">
        <v>0</v>
      </c>
      <c r="AO33" s="372"/>
      <c r="AP33" s="372"/>
      <c r="AQ33" s="373"/>
      <c r="AS33" s="189">
        <v>2001</v>
      </c>
      <c r="AT33" s="200">
        <v>8.4973190658542441E-4</v>
      </c>
      <c r="AU33" s="200">
        <v>0.66111482955290934</v>
      </c>
      <c r="AV33" s="289">
        <v>0.23417621794088581</v>
      </c>
      <c r="AW33" s="289">
        <v>2.7124735614017834E-2</v>
      </c>
      <c r="AX33" s="290">
        <v>1.5624239513981658E-3</v>
      </c>
      <c r="AY33" s="290">
        <v>4.9143921993317441E-4</v>
      </c>
      <c r="AZ33" s="290">
        <v>1.1212970094314067E-3</v>
      </c>
      <c r="BA33" s="291">
        <v>1.4440191659765632E-3</v>
      </c>
      <c r="BB33" s="291">
        <v>2.3966376258020328E-2</v>
      </c>
      <c r="BC33" s="291">
        <v>1.6524109153502815E-3</v>
      </c>
      <c r="BD33" s="291">
        <v>2.7916603206415377E-3</v>
      </c>
      <c r="BE33" s="292">
        <v>2.2269572051858092E-2</v>
      </c>
      <c r="BF33" s="292">
        <v>2.1435286092991869E-2</v>
      </c>
    </row>
    <row r="34" spans="1:98" x14ac:dyDescent="0.25">
      <c r="A34" s="175" t="str">
        <f t="shared" si="4"/>
        <v>SL_2031_art_119_51</v>
      </c>
      <c r="B34" s="175" t="str">
        <f t="shared" si="5"/>
        <v>Refuse Truck</v>
      </c>
      <c r="C34" s="200">
        <f t="shared" si="3"/>
        <v>4.0253931417307004E-4</v>
      </c>
      <c r="D34" s="262">
        <f t="shared" si="6"/>
        <v>0</v>
      </c>
      <c r="E34" s="372">
        <v>0</v>
      </c>
      <c r="F34" s="372">
        <v>1</v>
      </c>
      <c r="G34" s="372">
        <v>1</v>
      </c>
      <c r="H34" s="372">
        <v>2031</v>
      </c>
      <c r="I34" s="372">
        <v>1</v>
      </c>
      <c r="J34" s="372">
        <v>5</v>
      </c>
      <c r="K34" s="372" t="s">
        <v>308</v>
      </c>
      <c r="L34" s="372">
        <v>9</v>
      </c>
      <c r="M34" s="372">
        <v>49</v>
      </c>
      <c r="N34" s="372" t="s">
        <v>309</v>
      </c>
      <c r="O34" s="372">
        <v>49035</v>
      </c>
      <c r="P34" s="372" t="s">
        <v>234</v>
      </c>
      <c r="Q34" s="372">
        <v>490350</v>
      </c>
      <c r="R34" s="372">
        <v>51</v>
      </c>
      <c r="S34" s="372">
        <v>119</v>
      </c>
      <c r="T34" s="372" t="s">
        <v>1352</v>
      </c>
      <c r="U34" s="372">
        <v>1</v>
      </c>
      <c r="V34" s="372" t="s">
        <v>324</v>
      </c>
      <c r="W34" s="372">
        <v>51</v>
      </c>
      <c r="X34" s="372" t="s">
        <v>255</v>
      </c>
      <c r="Y34" s="372" t="s">
        <v>428</v>
      </c>
      <c r="Z34" s="372" t="s">
        <v>2077</v>
      </c>
      <c r="AA34" s="372" t="s">
        <v>428</v>
      </c>
      <c r="AB34" s="372" t="s">
        <v>2077</v>
      </c>
      <c r="AC34" s="373"/>
      <c r="AD34" s="373"/>
      <c r="AE34" s="372" t="s">
        <v>428</v>
      </c>
      <c r="AF34" s="372">
        <v>5</v>
      </c>
      <c r="AG34" s="372" t="s">
        <v>310</v>
      </c>
      <c r="AH34" s="372" t="s">
        <v>428</v>
      </c>
      <c r="AI34" s="372"/>
      <c r="AJ34" s="372"/>
      <c r="AK34" s="372"/>
      <c r="AL34" s="372"/>
      <c r="AM34" s="372"/>
      <c r="AN34" s="372">
        <v>0</v>
      </c>
      <c r="AO34" s="372"/>
      <c r="AP34" s="372"/>
      <c r="AQ34" s="373"/>
      <c r="AS34" s="189">
        <v>2002</v>
      </c>
      <c r="AT34" s="200">
        <v>8.6555709987792731E-4</v>
      </c>
      <c r="AU34" s="200">
        <v>0.64892751445142116</v>
      </c>
      <c r="AV34" s="289">
        <v>0.24407841471830063</v>
      </c>
      <c r="AW34" s="289">
        <v>2.8352451231163752E-2</v>
      </c>
      <c r="AX34" s="290">
        <v>1.4397214122347196E-3</v>
      </c>
      <c r="AY34" s="290">
        <v>4.7511097353918329E-4</v>
      </c>
      <c r="AZ34" s="290">
        <v>1.144824296919607E-3</v>
      </c>
      <c r="BA34" s="291">
        <v>1.3855574196514914E-3</v>
      </c>
      <c r="BB34" s="291">
        <v>2.5384092162257711E-2</v>
      </c>
      <c r="BC34" s="291">
        <v>1.7512108294727017E-3</v>
      </c>
      <c r="BD34" s="291">
        <v>2.7279009872292342E-3</v>
      </c>
      <c r="BE34" s="292">
        <v>2.089364887475836E-2</v>
      </c>
      <c r="BF34" s="292">
        <v>2.2573995543173502E-2</v>
      </c>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row>
    <row r="35" spans="1:98" x14ac:dyDescent="0.25">
      <c r="A35" s="175" t="str">
        <f t="shared" si="4"/>
        <v>SL_2031_art_119_43</v>
      </c>
      <c r="B35" s="175" t="str">
        <f t="shared" si="5"/>
        <v>School Bus</v>
      </c>
      <c r="C35" s="200">
        <f t="shared" si="3"/>
        <v>1.228449877329703E-3</v>
      </c>
      <c r="D35" s="262">
        <f t="shared" si="6"/>
        <v>0</v>
      </c>
      <c r="E35" s="372">
        <v>0</v>
      </c>
      <c r="F35" s="372">
        <v>1</v>
      </c>
      <c r="G35" s="372">
        <v>1</v>
      </c>
      <c r="H35" s="372">
        <v>2031</v>
      </c>
      <c r="I35" s="372">
        <v>1</v>
      </c>
      <c r="J35" s="372">
        <v>5</v>
      </c>
      <c r="K35" s="372" t="s">
        <v>308</v>
      </c>
      <c r="L35" s="372">
        <v>9</v>
      </c>
      <c r="M35" s="372">
        <v>49</v>
      </c>
      <c r="N35" s="372" t="s">
        <v>309</v>
      </c>
      <c r="O35" s="372">
        <v>49035</v>
      </c>
      <c r="P35" s="372" t="s">
        <v>234</v>
      </c>
      <c r="Q35" s="372">
        <v>490350</v>
      </c>
      <c r="R35" s="372">
        <v>43</v>
      </c>
      <c r="S35" s="372">
        <v>119</v>
      </c>
      <c r="T35" s="372" t="s">
        <v>1352</v>
      </c>
      <c r="U35" s="372">
        <v>15</v>
      </c>
      <c r="V35" s="372" t="s">
        <v>323</v>
      </c>
      <c r="W35" s="372">
        <v>43</v>
      </c>
      <c r="X35" s="372" t="s">
        <v>254</v>
      </c>
      <c r="Y35" s="372" t="s">
        <v>428</v>
      </c>
      <c r="Z35" s="372" t="s">
        <v>2077</v>
      </c>
      <c r="AA35" s="372" t="s">
        <v>428</v>
      </c>
      <c r="AB35" s="372" t="s">
        <v>2077</v>
      </c>
      <c r="AC35" s="373"/>
      <c r="AD35" s="373"/>
      <c r="AE35" s="372" t="s">
        <v>428</v>
      </c>
      <c r="AF35" s="372">
        <v>5</v>
      </c>
      <c r="AG35" s="372" t="s">
        <v>310</v>
      </c>
      <c r="AH35" s="372" t="s">
        <v>428</v>
      </c>
      <c r="AI35" s="372"/>
      <c r="AJ35" s="372"/>
      <c r="AK35" s="372"/>
      <c r="AL35" s="372"/>
      <c r="AM35" s="372"/>
      <c r="AN35" s="372">
        <v>0</v>
      </c>
      <c r="AO35" s="372"/>
      <c r="AP35" s="372"/>
      <c r="AQ35" s="373"/>
      <c r="AS35" s="189">
        <v>2003</v>
      </c>
      <c r="AT35" s="200">
        <v>1.4230996439912448E-3</v>
      </c>
      <c r="AU35" s="200">
        <v>0.63190368788226303</v>
      </c>
      <c r="AV35" s="289">
        <v>0.26176662616441726</v>
      </c>
      <c r="AW35" s="289">
        <v>3.0536849915255005E-2</v>
      </c>
      <c r="AX35" s="290">
        <v>1.5322419739028023E-3</v>
      </c>
      <c r="AY35" s="290">
        <v>4.4352682692134907E-4</v>
      </c>
      <c r="AZ35" s="290">
        <v>1.088876078838306E-3</v>
      </c>
      <c r="BA35" s="291">
        <v>1.191934501078767E-3</v>
      </c>
      <c r="BB35" s="291">
        <v>2.4465121035075178E-2</v>
      </c>
      <c r="BC35" s="291">
        <v>1.6886638431048843E-3</v>
      </c>
      <c r="BD35" s="291">
        <v>2.4221973586378968E-3</v>
      </c>
      <c r="BE35" s="292">
        <v>1.8547931676865737E-2</v>
      </c>
      <c r="BF35" s="292">
        <v>2.2989243099648671E-2</v>
      </c>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row>
    <row r="36" spans="1:98" x14ac:dyDescent="0.25">
      <c r="A36" s="175" t="str">
        <f t="shared" si="4"/>
        <v>SL_2031_art_119_43</v>
      </c>
      <c r="B36" s="175" t="str">
        <f t="shared" si="5"/>
        <v>School Bus</v>
      </c>
      <c r="C36" s="200">
        <f t="shared" si="3"/>
        <v>1.228449877329703E-3</v>
      </c>
      <c r="D36" s="262">
        <f t="shared" si="6"/>
        <v>0</v>
      </c>
      <c r="E36" s="372">
        <v>0</v>
      </c>
      <c r="F36" s="372">
        <v>1</v>
      </c>
      <c r="G36" s="372">
        <v>1</v>
      </c>
      <c r="H36" s="372">
        <v>2031</v>
      </c>
      <c r="I36" s="372">
        <v>1</v>
      </c>
      <c r="J36" s="372">
        <v>5</v>
      </c>
      <c r="K36" s="372" t="s">
        <v>308</v>
      </c>
      <c r="L36" s="372">
        <v>9</v>
      </c>
      <c r="M36" s="372">
        <v>49</v>
      </c>
      <c r="N36" s="372" t="s">
        <v>309</v>
      </c>
      <c r="O36" s="372">
        <v>49035</v>
      </c>
      <c r="P36" s="372" t="s">
        <v>234</v>
      </c>
      <c r="Q36" s="372">
        <v>490350</v>
      </c>
      <c r="R36" s="372">
        <v>43</v>
      </c>
      <c r="S36" s="372">
        <v>119</v>
      </c>
      <c r="T36" s="372" t="s">
        <v>1352</v>
      </c>
      <c r="U36" s="372">
        <v>1</v>
      </c>
      <c r="V36" s="372" t="s">
        <v>324</v>
      </c>
      <c r="W36" s="372">
        <v>43</v>
      </c>
      <c r="X36" s="372" t="s">
        <v>254</v>
      </c>
      <c r="Y36" s="372" t="s">
        <v>428</v>
      </c>
      <c r="Z36" s="372" t="s">
        <v>2077</v>
      </c>
      <c r="AA36" s="372" t="s">
        <v>428</v>
      </c>
      <c r="AB36" s="372" t="s">
        <v>2077</v>
      </c>
      <c r="AC36" s="373"/>
      <c r="AD36" s="373"/>
      <c r="AE36" s="372" t="s">
        <v>428</v>
      </c>
      <c r="AF36" s="372">
        <v>5</v>
      </c>
      <c r="AG36" s="372" t="s">
        <v>310</v>
      </c>
      <c r="AH36" s="372" t="s">
        <v>428</v>
      </c>
      <c r="AI36" s="372"/>
      <c r="AJ36" s="372"/>
      <c r="AK36" s="372"/>
      <c r="AL36" s="372"/>
      <c r="AM36" s="372"/>
      <c r="AN36" s="372">
        <v>0</v>
      </c>
      <c r="AO36" s="372"/>
      <c r="AP36" s="372"/>
      <c r="AQ36" s="373"/>
      <c r="AS36" s="189">
        <v>2004</v>
      </c>
      <c r="AT36" s="200">
        <v>1.1843466873927878E-3</v>
      </c>
      <c r="AU36" s="200">
        <v>0.61869602597299367</v>
      </c>
      <c r="AV36" s="289">
        <v>0.27482985817169575</v>
      </c>
      <c r="AW36" s="289">
        <v>3.2343078356335528E-2</v>
      </c>
      <c r="AX36" s="290">
        <v>1.469238161446145E-3</v>
      </c>
      <c r="AY36" s="290">
        <v>4.0339109143710188E-4</v>
      </c>
      <c r="AZ36" s="290">
        <v>1.0051607758628867E-3</v>
      </c>
      <c r="BA36" s="291">
        <v>1.0150874308809132E-3</v>
      </c>
      <c r="BB36" s="291">
        <v>2.3826071523506569E-2</v>
      </c>
      <c r="BC36" s="291">
        <v>1.6475736297924802E-3</v>
      </c>
      <c r="BD36" s="291">
        <v>2.1230771841914639E-3</v>
      </c>
      <c r="BE36" s="292">
        <v>1.7065963193096684E-2</v>
      </c>
      <c r="BF36" s="292">
        <v>2.4391127821368142E-2</v>
      </c>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row>
    <row r="37" spans="1:98" x14ac:dyDescent="0.25">
      <c r="A37" s="175" t="str">
        <f t="shared" si="4"/>
        <v>SL_2031_art_119_42</v>
      </c>
      <c r="B37" s="175" t="str">
        <f t="shared" si="5"/>
        <v>Transit Bus</v>
      </c>
      <c r="C37" s="200">
        <f t="shared" si="3"/>
        <v>8.5332482098569569E-4</v>
      </c>
      <c r="D37" s="262">
        <f t="shared" si="6"/>
        <v>0</v>
      </c>
      <c r="E37" s="372">
        <v>0</v>
      </c>
      <c r="F37" s="372">
        <v>1</v>
      </c>
      <c r="G37" s="372">
        <v>1</v>
      </c>
      <c r="H37" s="372">
        <v>2031</v>
      </c>
      <c r="I37" s="372">
        <v>1</v>
      </c>
      <c r="J37" s="372">
        <v>5</v>
      </c>
      <c r="K37" s="372" t="s">
        <v>308</v>
      </c>
      <c r="L37" s="372">
        <v>9</v>
      </c>
      <c r="M37" s="372">
        <v>49</v>
      </c>
      <c r="N37" s="372" t="s">
        <v>309</v>
      </c>
      <c r="O37" s="372">
        <v>49035</v>
      </c>
      <c r="P37" s="372" t="s">
        <v>234</v>
      </c>
      <c r="Q37" s="372">
        <v>490350</v>
      </c>
      <c r="R37" s="372">
        <v>42</v>
      </c>
      <c r="S37" s="372">
        <v>119</v>
      </c>
      <c r="T37" s="372" t="s">
        <v>1352</v>
      </c>
      <c r="U37" s="372">
        <v>15</v>
      </c>
      <c r="V37" s="372" t="s">
        <v>323</v>
      </c>
      <c r="W37" s="372">
        <v>42</v>
      </c>
      <c r="X37" s="372" t="s">
        <v>253</v>
      </c>
      <c r="Y37" s="372" t="s">
        <v>428</v>
      </c>
      <c r="Z37" s="372" t="s">
        <v>2077</v>
      </c>
      <c r="AA37" s="372" t="s">
        <v>428</v>
      </c>
      <c r="AB37" s="372" t="s">
        <v>2077</v>
      </c>
      <c r="AC37" s="373"/>
      <c r="AD37" s="373"/>
      <c r="AE37" s="372" t="s">
        <v>428</v>
      </c>
      <c r="AF37" s="372">
        <v>5</v>
      </c>
      <c r="AG37" s="372" t="s">
        <v>310</v>
      </c>
      <c r="AH37" s="372" t="s">
        <v>428</v>
      </c>
      <c r="AI37" s="372"/>
      <c r="AJ37" s="372"/>
      <c r="AK37" s="372"/>
      <c r="AL37" s="372"/>
      <c r="AM37" s="372"/>
      <c r="AN37" s="372">
        <v>0</v>
      </c>
      <c r="AO37" s="372"/>
      <c r="AP37" s="372"/>
      <c r="AQ37" s="373"/>
      <c r="AS37" s="189">
        <v>2005</v>
      </c>
      <c r="AT37" s="200">
        <v>2.2767488068765772E-3</v>
      </c>
      <c r="AU37" s="200">
        <v>0.60011001451717694</v>
      </c>
      <c r="AV37" s="289">
        <v>0.28719093075491003</v>
      </c>
      <c r="AW37" s="289">
        <v>3.4358180361063695E-2</v>
      </c>
      <c r="AX37" s="290">
        <v>1.6190820722642508E-3</v>
      </c>
      <c r="AY37" s="290">
        <v>4.1297053496639694E-4</v>
      </c>
      <c r="AZ37" s="290">
        <v>1.0447144504898286E-3</v>
      </c>
      <c r="BA37" s="291">
        <v>1.06538168286586E-3</v>
      </c>
      <c r="BB37" s="291">
        <v>2.8449892921846485E-2</v>
      </c>
      <c r="BC37" s="291">
        <v>1.97068186088695E-3</v>
      </c>
      <c r="BD37" s="291">
        <v>2.2884523483326529E-3</v>
      </c>
      <c r="BE37" s="292">
        <v>1.477176575857872E-2</v>
      </c>
      <c r="BF37" s="292">
        <v>2.4441183929741719E-2</v>
      </c>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row>
    <row r="38" spans="1:98" x14ac:dyDescent="0.25">
      <c r="A38" s="175" t="str">
        <f t="shared" si="4"/>
        <v>SL_2031_art_119_42</v>
      </c>
      <c r="B38" s="175" t="str">
        <f t="shared" si="5"/>
        <v>Transit Bus</v>
      </c>
      <c r="C38" s="200">
        <f t="shared" si="3"/>
        <v>8.5332482098569569E-4</v>
      </c>
      <c r="D38" s="262">
        <f t="shared" si="6"/>
        <v>0</v>
      </c>
      <c r="E38" s="372">
        <v>0</v>
      </c>
      <c r="F38" s="372">
        <v>1</v>
      </c>
      <c r="G38" s="372">
        <v>1</v>
      </c>
      <c r="H38" s="372">
        <v>2031</v>
      </c>
      <c r="I38" s="372">
        <v>1</v>
      </c>
      <c r="J38" s="372">
        <v>5</v>
      </c>
      <c r="K38" s="372" t="s">
        <v>308</v>
      </c>
      <c r="L38" s="372">
        <v>9</v>
      </c>
      <c r="M38" s="372">
        <v>49</v>
      </c>
      <c r="N38" s="372" t="s">
        <v>309</v>
      </c>
      <c r="O38" s="372">
        <v>49035</v>
      </c>
      <c r="P38" s="372" t="s">
        <v>234</v>
      </c>
      <c r="Q38" s="372">
        <v>490350</v>
      </c>
      <c r="R38" s="372">
        <v>42</v>
      </c>
      <c r="S38" s="372">
        <v>119</v>
      </c>
      <c r="T38" s="372" t="s">
        <v>1352</v>
      </c>
      <c r="U38" s="372">
        <v>1</v>
      </c>
      <c r="V38" s="372" t="s">
        <v>324</v>
      </c>
      <c r="W38" s="372">
        <v>42</v>
      </c>
      <c r="X38" s="372" t="s">
        <v>253</v>
      </c>
      <c r="Y38" s="372" t="s">
        <v>428</v>
      </c>
      <c r="Z38" s="372" t="s">
        <v>2077</v>
      </c>
      <c r="AA38" s="372" t="s">
        <v>428</v>
      </c>
      <c r="AB38" s="372" t="s">
        <v>2077</v>
      </c>
      <c r="AC38" s="373"/>
      <c r="AD38" s="373"/>
      <c r="AE38" s="372" t="s">
        <v>428</v>
      </c>
      <c r="AF38" s="372">
        <v>5</v>
      </c>
      <c r="AG38" s="372" t="s">
        <v>310</v>
      </c>
      <c r="AH38" s="372" t="s">
        <v>428</v>
      </c>
      <c r="AI38" s="372"/>
      <c r="AJ38" s="372"/>
      <c r="AK38" s="372"/>
      <c r="AL38" s="372"/>
      <c r="AM38" s="372"/>
      <c r="AN38" s="372">
        <v>0</v>
      </c>
      <c r="AO38" s="372"/>
      <c r="AP38" s="372"/>
      <c r="AQ38" s="373"/>
      <c r="AS38" s="189">
        <v>2006</v>
      </c>
      <c r="AT38" s="200">
        <v>2.8171423748436469E-3</v>
      </c>
      <c r="AU38" s="200">
        <v>0.59320578709731431</v>
      </c>
      <c r="AV38" s="289">
        <v>0.29255270893285185</v>
      </c>
      <c r="AW38" s="289">
        <v>3.5484017585483973E-2</v>
      </c>
      <c r="AX38" s="290">
        <v>1.5706181801520421E-3</v>
      </c>
      <c r="AY38" s="290">
        <v>5.6160617132527924E-4</v>
      </c>
      <c r="AZ38" s="290">
        <v>1.1024977710840144E-3</v>
      </c>
      <c r="BA38" s="291">
        <v>8.9087924199682516E-4</v>
      </c>
      <c r="BB38" s="291">
        <v>2.670328941119169E-2</v>
      </c>
      <c r="BC38" s="291">
        <v>1.8473855744735237E-3</v>
      </c>
      <c r="BD38" s="291">
        <v>1.9703554204966557E-3</v>
      </c>
      <c r="BE38" s="292">
        <v>1.462187821061672E-2</v>
      </c>
      <c r="BF38" s="292">
        <v>2.6671834028169521E-2</v>
      </c>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row>
    <row r="39" spans="1:98" x14ac:dyDescent="0.25">
      <c r="A39" s="175" t="str">
        <f t="shared" si="4"/>
        <v>SL_2031_art_119_41</v>
      </c>
      <c r="B39" s="175" t="str">
        <f t="shared" si="5"/>
        <v>Intercity Bus</v>
      </c>
      <c r="C39" s="200">
        <f t="shared" si="3"/>
        <v>2.7535459620983706E-3</v>
      </c>
      <c r="D39" s="262">
        <f t="shared" si="6"/>
        <v>0</v>
      </c>
      <c r="E39" s="372">
        <v>0</v>
      </c>
      <c r="F39" s="372">
        <v>1</v>
      </c>
      <c r="G39" s="372">
        <v>1</v>
      </c>
      <c r="H39" s="372">
        <v>2031</v>
      </c>
      <c r="I39" s="372">
        <v>1</v>
      </c>
      <c r="J39" s="372">
        <v>5</v>
      </c>
      <c r="K39" s="372" t="s">
        <v>308</v>
      </c>
      <c r="L39" s="372">
        <v>9</v>
      </c>
      <c r="M39" s="372">
        <v>49</v>
      </c>
      <c r="N39" s="372" t="s">
        <v>309</v>
      </c>
      <c r="O39" s="372">
        <v>49035</v>
      </c>
      <c r="P39" s="372" t="s">
        <v>234</v>
      </c>
      <c r="Q39" s="372">
        <v>490350</v>
      </c>
      <c r="R39" s="372">
        <v>41</v>
      </c>
      <c r="S39" s="372">
        <v>119</v>
      </c>
      <c r="T39" s="372" t="s">
        <v>1352</v>
      </c>
      <c r="U39" s="372">
        <v>15</v>
      </c>
      <c r="V39" s="372" t="s">
        <v>323</v>
      </c>
      <c r="W39" s="372">
        <v>41</v>
      </c>
      <c r="X39" s="372" t="s">
        <v>429</v>
      </c>
      <c r="Y39" s="372" t="s">
        <v>428</v>
      </c>
      <c r="Z39" s="372" t="s">
        <v>2077</v>
      </c>
      <c r="AA39" s="372" t="s">
        <v>428</v>
      </c>
      <c r="AB39" s="372" t="s">
        <v>2077</v>
      </c>
      <c r="AC39" s="373"/>
      <c r="AD39" s="373"/>
      <c r="AE39" s="372" t="s">
        <v>428</v>
      </c>
      <c r="AF39" s="372">
        <v>5</v>
      </c>
      <c r="AG39" s="372" t="s">
        <v>310</v>
      </c>
      <c r="AH39" s="372" t="s">
        <v>428</v>
      </c>
      <c r="AI39" s="372"/>
      <c r="AJ39" s="372"/>
      <c r="AK39" s="372"/>
      <c r="AL39" s="372"/>
      <c r="AM39" s="372"/>
      <c r="AN39" s="372">
        <v>0</v>
      </c>
      <c r="AO39" s="372"/>
      <c r="AP39" s="372"/>
      <c r="AQ39" s="373"/>
      <c r="AS39" s="189">
        <v>2007</v>
      </c>
      <c r="AT39" s="200">
        <v>2.777434329043797E-3</v>
      </c>
      <c r="AU39" s="200">
        <v>0.59472557163384521</v>
      </c>
      <c r="AV39" s="289">
        <v>0.28809182526599114</v>
      </c>
      <c r="AW39" s="289">
        <v>3.5607143579930625E-2</v>
      </c>
      <c r="AX39" s="290">
        <v>1.6244077699470096E-3</v>
      </c>
      <c r="AY39" s="290">
        <v>5.9847325016751407E-4</v>
      </c>
      <c r="AZ39" s="290">
        <v>1.1354688043292778E-3</v>
      </c>
      <c r="BA39" s="291">
        <v>8.6216377794296774E-4</v>
      </c>
      <c r="BB39" s="291">
        <v>2.9917772639981972E-2</v>
      </c>
      <c r="BC39" s="291">
        <v>2.0656260768201402E-3</v>
      </c>
      <c r="BD39" s="291">
        <v>2.0171655562275241E-3</v>
      </c>
      <c r="BE39" s="292">
        <v>1.3414865743971887E-2</v>
      </c>
      <c r="BF39" s="292">
        <v>2.7162081571800757E-2</v>
      </c>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row>
    <row r="40" spans="1:98" x14ac:dyDescent="0.25">
      <c r="A40" s="175" t="str">
        <f t="shared" si="4"/>
        <v>SL_2031_art_119_41</v>
      </c>
      <c r="B40" s="175" t="str">
        <f t="shared" si="5"/>
        <v>Intercity Bus</v>
      </c>
      <c r="C40" s="200">
        <f t="shared" si="3"/>
        <v>2.7535459620983706E-3</v>
      </c>
      <c r="D40" s="262">
        <f t="shared" si="6"/>
        <v>0</v>
      </c>
      <c r="E40" s="372">
        <v>0</v>
      </c>
      <c r="F40" s="372">
        <v>1</v>
      </c>
      <c r="G40" s="372">
        <v>1</v>
      </c>
      <c r="H40" s="372">
        <v>2031</v>
      </c>
      <c r="I40" s="372">
        <v>1</v>
      </c>
      <c r="J40" s="372">
        <v>5</v>
      </c>
      <c r="K40" s="372" t="s">
        <v>308</v>
      </c>
      <c r="L40" s="372">
        <v>9</v>
      </c>
      <c r="M40" s="372">
        <v>49</v>
      </c>
      <c r="N40" s="372" t="s">
        <v>309</v>
      </c>
      <c r="O40" s="372">
        <v>49035</v>
      </c>
      <c r="P40" s="372" t="s">
        <v>234</v>
      </c>
      <c r="Q40" s="372">
        <v>490350</v>
      </c>
      <c r="R40" s="372">
        <v>41</v>
      </c>
      <c r="S40" s="372">
        <v>119</v>
      </c>
      <c r="T40" s="372" t="s">
        <v>1352</v>
      </c>
      <c r="U40" s="372">
        <v>1</v>
      </c>
      <c r="V40" s="372" t="s">
        <v>324</v>
      </c>
      <c r="W40" s="372">
        <v>41</v>
      </c>
      <c r="X40" s="372" t="s">
        <v>429</v>
      </c>
      <c r="Y40" s="372" t="s">
        <v>428</v>
      </c>
      <c r="Z40" s="372" t="s">
        <v>2077</v>
      </c>
      <c r="AA40" s="372" t="s">
        <v>428</v>
      </c>
      <c r="AB40" s="372" t="s">
        <v>2077</v>
      </c>
      <c r="AC40" s="373"/>
      <c r="AD40" s="373"/>
      <c r="AE40" s="372" t="s">
        <v>428</v>
      </c>
      <c r="AF40" s="372">
        <v>5</v>
      </c>
      <c r="AG40" s="372" t="s">
        <v>310</v>
      </c>
      <c r="AH40" s="372" t="s">
        <v>428</v>
      </c>
      <c r="AI40" s="372"/>
      <c r="AJ40" s="372"/>
      <c r="AK40" s="372"/>
      <c r="AL40" s="372"/>
      <c r="AM40" s="372"/>
      <c r="AN40" s="372">
        <v>0</v>
      </c>
      <c r="AO40" s="372"/>
      <c r="AP40" s="372"/>
      <c r="AQ40" s="373"/>
      <c r="AS40" s="189">
        <v>2008</v>
      </c>
      <c r="AT40" s="200">
        <v>2.7929341439151445E-3</v>
      </c>
      <c r="AU40" s="200">
        <v>0.59381988822995391</v>
      </c>
      <c r="AV40" s="289">
        <v>0.29330710614415262</v>
      </c>
      <c r="AW40" s="289">
        <v>3.6605075862337591E-2</v>
      </c>
      <c r="AX40" s="290">
        <v>1.7973504571375731E-3</v>
      </c>
      <c r="AY40" s="290">
        <v>6.0243845888632234E-4</v>
      </c>
      <c r="AZ40" s="290">
        <v>1.0050345872845653E-3</v>
      </c>
      <c r="BA40" s="291">
        <v>7.5729158693162168E-4</v>
      </c>
      <c r="BB40" s="291">
        <v>2.913600605203084E-2</v>
      </c>
      <c r="BC40" s="291">
        <v>1.9944174334040358E-3</v>
      </c>
      <c r="BD40" s="291">
        <v>1.85969774534266E-3</v>
      </c>
      <c r="BE40" s="292">
        <v>1.1087813925920459E-2</v>
      </c>
      <c r="BF40" s="292">
        <v>2.523494537270277E-2</v>
      </c>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row>
    <row r="41" spans="1:98" x14ac:dyDescent="0.25">
      <c r="A41" s="175" t="str">
        <f t="shared" si="4"/>
        <v>SL_2031_art_119_32</v>
      </c>
      <c r="B41" s="175" t="str">
        <f t="shared" si="5"/>
        <v>Light Commercial Truck</v>
      </c>
      <c r="C41" s="200">
        <f t="shared" si="3"/>
        <v>5.0584719878058286E-2</v>
      </c>
      <c r="D41" s="262">
        <f t="shared" si="6"/>
        <v>0</v>
      </c>
      <c r="E41" s="372">
        <v>0</v>
      </c>
      <c r="F41" s="372">
        <v>1</v>
      </c>
      <c r="G41" s="372">
        <v>1</v>
      </c>
      <c r="H41" s="372">
        <v>2031</v>
      </c>
      <c r="I41" s="372">
        <v>1</v>
      </c>
      <c r="J41" s="372">
        <v>5</v>
      </c>
      <c r="K41" s="372" t="s">
        <v>308</v>
      </c>
      <c r="L41" s="372">
        <v>9</v>
      </c>
      <c r="M41" s="372">
        <v>49</v>
      </c>
      <c r="N41" s="372" t="s">
        <v>309</v>
      </c>
      <c r="O41" s="372">
        <v>49035</v>
      </c>
      <c r="P41" s="372" t="s">
        <v>234</v>
      </c>
      <c r="Q41" s="372">
        <v>490350</v>
      </c>
      <c r="R41" s="372">
        <v>32</v>
      </c>
      <c r="S41" s="372">
        <v>119</v>
      </c>
      <c r="T41" s="372" t="s">
        <v>1352</v>
      </c>
      <c r="U41" s="372">
        <v>15</v>
      </c>
      <c r="V41" s="372" t="s">
        <v>323</v>
      </c>
      <c r="W41" s="372">
        <v>32</v>
      </c>
      <c r="X41" s="372" t="s">
        <v>251</v>
      </c>
      <c r="Y41" s="372" t="s">
        <v>428</v>
      </c>
      <c r="Z41" s="372" t="s">
        <v>2077</v>
      </c>
      <c r="AA41" s="372" t="s">
        <v>428</v>
      </c>
      <c r="AB41" s="372" t="s">
        <v>2077</v>
      </c>
      <c r="AC41" s="373"/>
      <c r="AD41" s="373"/>
      <c r="AE41" s="372" t="s">
        <v>428</v>
      </c>
      <c r="AF41" s="372">
        <v>5</v>
      </c>
      <c r="AG41" s="372" t="s">
        <v>310</v>
      </c>
      <c r="AH41" s="372" t="s">
        <v>428</v>
      </c>
      <c r="AI41" s="372"/>
      <c r="AJ41" s="372"/>
      <c r="AK41" s="372"/>
      <c r="AL41" s="372"/>
      <c r="AM41" s="372"/>
      <c r="AN41" s="372">
        <v>0</v>
      </c>
      <c r="AO41" s="372"/>
      <c r="AP41" s="372"/>
      <c r="AQ41" s="373"/>
      <c r="AS41" s="189">
        <v>2009</v>
      </c>
      <c r="AT41" s="200">
        <v>2.1892568866567685E-3</v>
      </c>
      <c r="AU41" s="200">
        <v>0.58725037386616286</v>
      </c>
      <c r="AV41" s="289">
        <v>0.30074645964888463</v>
      </c>
      <c r="AW41" s="289">
        <v>3.7959540046542305E-2</v>
      </c>
      <c r="AX41" s="290">
        <v>1.5895483032548076E-3</v>
      </c>
      <c r="AY41" s="290">
        <v>5.9298884124620358E-4</v>
      </c>
      <c r="AZ41" s="290">
        <v>9.6906857319361791E-4</v>
      </c>
      <c r="BA41" s="291">
        <v>5.7980163150098542E-4</v>
      </c>
      <c r="BB41" s="291">
        <v>2.5092466141863987E-2</v>
      </c>
      <c r="BC41" s="291">
        <v>1.7008232312617742E-3</v>
      </c>
      <c r="BD41" s="291">
        <v>1.5028653259786208E-3</v>
      </c>
      <c r="BE41" s="292">
        <v>1.1173372749072492E-2</v>
      </c>
      <c r="BF41" s="292">
        <v>2.8653434754381004E-2</v>
      </c>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row>
    <row r="42" spans="1:98" x14ac:dyDescent="0.25">
      <c r="A42" s="175" t="str">
        <f t="shared" si="4"/>
        <v>SL_2031_art_119_32</v>
      </c>
      <c r="B42" s="175" t="str">
        <f t="shared" si="5"/>
        <v>Light Commercial Truck</v>
      </c>
      <c r="C42" s="200">
        <f t="shared" si="3"/>
        <v>5.0584719878058286E-2</v>
      </c>
      <c r="D42" s="262">
        <f t="shared" si="6"/>
        <v>0</v>
      </c>
      <c r="E42" s="372">
        <v>0</v>
      </c>
      <c r="F42" s="372">
        <v>1</v>
      </c>
      <c r="G42" s="372">
        <v>1</v>
      </c>
      <c r="H42" s="372">
        <v>2031</v>
      </c>
      <c r="I42" s="372">
        <v>1</v>
      </c>
      <c r="J42" s="372">
        <v>5</v>
      </c>
      <c r="K42" s="372" t="s">
        <v>308</v>
      </c>
      <c r="L42" s="372">
        <v>9</v>
      </c>
      <c r="M42" s="372">
        <v>49</v>
      </c>
      <c r="N42" s="372" t="s">
        <v>309</v>
      </c>
      <c r="O42" s="372">
        <v>49035</v>
      </c>
      <c r="P42" s="372" t="s">
        <v>234</v>
      </c>
      <c r="Q42" s="372">
        <v>490350</v>
      </c>
      <c r="R42" s="372">
        <v>32</v>
      </c>
      <c r="S42" s="372">
        <v>119</v>
      </c>
      <c r="T42" s="372" t="s">
        <v>1352</v>
      </c>
      <c r="U42" s="372">
        <v>1</v>
      </c>
      <c r="V42" s="372" t="s">
        <v>324</v>
      </c>
      <c r="W42" s="372">
        <v>32</v>
      </c>
      <c r="X42" s="372" t="s">
        <v>251</v>
      </c>
      <c r="Y42" s="372" t="s">
        <v>428</v>
      </c>
      <c r="Z42" s="372" t="s">
        <v>2077</v>
      </c>
      <c r="AA42" s="372" t="s">
        <v>428</v>
      </c>
      <c r="AB42" s="372" t="s">
        <v>2077</v>
      </c>
      <c r="AC42" s="373"/>
      <c r="AD42" s="373"/>
      <c r="AE42" s="372" t="s">
        <v>428</v>
      </c>
      <c r="AF42" s="372">
        <v>5</v>
      </c>
      <c r="AG42" s="372" t="s">
        <v>310</v>
      </c>
      <c r="AH42" s="372" t="s">
        <v>428</v>
      </c>
      <c r="AI42" s="372"/>
      <c r="AJ42" s="372"/>
      <c r="AK42" s="372"/>
      <c r="AL42" s="372"/>
      <c r="AM42" s="372"/>
      <c r="AN42" s="372">
        <v>0</v>
      </c>
      <c r="AO42" s="372"/>
      <c r="AP42" s="372"/>
      <c r="AQ42" s="373"/>
      <c r="AS42" s="189">
        <v>2010</v>
      </c>
      <c r="AT42" s="200">
        <v>2.2144162050406033E-3</v>
      </c>
      <c r="AU42" s="200">
        <v>0.54812302831816062</v>
      </c>
      <c r="AV42" s="289">
        <v>0.33858152376543482</v>
      </c>
      <c r="AW42" s="289">
        <v>4.3547455965668003E-2</v>
      </c>
      <c r="AX42" s="290">
        <v>1.751042578660215E-3</v>
      </c>
      <c r="AY42" s="290">
        <v>6.1591580067996371E-4</v>
      </c>
      <c r="AZ42" s="290">
        <v>1.0348988035084545E-3</v>
      </c>
      <c r="BA42" s="291">
        <v>4.7451556313621507E-4</v>
      </c>
      <c r="BB42" s="291">
        <v>2.3835002649966242E-2</v>
      </c>
      <c r="BC42" s="291">
        <v>1.6076656400074811E-3</v>
      </c>
      <c r="BD42" s="291">
        <v>1.2823352498810363E-3</v>
      </c>
      <c r="BE42" s="292">
        <v>9.5163036832907732E-3</v>
      </c>
      <c r="BF42" s="292">
        <v>2.7415895776565641E-2</v>
      </c>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row>
    <row r="43" spans="1:98" x14ac:dyDescent="0.25">
      <c r="A43" s="175" t="str">
        <f t="shared" si="4"/>
        <v>SL_2031_art_119_31</v>
      </c>
      <c r="B43" s="175" t="str">
        <f t="shared" si="5"/>
        <v>Passenger Truck</v>
      </c>
      <c r="C43" s="200">
        <f t="shared" si="3"/>
        <v>0.42362883266217022</v>
      </c>
      <c r="D43" s="262">
        <f t="shared" si="6"/>
        <v>0</v>
      </c>
      <c r="E43" s="372">
        <v>0</v>
      </c>
      <c r="F43" s="372">
        <v>1</v>
      </c>
      <c r="G43" s="372">
        <v>1</v>
      </c>
      <c r="H43" s="372">
        <v>2031</v>
      </c>
      <c r="I43" s="372">
        <v>1</v>
      </c>
      <c r="J43" s="372">
        <v>5</v>
      </c>
      <c r="K43" s="372" t="s">
        <v>308</v>
      </c>
      <c r="L43" s="372">
        <v>9</v>
      </c>
      <c r="M43" s="372">
        <v>49</v>
      </c>
      <c r="N43" s="372" t="s">
        <v>309</v>
      </c>
      <c r="O43" s="372">
        <v>49035</v>
      </c>
      <c r="P43" s="372" t="s">
        <v>234</v>
      </c>
      <c r="Q43" s="372">
        <v>490350</v>
      </c>
      <c r="R43" s="372">
        <v>31</v>
      </c>
      <c r="S43" s="372">
        <v>119</v>
      </c>
      <c r="T43" s="372" t="s">
        <v>1352</v>
      </c>
      <c r="U43" s="372">
        <v>15</v>
      </c>
      <c r="V43" s="372" t="s">
        <v>323</v>
      </c>
      <c r="W43" s="372">
        <v>31</v>
      </c>
      <c r="X43" s="372" t="s">
        <v>250</v>
      </c>
      <c r="Y43" s="372" t="s">
        <v>428</v>
      </c>
      <c r="Z43" s="372" t="s">
        <v>2077</v>
      </c>
      <c r="AA43" s="372" t="s">
        <v>428</v>
      </c>
      <c r="AB43" s="372" t="s">
        <v>2077</v>
      </c>
      <c r="AC43" s="373"/>
      <c r="AD43" s="373"/>
      <c r="AE43" s="372" t="s">
        <v>428</v>
      </c>
      <c r="AF43" s="372">
        <v>5</v>
      </c>
      <c r="AG43" s="372" t="s">
        <v>310</v>
      </c>
      <c r="AH43" s="372" t="s">
        <v>428</v>
      </c>
      <c r="AI43" s="372"/>
      <c r="AJ43" s="372"/>
      <c r="AK43" s="372"/>
      <c r="AL43" s="372"/>
      <c r="AM43" s="372"/>
      <c r="AN43" s="372">
        <v>0</v>
      </c>
      <c r="AO43" s="372"/>
      <c r="AP43" s="372"/>
      <c r="AQ43" s="373"/>
      <c r="AS43" s="189">
        <v>2011</v>
      </c>
      <c r="AT43" s="200">
        <v>2.9372719252504405E-3</v>
      </c>
      <c r="AU43" s="200">
        <v>0.46213323050337574</v>
      </c>
      <c r="AV43" s="289">
        <v>0.41242599478071534</v>
      </c>
      <c r="AW43" s="289">
        <v>5.4570918751400146E-2</v>
      </c>
      <c r="AX43" s="290">
        <v>2.0021882259492357E-3</v>
      </c>
      <c r="AY43" s="290">
        <v>7.3098370685358092E-4</v>
      </c>
      <c r="AZ43" s="290">
        <v>1.1187575460122204E-3</v>
      </c>
      <c r="BA43" s="291">
        <v>4.1713888878547203E-4</v>
      </c>
      <c r="BB43" s="291">
        <v>2.4513746970497682E-2</v>
      </c>
      <c r="BC43" s="291">
        <v>1.6395454297744613E-3</v>
      </c>
      <c r="BD43" s="291">
        <v>1.2205793882640338E-3</v>
      </c>
      <c r="BE43" s="292">
        <v>8.6757054174018116E-3</v>
      </c>
      <c r="BF43" s="292">
        <v>2.761393846571978E-2</v>
      </c>
      <c r="BG43" s="288"/>
    </row>
    <row r="44" spans="1:98" x14ac:dyDescent="0.25">
      <c r="A44" s="175" t="str">
        <f t="shared" si="4"/>
        <v>SL_2031_art_119_31</v>
      </c>
      <c r="B44" s="175" t="str">
        <f t="shared" si="5"/>
        <v>Passenger Truck</v>
      </c>
      <c r="C44" s="200">
        <f t="shared" si="3"/>
        <v>0.42362883266217022</v>
      </c>
      <c r="D44" s="262">
        <f t="shared" si="6"/>
        <v>0</v>
      </c>
      <c r="E44" s="372">
        <v>0</v>
      </c>
      <c r="F44" s="372">
        <v>1</v>
      </c>
      <c r="G44" s="372">
        <v>1</v>
      </c>
      <c r="H44" s="372">
        <v>2031</v>
      </c>
      <c r="I44" s="372">
        <v>1</v>
      </c>
      <c r="J44" s="372">
        <v>5</v>
      </c>
      <c r="K44" s="372" t="s">
        <v>308</v>
      </c>
      <c r="L44" s="372">
        <v>9</v>
      </c>
      <c r="M44" s="372">
        <v>49</v>
      </c>
      <c r="N44" s="372" t="s">
        <v>309</v>
      </c>
      <c r="O44" s="372">
        <v>49035</v>
      </c>
      <c r="P44" s="372" t="s">
        <v>234</v>
      </c>
      <c r="Q44" s="372">
        <v>490350</v>
      </c>
      <c r="R44" s="372">
        <v>31</v>
      </c>
      <c r="S44" s="372">
        <v>119</v>
      </c>
      <c r="T44" s="372" t="s">
        <v>1352</v>
      </c>
      <c r="U44" s="372">
        <v>1</v>
      </c>
      <c r="V44" s="372" t="s">
        <v>324</v>
      </c>
      <c r="W44" s="372">
        <v>31</v>
      </c>
      <c r="X44" s="372" t="s">
        <v>250</v>
      </c>
      <c r="Y44" s="372" t="s">
        <v>428</v>
      </c>
      <c r="Z44" s="372" t="s">
        <v>2077</v>
      </c>
      <c r="AA44" s="372" t="s">
        <v>428</v>
      </c>
      <c r="AB44" s="372" t="s">
        <v>2077</v>
      </c>
      <c r="AC44" s="373"/>
      <c r="AD44" s="373"/>
      <c r="AE44" s="372" t="s">
        <v>428</v>
      </c>
      <c r="AF44" s="372">
        <v>5</v>
      </c>
      <c r="AG44" s="372" t="s">
        <v>310</v>
      </c>
      <c r="AH44" s="372" t="s">
        <v>428</v>
      </c>
      <c r="AI44" s="372"/>
      <c r="AJ44" s="372"/>
      <c r="AK44" s="372"/>
      <c r="AL44" s="372"/>
      <c r="AM44" s="372"/>
      <c r="AN44" s="372">
        <v>0</v>
      </c>
      <c r="AO44" s="372"/>
      <c r="AP44" s="372"/>
      <c r="AQ44" s="373"/>
      <c r="AS44" s="189">
        <v>2012</v>
      </c>
      <c r="AT44" s="200">
        <v>2.6309381670370485E-3</v>
      </c>
      <c r="AU44" s="200">
        <v>0.47341243241986408</v>
      </c>
      <c r="AV44" s="289">
        <v>0.39981396105933248</v>
      </c>
      <c r="AW44" s="289">
        <v>5.533170145061702E-2</v>
      </c>
      <c r="AX44" s="290">
        <v>2.0235089654585181E-3</v>
      </c>
      <c r="AY44" s="290">
        <v>7.6979509623807912E-4</v>
      </c>
      <c r="AZ44" s="290">
        <v>1.153434601527426E-3</v>
      </c>
      <c r="BA44" s="291">
        <v>3.540311931565412E-4</v>
      </c>
      <c r="BB44" s="291">
        <v>2.4432714465388188E-2</v>
      </c>
      <c r="BC44" s="291">
        <v>1.6226506492922667E-3</v>
      </c>
      <c r="BD44" s="291">
        <v>1.1057861290222051E-3</v>
      </c>
      <c r="BE44" s="292">
        <v>8.4325799181099587E-3</v>
      </c>
      <c r="BF44" s="292">
        <v>2.8916465884956256E-2</v>
      </c>
      <c r="BG44" s="288"/>
    </row>
    <row r="45" spans="1:98" x14ac:dyDescent="0.25">
      <c r="A45" s="175" t="str">
        <f t="shared" si="4"/>
        <v>SL_2031_art_119_21</v>
      </c>
      <c r="B45" s="175" t="str">
        <f t="shared" si="5"/>
        <v>Passenger Car</v>
      </c>
      <c r="C45" s="200">
        <f t="shared" si="3"/>
        <v>0.44466615548301297</v>
      </c>
      <c r="D45" s="262">
        <f t="shared" si="6"/>
        <v>0</v>
      </c>
      <c r="E45" s="372">
        <v>0</v>
      </c>
      <c r="F45" s="372">
        <v>1</v>
      </c>
      <c r="G45" s="372">
        <v>1</v>
      </c>
      <c r="H45" s="372">
        <v>2031</v>
      </c>
      <c r="I45" s="372">
        <v>1</v>
      </c>
      <c r="J45" s="372">
        <v>5</v>
      </c>
      <c r="K45" s="372" t="s">
        <v>308</v>
      </c>
      <c r="L45" s="372">
        <v>9</v>
      </c>
      <c r="M45" s="372">
        <v>49</v>
      </c>
      <c r="N45" s="372" t="s">
        <v>309</v>
      </c>
      <c r="O45" s="372">
        <v>49035</v>
      </c>
      <c r="P45" s="372" t="s">
        <v>234</v>
      </c>
      <c r="Q45" s="372">
        <v>490350</v>
      </c>
      <c r="R45" s="372">
        <v>21</v>
      </c>
      <c r="S45" s="372">
        <v>119</v>
      </c>
      <c r="T45" s="372" t="s">
        <v>1352</v>
      </c>
      <c r="U45" s="372">
        <v>15</v>
      </c>
      <c r="V45" s="372" t="s">
        <v>323</v>
      </c>
      <c r="W45" s="372">
        <v>21</v>
      </c>
      <c r="X45" s="372" t="s">
        <v>249</v>
      </c>
      <c r="Y45" s="372" t="s">
        <v>428</v>
      </c>
      <c r="Z45" s="372" t="s">
        <v>2077</v>
      </c>
      <c r="AA45" s="372" t="s">
        <v>428</v>
      </c>
      <c r="AB45" s="372" t="s">
        <v>2077</v>
      </c>
      <c r="AC45" s="373"/>
      <c r="AD45" s="373"/>
      <c r="AE45" s="372" t="s">
        <v>428</v>
      </c>
      <c r="AF45" s="372">
        <v>5</v>
      </c>
      <c r="AG45" s="372" t="s">
        <v>310</v>
      </c>
      <c r="AH45" s="372" t="s">
        <v>428</v>
      </c>
      <c r="AI45" s="372"/>
      <c r="AJ45" s="372"/>
      <c r="AK45" s="372"/>
      <c r="AL45" s="372"/>
      <c r="AM45" s="372"/>
      <c r="AN45" s="372">
        <v>0</v>
      </c>
      <c r="AO45" s="372"/>
      <c r="AP45" s="372"/>
      <c r="AQ45" s="373"/>
      <c r="AS45" s="189">
        <v>2013</v>
      </c>
      <c r="AT45" s="200">
        <v>2.4701694190789052E-3</v>
      </c>
      <c r="AU45" s="200">
        <v>0.46407586525678851</v>
      </c>
      <c r="AV45" s="289">
        <v>0.40805471705279239</v>
      </c>
      <c r="AW45" s="289">
        <v>5.6258718795472278E-2</v>
      </c>
      <c r="AX45" s="290">
        <v>2.0959353023575901E-3</v>
      </c>
      <c r="AY45" s="290">
        <v>8.776880942266953E-4</v>
      </c>
      <c r="AZ45" s="290">
        <v>1.2958383944936954E-3</v>
      </c>
      <c r="BA45" s="291">
        <v>2.9631513531183559E-4</v>
      </c>
      <c r="BB45" s="291">
        <v>2.5117540836640098E-2</v>
      </c>
      <c r="BC45" s="291">
        <v>1.6669933729582414E-3</v>
      </c>
      <c r="BD45" s="291">
        <v>9.9566655550796567E-4</v>
      </c>
      <c r="BE45" s="292">
        <v>7.6710162859974949E-3</v>
      </c>
      <c r="BF45" s="292">
        <v>2.9123535498374358E-2</v>
      </c>
      <c r="BG45" s="288"/>
    </row>
    <row r="46" spans="1:98" x14ac:dyDescent="0.25">
      <c r="A46" s="175" t="str">
        <f t="shared" si="4"/>
        <v>SL_2031_art_119_21</v>
      </c>
      <c r="B46" s="175" t="str">
        <f t="shared" si="5"/>
        <v>Passenger Car</v>
      </c>
      <c r="C46" s="200">
        <f t="shared" si="3"/>
        <v>0.44466615548301297</v>
      </c>
      <c r="D46" s="262">
        <f t="shared" si="6"/>
        <v>0</v>
      </c>
      <c r="E46" s="372">
        <v>0</v>
      </c>
      <c r="F46" s="372">
        <v>1</v>
      </c>
      <c r="G46" s="372">
        <v>1</v>
      </c>
      <c r="H46" s="372">
        <v>2031</v>
      </c>
      <c r="I46" s="372">
        <v>1</v>
      </c>
      <c r="J46" s="372">
        <v>5</v>
      </c>
      <c r="K46" s="372" t="s">
        <v>308</v>
      </c>
      <c r="L46" s="372">
        <v>9</v>
      </c>
      <c r="M46" s="372">
        <v>49</v>
      </c>
      <c r="N46" s="372" t="s">
        <v>309</v>
      </c>
      <c r="O46" s="372">
        <v>49035</v>
      </c>
      <c r="P46" s="372" t="s">
        <v>234</v>
      </c>
      <c r="Q46" s="372">
        <v>490350</v>
      </c>
      <c r="R46" s="372">
        <v>21</v>
      </c>
      <c r="S46" s="372">
        <v>119</v>
      </c>
      <c r="T46" s="372" t="s">
        <v>1352</v>
      </c>
      <c r="U46" s="372">
        <v>1</v>
      </c>
      <c r="V46" s="372" t="s">
        <v>324</v>
      </c>
      <c r="W46" s="372">
        <v>21</v>
      </c>
      <c r="X46" s="372" t="s">
        <v>249</v>
      </c>
      <c r="Y46" s="372" t="s">
        <v>428</v>
      </c>
      <c r="Z46" s="372" t="s">
        <v>2077</v>
      </c>
      <c r="AA46" s="372" t="s">
        <v>428</v>
      </c>
      <c r="AB46" s="372" t="s">
        <v>2077</v>
      </c>
      <c r="AC46" s="373"/>
      <c r="AD46" s="373"/>
      <c r="AE46" s="372" t="s">
        <v>428</v>
      </c>
      <c r="AF46" s="372">
        <v>5</v>
      </c>
      <c r="AG46" s="372" t="s">
        <v>310</v>
      </c>
      <c r="AH46" s="372" t="s">
        <v>428</v>
      </c>
      <c r="AI46" s="372"/>
      <c r="AJ46" s="372"/>
      <c r="AK46" s="372"/>
      <c r="AL46" s="372"/>
      <c r="AM46" s="372"/>
      <c r="AN46" s="372">
        <v>0</v>
      </c>
      <c r="AO46" s="372"/>
      <c r="AP46" s="372"/>
      <c r="AQ46" s="373"/>
      <c r="AS46" s="189">
        <v>2014</v>
      </c>
      <c r="AT46" s="200">
        <v>2.2717922200310601E-3</v>
      </c>
      <c r="AU46" s="200">
        <v>0.45004099582060769</v>
      </c>
      <c r="AV46" s="289">
        <v>0.42206017732965778</v>
      </c>
      <c r="AW46" s="289">
        <v>5.7824739979197029E-2</v>
      </c>
      <c r="AX46" s="290">
        <v>2.1304654733001801E-3</v>
      </c>
      <c r="AY46" s="290">
        <v>9.0558874547412972E-4</v>
      </c>
      <c r="AZ46" s="290">
        <v>1.2447580512749471E-3</v>
      </c>
      <c r="BA46" s="291">
        <v>2.741821763704703E-4</v>
      </c>
      <c r="BB46" s="291">
        <v>2.4653377159807109E-2</v>
      </c>
      <c r="BC46" s="291">
        <v>1.640423348981186E-3</v>
      </c>
      <c r="BD46" s="291">
        <v>9.3768961126552584E-4</v>
      </c>
      <c r="BE46" s="292">
        <v>7.3148328899432149E-3</v>
      </c>
      <c r="BF46" s="292">
        <v>2.8700977194089847E-2</v>
      </c>
      <c r="BG46" s="288"/>
    </row>
    <row r="47" spans="1:98" x14ac:dyDescent="0.25">
      <c r="A47" s="175" t="str">
        <f t="shared" si="4"/>
        <v>SL_2031_art_119_11</v>
      </c>
      <c r="B47" s="175" t="str">
        <f t="shared" si="5"/>
        <v>Motorcycle</v>
      </c>
      <c r="C47" s="200">
        <f t="shared" si="3"/>
        <v>2.2109705214788718E-3</v>
      </c>
      <c r="D47" s="262">
        <f t="shared" si="6"/>
        <v>0</v>
      </c>
      <c r="E47" s="372">
        <v>0</v>
      </c>
      <c r="F47" s="372">
        <v>1</v>
      </c>
      <c r="G47" s="372">
        <v>1</v>
      </c>
      <c r="H47" s="372">
        <v>2031</v>
      </c>
      <c r="I47" s="372">
        <v>1</v>
      </c>
      <c r="J47" s="372">
        <v>5</v>
      </c>
      <c r="K47" s="372" t="s">
        <v>308</v>
      </c>
      <c r="L47" s="372">
        <v>9</v>
      </c>
      <c r="M47" s="372">
        <v>49</v>
      </c>
      <c r="N47" s="372" t="s">
        <v>309</v>
      </c>
      <c r="O47" s="372">
        <v>49035</v>
      </c>
      <c r="P47" s="372" t="s">
        <v>234</v>
      </c>
      <c r="Q47" s="372">
        <v>490350</v>
      </c>
      <c r="R47" s="372">
        <v>11</v>
      </c>
      <c r="S47" s="372">
        <v>119</v>
      </c>
      <c r="T47" s="372" t="s">
        <v>1352</v>
      </c>
      <c r="U47" s="372">
        <v>15</v>
      </c>
      <c r="V47" s="372" t="s">
        <v>323</v>
      </c>
      <c r="W47" s="372">
        <v>11</v>
      </c>
      <c r="X47" s="372" t="s">
        <v>248</v>
      </c>
      <c r="Y47" s="372" t="s">
        <v>428</v>
      </c>
      <c r="Z47" s="372" t="s">
        <v>2077</v>
      </c>
      <c r="AA47" s="372" t="s">
        <v>428</v>
      </c>
      <c r="AB47" s="372" t="s">
        <v>2077</v>
      </c>
      <c r="AC47" s="373"/>
      <c r="AD47" s="373"/>
      <c r="AE47" s="372" t="s">
        <v>428</v>
      </c>
      <c r="AF47" s="372">
        <v>5</v>
      </c>
      <c r="AG47" s="372" t="s">
        <v>310</v>
      </c>
      <c r="AH47" s="372" t="s">
        <v>428</v>
      </c>
      <c r="AI47" s="372"/>
      <c r="AJ47" s="372"/>
      <c r="AK47" s="372"/>
      <c r="AL47" s="372"/>
      <c r="AM47" s="372"/>
      <c r="AN47" s="372">
        <v>0</v>
      </c>
      <c r="AO47" s="372"/>
      <c r="AP47" s="372"/>
      <c r="AQ47" s="373"/>
      <c r="AS47" s="189">
        <v>2015</v>
      </c>
      <c r="AT47" s="200">
        <v>2.3533482196363572E-3</v>
      </c>
      <c r="AU47" s="200">
        <v>0.4341843380291896</v>
      </c>
      <c r="AV47" s="289">
        <v>0.43621767811957735</v>
      </c>
      <c r="AW47" s="289">
        <v>5.9243569999584432E-2</v>
      </c>
      <c r="AX47" s="290">
        <v>2.163295645862279E-3</v>
      </c>
      <c r="AY47" s="290">
        <v>8.6186600605733744E-4</v>
      </c>
      <c r="AZ47" s="290">
        <v>1.0979495654656929E-3</v>
      </c>
      <c r="BA47" s="291">
        <v>2.603462069627628E-4</v>
      </c>
      <c r="BB47" s="291">
        <v>2.5072457053312781E-2</v>
      </c>
      <c r="BC47" s="291">
        <v>1.6723247436497991E-3</v>
      </c>
      <c r="BD47" s="291">
        <v>9.2512316669040955E-4</v>
      </c>
      <c r="BE47" s="292">
        <v>7.2286436216761445E-3</v>
      </c>
      <c r="BF47" s="292">
        <v>2.8719059622335143E-2</v>
      </c>
      <c r="BG47" s="288"/>
    </row>
    <row r="48" spans="1:98" x14ac:dyDescent="0.25">
      <c r="A48" s="175" t="str">
        <f t="shared" si="4"/>
        <v>SL_2031_art_119_11</v>
      </c>
      <c r="B48" s="175" t="str">
        <f t="shared" si="5"/>
        <v>Motorcycle</v>
      </c>
      <c r="C48" s="200">
        <f t="shared" si="3"/>
        <v>2.2109705214788718E-3</v>
      </c>
      <c r="D48" s="262">
        <f t="shared" si="6"/>
        <v>0</v>
      </c>
      <c r="E48" s="372">
        <v>0</v>
      </c>
      <c r="F48" s="372">
        <v>1</v>
      </c>
      <c r="G48" s="372">
        <v>1</v>
      </c>
      <c r="H48" s="372">
        <v>2031</v>
      </c>
      <c r="I48" s="372">
        <v>1</v>
      </c>
      <c r="J48" s="372">
        <v>5</v>
      </c>
      <c r="K48" s="372" t="s">
        <v>308</v>
      </c>
      <c r="L48" s="372">
        <v>9</v>
      </c>
      <c r="M48" s="372">
        <v>49</v>
      </c>
      <c r="N48" s="372" t="s">
        <v>309</v>
      </c>
      <c r="O48" s="372">
        <v>49035</v>
      </c>
      <c r="P48" s="372" t="s">
        <v>234</v>
      </c>
      <c r="Q48" s="372">
        <v>490350</v>
      </c>
      <c r="R48" s="372">
        <v>11</v>
      </c>
      <c r="S48" s="372">
        <v>119</v>
      </c>
      <c r="T48" s="372" t="s">
        <v>1352</v>
      </c>
      <c r="U48" s="372">
        <v>1</v>
      </c>
      <c r="V48" s="372" t="s">
        <v>324</v>
      </c>
      <c r="W48" s="372">
        <v>11</v>
      </c>
      <c r="X48" s="372" t="s">
        <v>248</v>
      </c>
      <c r="Y48" s="372" t="s">
        <v>428</v>
      </c>
      <c r="Z48" s="372" t="s">
        <v>2077</v>
      </c>
      <c r="AA48" s="372" t="s">
        <v>428</v>
      </c>
      <c r="AB48" s="372" t="s">
        <v>2077</v>
      </c>
      <c r="AC48" s="373"/>
      <c r="AD48" s="373"/>
      <c r="AE48" s="372" t="s">
        <v>428</v>
      </c>
      <c r="AF48" s="372">
        <v>5</v>
      </c>
      <c r="AG48" s="372" t="s">
        <v>310</v>
      </c>
      <c r="AH48" s="372" t="s">
        <v>428</v>
      </c>
      <c r="AI48" s="372"/>
      <c r="AJ48" s="372"/>
      <c r="AK48" s="372"/>
      <c r="AL48" s="372"/>
      <c r="AM48" s="372"/>
      <c r="AN48" s="372">
        <v>0</v>
      </c>
      <c r="AO48" s="372"/>
      <c r="AP48" s="372"/>
      <c r="AQ48" s="373"/>
      <c r="AS48" s="189">
        <v>2016</v>
      </c>
      <c r="AT48" s="200">
        <v>2.2428159512684893E-3</v>
      </c>
      <c r="AU48" s="200">
        <v>0.41013201654827885</v>
      </c>
      <c r="AV48" s="289">
        <v>0.45664334496145853</v>
      </c>
      <c r="AW48" s="289">
        <v>6.1387471592086205E-2</v>
      </c>
      <c r="AX48" s="290">
        <v>2.377859119148765E-3</v>
      </c>
      <c r="AY48" s="290">
        <v>8.8526518733394945E-4</v>
      </c>
      <c r="AZ48" s="290">
        <v>1.1170852347135529E-3</v>
      </c>
      <c r="BA48" s="291">
        <v>2.4929840418503338E-4</v>
      </c>
      <c r="BB48" s="291">
        <v>2.5187657318080866E-2</v>
      </c>
      <c r="BC48" s="291">
        <v>1.6837715141195596E-3</v>
      </c>
      <c r="BD48" s="291">
        <v>9.2025703938736626E-4</v>
      </c>
      <c r="BE48" s="292">
        <v>7.3800567312853581E-3</v>
      </c>
      <c r="BF48" s="292">
        <v>2.9793100398653408E-2</v>
      </c>
    </row>
    <row r="49" spans="1:58" x14ac:dyDescent="0.25">
      <c r="A49" s="175" t="str">
        <f t="shared" si="4"/>
        <v>SL_2031_art_118_62</v>
      </c>
      <c r="B49" s="175" t="str">
        <f t="shared" si="5"/>
        <v>Combination Long Haul Truck</v>
      </c>
      <c r="C49" s="200">
        <f t="shared" si="3"/>
        <v>2.7137441389359928E-2</v>
      </c>
      <c r="D49" s="262">
        <f t="shared" si="6"/>
        <v>0</v>
      </c>
      <c r="E49" s="372">
        <v>0</v>
      </c>
      <c r="F49" s="372">
        <v>1</v>
      </c>
      <c r="G49" s="372">
        <v>1</v>
      </c>
      <c r="H49" s="372">
        <v>2031</v>
      </c>
      <c r="I49" s="372">
        <v>1</v>
      </c>
      <c r="J49" s="372">
        <v>5</v>
      </c>
      <c r="K49" s="372" t="s">
        <v>308</v>
      </c>
      <c r="L49" s="372">
        <v>9</v>
      </c>
      <c r="M49" s="372">
        <v>49</v>
      </c>
      <c r="N49" s="372" t="s">
        <v>309</v>
      </c>
      <c r="O49" s="372">
        <v>49035</v>
      </c>
      <c r="P49" s="372" t="s">
        <v>234</v>
      </c>
      <c r="Q49" s="372">
        <v>490350</v>
      </c>
      <c r="R49" s="372">
        <v>62</v>
      </c>
      <c r="S49" s="372">
        <v>118</v>
      </c>
      <c r="T49" s="372" t="s">
        <v>311</v>
      </c>
      <c r="U49" s="372">
        <v>91</v>
      </c>
      <c r="V49" s="372" t="s">
        <v>2076</v>
      </c>
      <c r="W49" s="372">
        <v>62</v>
      </c>
      <c r="X49" s="372" t="s">
        <v>260</v>
      </c>
      <c r="Y49" s="372" t="s">
        <v>428</v>
      </c>
      <c r="Z49" s="372" t="s">
        <v>2077</v>
      </c>
      <c r="AA49" s="372" t="s">
        <v>428</v>
      </c>
      <c r="AB49" s="372" t="s">
        <v>2077</v>
      </c>
      <c r="AC49" s="373"/>
      <c r="AD49" s="373"/>
      <c r="AE49" s="372" t="s">
        <v>428</v>
      </c>
      <c r="AF49" s="372">
        <v>1</v>
      </c>
      <c r="AG49" s="372" t="s">
        <v>2078</v>
      </c>
      <c r="AH49" s="372" t="s">
        <v>428</v>
      </c>
      <c r="AI49" s="372"/>
      <c r="AJ49" s="372"/>
      <c r="AK49" s="372"/>
      <c r="AL49" s="372"/>
      <c r="AM49" s="372"/>
      <c r="AN49" s="372">
        <v>0</v>
      </c>
      <c r="AO49" s="372"/>
      <c r="AP49" s="372"/>
      <c r="AQ49" s="373"/>
      <c r="AS49" s="189">
        <v>2017</v>
      </c>
      <c r="AT49" s="294">
        <v>2.2405007151612192E-3</v>
      </c>
      <c r="AU49" s="294">
        <v>0.41242550171390696</v>
      </c>
      <c r="AV49" s="295">
        <v>0.45453568537445532</v>
      </c>
      <c r="AW49" s="295">
        <v>6.0546048946471205E-2</v>
      </c>
      <c r="AX49" s="296">
        <v>2.4136144974785173E-3</v>
      </c>
      <c r="AY49" s="296">
        <v>8.7974182577449584E-4</v>
      </c>
      <c r="AZ49" s="296">
        <v>1.1284231709311901E-3</v>
      </c>
      <c r="BA49" s="297">
        <v>2.4888030623325028E-4</v>
      </c>
      <c r="BB49" s="297">
        <v>2.5329184044133365E-2</v>
      </c>
      <c r="BC49" s="297">
        <v>1.7016707935337493E-3</v>
      </c>
      <c r="BD49" s="297">
        <v>9.1442960332158553E-4</v>
      </c>
      <c r="BE49" s="298">
        <v>7.6934868952451985E-3</v>
      </c>
      <c r="BF49" s="298">
        <v>2.994283211335377E-2</v>
      </c>
    </row>
    <row r="50" spans="1:58" x14ac:dyDescent="0.25">
      <c r="A50" s="175" t="str">
        <f t="shared" si="4"/>
        <v>SL_2031_art_118_62</v>
      </c>
      <c r="B50" s="175" t="str">
        <f t="shared" si="5"/>
        <v>Combination Long Haul Truck</v>
      </c>
      <c r="C50" s="200">
        <f t="shared" si="3"/>
        <v>2.7137441389359928E-2</v>
      </c>
      <c r="D50" s="262">
        <f t="shared" si="6"/>
        <v>0</v>
      </c>
      <c r="E50" s="372">
        <v>0</v>
      </c>
      <c r="F50" s="372">
        <v>1</v>
      </c>
      <c r="G50" s="372">
        <v>1</v>
      </c>
      <c r="H50" s="372">
        <v>2031</v>
      </c>
      <c r="I50" s="372">
        <v>1</v>
      </c>
      <c r="J50" s="372">
        <v>5</v>
      </c>
      <c r="K50" s="372" t="s">
        <v>308</v>
      </c>
      <c r="L50" s="372">
        <v>9</v>
      </c>
      <c r="M50" s="372">
        <v>49</v>
      </c>
      <c r="N50" s="372" t="s">
        <v>309</v>
      </c>
      <c r="O50" s="372">
        <v>49035</v>
      </c>
      <c r="P50" s="372" t="s">
        <v>234</v>
      </c>
      <c r="Q50" s="372">
        <v>490350</v>
      </c>
      <c r="R50" s="372">
        <v>62</v>
      </c>
      <c r="S50" s="372">
        <v>118</v>
      </c>
      <c r="T50" s="372" t="s">
        <v>311</v>
      </c>
      <c r="U50" s="372">
        <v>90</v>
      </c>
      <c r="V50" s="372" t="s">
        <v>2079</v>
      </c>
      <c r="W50" s="372">
        <v>62</v>
      </c>
      <c r="X50" s="372" t="s">
        <v>260</v>
      </c>
      <c r="Y50" s="372" t="s">
        <v>428</v>
      </c>
      <c r="Z50" s="372" t="s">
        <v>2077</v>
      </c>
      <c r="AA50" s="372" t="s">
        <v>428</v>
      </c>
      <c r="AB50" s="372" t="s">
        <v>2077</v>
      </c>
      <c r="AC50" s="373"/>
      <c r="AD50" s="373"/>
      <c r="AE50" s="372" t="s">
        <v>428</v>
      </c>
      <c r="AF50" s="372">
        <v>1</v>
      </c>
      <c r="AG50" s="372" t="s">
        <v>2078</v>
      </c>
      <c r="AH50" s="372" t="s">
        <v>428</v>
      </c>
      <c r="AI50" s="372"/>
      <c r="AJ50" s="372"/>
      <c r="AK50" s="372"/>
      <c r="AL50" s="372"/>
      <c r="AM50" s="372"/>
      <c r="AN50" s="372">
        <v>0</v>
      </c>
      <c r="AO50" s="372"/>
      <c r="AP50" s="372"/>
      <c r="AQ50" s="373"/>
      <c r="AS50" s="189">
        <v>2018</v>
      </c>
      <c r="AT50" s="200">
        <v>2.2373534011672774E-3</v>
      </c>
      <c r="AU50" s="200">
        <v>0.41359905243436834</v>
      </c>
      <c r="AV50" s="289">
        <v>0.45314358659008852</v>
      </c>
      <c r="AW50" s="289">
        <v>5.9735139870740653E-2</v>
      </c>
      <c r="AX50" s="290">
        <v>2.4641774538149315E-3</v>
      </c>
      <c r="AY50" s="290">
        <v>8.7869397138191951E-4</v>
      </c>
      <c r="AZ50" s="290">
        <v>1.1438769095632809E-3</v>
      </c>
      <c r="BA50" s="291">
        <v>2.509339235625389E-4</v>
      </c>
      <c r="BB50" s="291">
        <v>2.5607976165087597E-2</v>
      </c>
      <c r="BC50" s="291">
        <v>1.7288790155882497E-3</v>
      </c>
      <c r="BD50" s="291">
        <v>9.1630890995717126E-4</v>
      </c>
      <c r="BE50" s="292">
        <v>8.0596926117267771E-3</v>
      </c>
      <c r="BF50" s="292">
        <v>3.0234328742952649E-2</v>
      </c>
    </row>
    <row r="51" spans="1:58" x14ac:dyDescent="0.25">
      <c r="A51" s="175" t="str">
        <f t="shared" si="4"/>
        <v>SL_2031_art_118_62</v>
      </c>
      <c r="B51" s="175" t="str">
        <f t="shared" si="5"/>
        <v>Combination Long Haul Truck</v>
      </c>
      <c r="C51" s="200">
        <f t="shared" si="3"/>
        <v>2.7137441389359928E-2</v>
      </c>
      <c r="D51" s="262">
        <f t="shared" si="6"/>
        <v>0</v>
      </c>
      <c r="E51" s="372">
        <v>0</v>
      </c>
      <c r="F51" s="372">
        <v>1</v>
      </c>
      <c r="G51" s="372">
        <v>1</v>
      </c>
      <c r="H51" s="372">
        <v>2031</v>
      </c>
      <c r="I51" s="372">
        <v>1</v>
      </c>
      <c r="J51" s="372">
        <v>5</v>
      </c>
      <c r="K51" s="372" t="s">
        <v>308</v>
      </c>
      <c r="L51" s="372">
        <v>9</v>
      </c>
      <c r="M51" s="372">
        <v>49</v>
      </c>
      <c r="N51" s="372" t="s">
        <v>309</v>
      </c>
      <c r="O51" s="372">
        <v>49035</v>
      </c>
      <c r="P51" s="372" t="s">
        <v>234</v>
      </c>
      <c r="Q51" s="372">
        <v>490350</v>
      </c>
      <c r="R51" s="372">
        <v>62</v>
      </c>
      <c r="S51" s="372">
        <v>118</v>
      </c>
      <c r="T51" s="372" t="s">
        <v>311</v>
      </c>
      <c r="U51" s="372">
        <v>17</v>
      </c>
      <c r="V51" s="372" t="s">
        <v>2080</v>
      </c>
      <c r="W51" s="372">
        <v>62</v>
      </c>
      <c r="X51" s="372" t="s">
        <v>260</v>
      </c>
      <c r="Y51" s="372" t="s">
        <v>428</v>
      </c>
      <c r="Z51" s="372" t="s">
        <v>2077</v>
      </c>
      <c r="AA51" s="372" t="s">
        <v>428</v>
      </c>
      <c r="AB51" s="372" t="s">
        <v>2077</v>
      </c>
      <c r="AC51" s="373"/>
      <c r="AD51" s="373"/>
      <c r="AE51" s="372" t="s">
        <v>428</v>
      </c>
      <c r="AF51" s="372">
        <v>1</v>
      </c>
      <c r="AG51" s="372" t="s">
        <v>2078</v>
      </c>
      <c r="AH51" s="372" t="s">
        <v>428</v>
      </c>
      <c r="AI51" s="372"/>
      <c r="AJ51" s="372"/>
      <c r="AK51" s="372"/>
      <c r="AL51" s="372"/>
      <c r="AM51" s="372"/>
      <c r="AN51" s="372">
        <v>0</v>
      </c>
      <c r="AO51" s="372"/>
      <c r="AP51" s="372"/>
      <c r="AQ51" s="373"/>
      <c r="AS51" s="189">
        <v>2019</v>
      </c>
      <c r="AT51" s="200">
        <v>2.2361539725739587E-3</v>
      </c>
      <c r="AU51" s="200">
        <v>0.41469142333380887</v>
      </c>
      <c r="AV51" s="289">
        <v>0.45241095366768774</v>
      </c>
      <c r="AW51" s="289">
        <v>5.899994921415358E-2</v>
      </c>
      <c r="AX51" s="290">
        <v>2.4848099231952578E-3</v>
      </c>
      <c r="AY51" s="290">
        <v>8.7024633420963455E-4</v>
      </c>
      <c r="AZ51" s="290">
        <v>1.1502621397231443E-3</v>
      </c>
      <c r="BA51" s="291">
        <v>2.5629553106839924E-4</v>
      </c>
      <c r="BB51" s="291">
        <v>2.5931927070849251E-2</v>
      </c>
      <c r="BC51" s="291">
        <v>1.7569915236813865E-3</v>
      </c>
      <c r="BD51" s="291">
        <v>9.2407656041460016E-4</v>
      </c>
      <c r="BE51" s="292">
        <v>8.3114658317916083E-3</v>
      </c>
      <c r="BF51" s="292">
        <v>2.9975444896842465E-2</v>
      </c>
    </row>
    <row r="52" spans="1:58" x14ac:dyDescent="0.25">
      <c r="A52" s="175" t="str">
        <f t="shared" si="4"/>
        <v>SL_2031_art_118_62</v>
      </c>
      <c r="B52" s="175" t="str">
        <f t="shared" si="5"/>
        <v>Combination Long Haul Truck</v>
      </c>
      <c r="C52" s="200">
        <f t="shared" si="3"/>
        <v>2.7137441389359928E-2</v>
      </c>
      <c r="D52" s="262">
        <f t="shared" si="6"/>
        <v>7.8333038693629113E-3</v>
      </c>
      <c r="E52" s="372">
        <v>0.28865299999999999</v>
      </c>
      <c r="F52" s="372">
        <v>1</v>
      </c>
      <c r="G52" s="372">
        <v>1</v>
      </c>
      <c r="H52" s="372">
        <v>2031</v>
      </c>
      <c r="I52" s="372">
        <v>1</v>
      </c>
      <c r="J52" s="372">
        <v>5</v>
      </c>
      <c r="K52" s="372" t="s">
        <v>308</v>
      </c>
      <c r="L52" s="372">
        <v>9</v>
      </c>
      <c r="M52" s="372">
        <v>49</v>
      </c>
      <c r="N52" s="372" t="s">
        <v>309</v>
      </c>
      <c r="O52" s="372">
        <v>49035</v>
      </c>
      <c r="P52" s="372" t="s">
        <v>234</v>
      </c>
      <c r="Q52" s="372">
        <v>490350</v>
      </c>
      <c r="R52" s="372">
        <v>62</v>
      </c>
      <c r="S52" s="372">
        <v>118</v>
      </c>
      <c r="T52" s="372" t="s">
        <v>311</v>
      </c>
      <c r="U52" s="372">
        <v>15</v>
      </c>
      <c r="V52" s="372" t="s">
        <v>323</v>
      </c>
      <c r="W52" s="372">
        <v>62</v>
      </c>
      <c r="X52" s="372" t="s">
        <v>260</v>
      </c>
      <c r="Y52" s="372" t="s">
        <v>428</v>
      </c>
      <c r="Z52" s="372" t="s">
        <v>2077</v>
      </c>
      <c r="AA52" s="372" t="s">
        <v>428</v>
      </c>
      <c r="AB52" s="372" t="s">
        <v>2077</v>
      </c>
      <c r="AC52" s="373"/>
      <c r="AD52" s="373"/>
      <c r="AE52" s="372" t="s">
        <v>428</v>
      </c>
      <c r="AF52" s="372">
        <v>5</v>
      </c>
      <c r="AG52" s="372" t="s">
        <v>310</v>
      </c>
      <c r="AH52" s="372" t="s">
        <v>428</v>
      </c>
      <c r="AI52" s="372"/>
      <c r="AJ52" s="372"/>
      <c r="AK52" s="372"/>
      <c r="AL52" s="372"/>
      <c r="AM52" s="372"/>
      <c r="AN52" s="372">
        <v>0.28865299999999999</v>
      </c>
      <c r="AO52" s="372"/>
      <c r="AP52" s="372"/>
      <c r="AQ52" s="373"/>
      <c r="AS52" s="189">
        <v>2020</v>
      </c>
      <c r="AT52" s="200">
        <v>2.2352467358553083E-3</v>
      </c>
      <c r="AU52" s="200">
        <v>0.41539299741678809</v>
      </c>
      <c r="AV52" s="289">
        <v>0.45208403571763789</v>
      </c>
      <c r="AW52" s="289">
        <v>5.8316368624885269E-2</v>
      </c>
      <c r="AX52" s="290">
        <v>2.4992062675139211E-3</v>
      </c>
      <c r="AY52" s="290">
        <v>8.6244410903859572E-4</v>
      </c>
      <c r="AZ52" s="290">
        <v>1.1548684339379057E-3</v>
      </c>
      <c r="BA52" s="291">
        <v>2.649102381175562E-4</v>
      </c>
      <c r="BB52" s="291">
        <v>2.6409152676494969E-2</v>
      </c>
      <c r="BC52" s="291">
        <v>1.7948871754989797E-3</v>
      </c>
      <c r="BD52" s="291">
        <v>9.4199199869537259E-4</v>
      </c>
      <c r="BE52" s="292">
        <v>8.4852753478911521E-3</v>
      </c>
      <c r="BF52" s="292">
        <v>2.9558615257645002E-2</v>
      </c>
    </row>
    <row r="53" spans="1:58" x14ac:dyDescent="0.25">
      <c r="A53" s="175" t="str">
        <f t="shared" si="4"/>
        <v>SL_2031_art_118_62</v>
      </c>
      <c r="B53" s="175" t="str">
        <f t="shared" si="5"/>
        <v>Combination Long Haul Truck</v>
      </c>
      <c r="C53" s="200">
        <f t="shared" si="3"/>
        <v>2.7137441389359928E-2</v>
      </c>
      <c r="D53" s="262">
        <f t="shared" si="6"/>
        <v>8.9625470804569566E-3</v>
      </c>
      <c r="E53" s="372">
        <v>0.33026499999999998</v>
      </c>
      <c r="F53" s="372">
        <v>1</v>
      </c>
      <c r="G53" s="372">
        <v>1</v>
      </c>
      <c r="H53" s="372">
        <v>2031</v>
      </c>
      <c r="I53" s="372">
        <v>1</v>
      </c>
      <c r="J53" s="372">
        <v>5</v>
      </c>
      <c r="K53" s="372" t="s">
        <v>308</v>
      </c>
      <c r="L53" s="372">
        <v>9</v>
      </c>
      <c r="M53" s="372">
        <v>49</v>
      </c>
      <c r="N53" s="372" t="s">
        <v>309</v>
      </c>
      <c r="O53" s="372">
        <v>49035</v>
      </c>
      <c r="P53" s="372" t="s">
        <v>234</v>
      </c>
      <c r="Q53" s="372">
        <v>490350</v>
      </c>
      <c r="R53" s="372">
        <v>62</v>
      </c>
      <c r="S53" s="372">
        <v>118</v>
      </c>
      <c r="T53" s="372" t="s">
        <v>311</v>
      </c>
      <c r="U53" s="372">
        <v>1</v>
      </c>
      <c r="V53" s="372" t="s">
        <v>324</v>
      </c>
      <c r="W53" s="372">
        <v>62</v>
      </c>
      <c r="X53" s="372" t="s">
        <v>260</v>
      </c>
      <c r="Y53" s="372" t="s">
        <v>428</v>
      </c>
      <c r="Z53" s="372" t="s">
        <v>2077</v>
      </c>
      <c r="AA53" s="372" t="s">
        <v>428</v>
      </c>
      <c r="AB53" s="372" t="s">
        <v>2077</v>
      </c>
      <c r="AC53" s="373"/>
      <c r="AD53" s="373"/>
      <c r="AE53" s="372" t="s">
        <v>428</v>
      </c>
      <c r="AF53" s="372">
        <v>5</v>
      </c>
      <c r="AG53" s="372" t="s">
        <v>310</v>
      </c>
      <c r="AH53" s="372" t="s">
        <v>428</v>
      </c>
      <c r="AI53" s="372"/>
      <c r="AJ53" s="372"/>
      <c r="AK53" s="372"/>
      <c r="AL53" s="372"/>
      <c r="AM53" s="372"/>
      <c r="AN53" s="372">
        <v>0.33026499999999998</v>
      </c>
      <c r="AO53" s="372"/>
      <c r="AP53" s="372"/>
      <c r="AQ53" s="373"/>
      <c r="AS53" s="189">
        <v>2021</v>
      </c>
      <c r="AT53" s="200">
        <v>2.2336121714074345E-3</v>
      </c>
      <c r="AU53" s="200">
        <v>0.41605182029772175</v>
      </c>
      <c r="AV53" s="289">
        <v>0.45155027865376007</v>
      </c>
      <c r="AW53" s="289">
        <v>5.7625935771116001E-2</v>
      </c>
      <c r="AX53" s="290">
        <v>2.5241173192854247E-3</v>
      </c>
      <c r="AY53" s="290">
        <v>8.5897506954060526E-4</v>
      </c>
      <c r="AZ53" s="290">
        <v>1.1624412860682819E-3</v>
      </c>
      <c r="BA53" s="291">
        <v>2.7289322481144422E-4</v>
      </c>
      <c r="BB53" s="291">
        <v>2.6857754067956728E-2</v>
      </c>
      <c r="BC53" s="291">
        <v>1.8321198849981194E-3</v>
      </c>
      <c r="BD53" s="291">
        <v>9.6175211796832322E-4</v>
      </c>
      <c r="BE53" s="292">
        <v>8.7245115655616087E-3</v>
      </c>
      <c r="BF53" s="292">
        <v>2.9343788569804109E-2</v>
      </c>
    </row>
    <row r="54" spans="1:58" x14ac:dyDescent="0.25">
      <c r="A54" s="175" t="str">
        <f t="shared" si="4"/>
        <v>SL_2031_art_118_61</v>
      </c>
      <c r="B54" s="175" t="str">
        <f t="shared" si="5"/>
        <v>Combination Short Haul Truck</v>
      </c>
      <c r="C54" s="200">
        <f t="shared" si="3"/>
        <v>9.4411110385850608E-3</v>
      </c>
      <c r="D54" s="262">
        <f t="shared" si="6"/>
        <v>4.0398325311884701E-3</v>
      </c>
      <c r="E54" s="372">
        <v>0.427898</v>
      </c>
      <c r="F54" s="372">
        <v>1</v>
      </c>
      <c r="G54" s="372">
        <v>1</v>
      </c>
      <c r="H54" s="372">
        <v>2031</v>
      </c>
      <c r="I54" s="372">
        <v>1</v>
      </c>
      <c r="J54" s="372">
        <v>5</v>
      </c>
      <c r="K54" s="372" t="s">
        <v>308</v>
      </c>
      <c r="L54" s="372">
        <v>9</v>
      </c>
      <c r="M54" s="372">
        <v>49</v>
      </c>
      <c r="N54" s="372" t="s">
        <v>309</v>
      </c>
      <c r="O54" s="372">
        <v>49035</v>
      </c>
      <c r="P54" s="372" t="s">
        <v>234</v>
      </c>
      <c r="Q54" s="372">
        <v>490350</v>
      </c>
      <c r="R54" s="372">
        <v>61</v>
      </c>
      <c r="S54" s="372">
        <v>118</v>
      </c>
      <c r="T54" s="372" t="s">
        <v>311</v>
      </c>
      <c r="U54" s="372">
        <v>15</v>
      </c>
      <c r="V54" s="372" t="s">
        <v>323</v>
      </c>
      <c r="W54" s="372">
        <v>61</v>
      </c>
      <c r="X54" s="372" t="s">
        <v>259</v>
      </c>
      <c r="Y54" s="372" t="s">
        <v>428</v>
      </c>
      <c r="Z54" s="372" t="s">
        <v>2077</v>
      </c>
      <c r="AA54" s="372" t="s">
        <v>428</v>
      </c>
      <c r="AB54" s="372" t="s">
        <v>2077</v>
      </c>
      <c r="AC54" s="373"/>
      <c r="AD54" s="373"/>
      <c r="AE54" s="372" t="s">
        <v>428</v>
      </c>
      <c r="AF54" s="372">
        <v>5</v>
      </c>
      <c r="AG54" s="372" t="s">
        <v>310</v>
      </c>
      <c r="AH54" s="372" t="s">
        <v>428</v>
      </c>
      <c r="AI54" s="372"/>
      <c r="AJ54" s="372"/>
      <c r="AK54" s="372"/>
      <c r="AL54" s="372"/>
      <c r="AM54" s="372"/>
      <c r="AN54" s="372">
        <v>0.427898</v>
      </c>
      <c r="AO54" s="372"/>
      <c r="AP54" s="372"/>
      <c r="AQ54" s="373"/>
      <c r="AS54" s="189">
        <v>2022</v>
      </c>
      <c r="AT54" s="200">
        <v>2.2314168256325722E-3</v>
      </c>
      <c r="AU54" s="200">
        <v>0.41699108318095135</v>
      </c>
      <c r="AV54" s="289">
        <v>0.45059439362549625</v>
      </c>
      <c r="AW54" s="289">
        <v>5.689923971878276E-2</v>
      </c>
      <c r="AX54" s="290">
        <v>2.5554960664564332E-3</v>
      </c>
      <c r="AY54" s="290">
        <v>8.5749953046076913E-4</v>
      </c>
      <c r="AZ54" s="290">
        <v>1.1715298962693391E-3</v>
      </c>
      <c r="BA54" s="291">
        <v>2.824001200262881E-4</v>
      </c>
      <c r="BB54" s="291">
        <v>2.7422309467340665E-2</v>
      </c>
      <c r="BC54" s="291">
        <v>1.8776539544483634E-3</v>
      </c>
      <c r="BD54" s="291">
        <v>9.8448522208771042E-4</v>
      </c>
      <c r="BE54" s="292">
        <v>8.9745820961640403E-3</v>
      </c>
      <c r="BF54" s="292">
        <v>2.9157910295883317E-2</v>
      </c>
    </row>
    <row r="55" spans="1:58" x14ac:dyDescent="0.25">
      <c r="A55" s="175" t="str">
        <f t="shared" si="4"/>
        <v>SL_2031_art_118_61</v>
      </c>
      <c r="B55" s="175" t="str">
        <f t="shared" si="5"/>
        <v>Combination Short Haul Truck</v>
      </c>
      <c r="C55" s="200">
        <f t="shared" si="3"/>
        <v>9.4411110385850608E-3</v>
      </c>
      <c r="D55" s="262">
        <f t="shared" si="6"/>
        <v>4.5543353183472015E-3</v>
      </c>
      <c r="E55" s="372">
        <v>0.48239399999999999</v>
      </c>
      <c r="F55" s="372">
        <v>1</v>
      </c>
      <c r="G55" s="372">
        <v>1</v>
      </c>
      <c r="H55" s="372">
        <v>2031</v>
      </c>
      <c r="I55" s="372">
        <v>1</v>
      </c>
      <c r="J55" s="372">
        <v>5</v>
      </c>
      <c r="K55" s="372" t="s">
        <v>308</v>
      </c>
      <c r="L55" s="372">
        <v>9</v>
      </c>
      <c r="M55" s="372">
        <v>49</v>
      </c>
      <c r="N55" s="372" t="s">
        <v>309</v>
      </c>
      <c r="O55" s="372">
        <v>49035</v>
      </c>
      <c r="P55" s="372" t="s">
        <v>234</v>
      </c>
      <c r="Q55" s="372">
        <v>490350</v>
      </c>
      <c r="R55" s="372">
        <v>61</v>
      </c>
      <c r="S55" s="372">
        <v>118</v>
      </c>
      <c r="T55" s="372" t="s">
        <v>311</v>
      </c>
      <c r="U55" s="372">
        <v>1</v>
      </c>
      <c r="V55" s="372" t="s">
        <v>324</v>
      </c>
      <c r="W55" s="372">
        <v>61</v>
      </c>
      <c r="X55" s="372" t="s">
        <v>259</v>
      </c>
      <c r="Y55" s="372" t="s">
        <v>428</v>
      </c>
      <c r="Z55" s="372" t="s">
        <v>2077</v>
      </c>
      <c r="AA55" s="372" t="s">
        <v>428</v>
      </c>
      <c r="AB55" s="372" t="s">
        <v>2077</v>
      </c>
      <c r="AC55" s="373"/>
      <c r="AD55" s="373"/>
      <c r="AE55" s="372" t="s">
        <v>428</v>
      </c>
      <c r="AF55" s="372">
        <v>5</v>
      </c>
      <c r="AG55" s="372" t="s">
        <v>310</v>
      </c>
      <c r="AH55" s="372" t="s">
        <v>428</v>
      </c>
      <c r="AI55" s="372"/>
      <c r="AJ55" s="372"/>
      <c r="AK55" s="372"/>
      <c r="AL55" s="372"/>
      <c r="AM55" s="372"/>
      <c r="AN55" s="372">
        <v>0.48239399999999999</v>
      </c>
      <c r="AO55" s="372"/>
      <c r="AP55" s="372"/>
      <c r="AQ55" s="373"/>
      <c r="AS55" s="189">
        <v>2023</v>
      </c>
      <c r="AT55" s="200">
        <v>2.2289622431452519E-3</v>
      </c>
      <c r="AU55" s="200">
        <v>0.41835419853941536</v>
      </c>
      <c r="AV55" s="289">
        <v>0.44917796675366045</v>
      </c>
      <c r="AW55" s="289">
        <v>5.6142289562310356E-2</v>
      </c>
      <c r="AX55" s="290">
        <v>2.5877934486076499E-3</v>
      </c>
      <c r="AY55" s="290">
        <v>8.5754193698477804E-4</v>
      </c>
      <c r="AZ55" s="290">
        <v>1.180657293407876E-3</v>
      </c>
      <c r="BA55" s="291">
        <v>2.9366781551595046E-4</v>
      </c>
      <c r="BB55" s="291">
        <v>2.807389471313115E-2</v>
      </c>
      <c r="BC55" s="291">
        <v>1.9279705980940268E-3</v>
      </c>
      <c r="BD55" s="291">
        <v>1.0167334041188212E-3</v>
      </c>
      <c r="BE55" s="292">
        <v>9.2226375943003473E-3</v>
      </c>
      <c r="BF55" s="292">
        <v>2.893568609730816E-2</v>
      </c>
    </row>
    <row r="56" spans="1:58" x14ac:dyDescent="0.25">
      <c r="A56" s="175" t="str">
        <f t="shared" si="4"/>
        <v>SL_2031_art_118_54</v>
      </c>
      <c r="B56" s="175" t="str">
        <f t="shared" si="5"/>
        <v>Motor Home</v>
      </c>
      <c r="C56" s="200">
        <f t="shared" si="3"/>
        <v>1.3389880339048524E-3</v>
      </c>
      <c r="D56" s="262">
        <f t="shared" si="6"/>
        <v>3.4422838274429337E-4</v>
      </c>
      <c r="E56" s="372">
        <v>0.257081</v>
      </c>
      <c r="F56" s="372">
        <v>1</v>
      </c>
      <c r="G56" s="372">
        <v>1</v>
      </c>
      <c r="H56" s="372">
        <v>2031</v>
      </c>
      <c r="I56" s="372">
        <v>1</v>
      </c>
      <c r="J56" s="372">
        <v>5</v>
      </c>
      <c r="K56" s="372" t="s">
        <v>308</v>
      </c>
      <c r="L56" s="372">
        <v>9</v>
      </c>
      <c r="M56" s="372">
        <v>49</v>
      </c>
      <c r="N56" s="372" t="s">
        <v>309</v>
      </c>
      <c r="O56" s="372">
        <v>49035</v>
      </c>
      <c r="P56" s="372" t="s">
        <v>234</v>
      </c>
      <c r="Q56" s="372">
        <v>490350</v>
      </c>
      <c r="R56" s="372">
        <v>54</v>
      </c>
      <c r="S56" s="372">
        <v>118</v>
      </c>
      <c r="T56" s="372" t="s">
        <v>311</v>
      </c>
      <c r="U56" s="372">
        <v>15</v>
      </c>
      <c r="V56" s="372" t="s">
        <v>323</v>
      </c>
      <c r="W56" s="372">
        <v>54</v>
      </c>
      <c r="X56" s="372" t="s">
        <v>258</v>
      </c>
      <c r="Y56" s="372" t="s">
        <v>428</v>
      </c>
      <c r="Z56" s="372" t="s">
        <v>2077</v>
      </c>
      <c r="AA56" s="372" t="s">
        <v>428</v>
      </c>
      <c r="AB56" s="372" t="s">
        <v>2077</v>
      </c>
      <c r="AC56" s="373"/>
      <c r="AD56" s="373"/>
      <c r="AE56" s="372" t="s">
        <v>428</v>
      </c>
      <c r="AF56" s="372">
        <v>5</v>
      </c>
      <c r="AG56" s="372" t="s">
        <v>310</v>
      </c>
      <c r="AH56" s="372" t="s">
        <v>428</v>
      </c>
      <c r="AI56" s="372"/>
      <c r="AJ56" s="372"/>
      <c r="AK56" s="372"/>
      <c r="AL56" s="372"/>
      <c r="AM56" s="372"/>
      <c r="AN56" s="372">
        <v>0.257081</v>
      </c>
      <c r="AO56" s="372"/>
      <c r="AP56" s="372"/>
      <c r="AQ56" s="373"/>
      <c r="AS56" s="189">
        <v>2024</v>
      </c>
      <c r="AT56" s="200">
        <v>2.2261908568318631E-3</v>
      </c>
      <c r="AU56" s="200">
        <v>0.42045592281508992</v>
      </c>
      <c r="AV56" s="289">
        <v>0.44699864114874754</v>
      </c>
      <c r="AW56" s="289">
        <v>5.5349969238391895E-2</v>
      </c>
      <c r="AX56" s="290">
        <v>2.6207284206277953E-3</v>
      </c>
      <c r="AY56" s="290">
        <v>8.582569745533092E-4</v>
      </c>
      <c r="AZ56" s="290">
        <v>1.1916276711130343E-3</v>
      </c>
      <c r="BA56" s="291">
        <v>3.0643240154465694E-4</v>
      </c>
      <c r="BB56" s="291">
        <v>2.8749544212258001E-2</v>
      </c>
      <c r="BC56" s="291">
        <v>1.9779543840283747E-3</v>
      </c>
      <c r="BD56" s="291">
        <v>1.0478984861996474E-3</v>
      </c>
      <c r="BE56" s="292">
        <v>9.479507695873449E-3</v>
      </c>
      <c r="BF56" s="292">
        <v>2.8737325694740488E-2</v>
      </c>
    </row>
    <row r="57" spans="1:58" x14ac:dyDescent="0.25">
      <c r="A57" s="175" t="str">
        <f t="shared" si="4"/>
        <v>SL_2031_art_118_54</v>
      </c>
      <c r="B57" s="175" t="str">
        <f t="shared" si="5"/>
        <v>Motor Home</v>
      </c>
      <c r="C57" s="200">
        <f t="shared" si="3"/>
        <v>1.3389880339048524E-3</v>
      </c>
      <c r="D57" s="262">
        <f t="shared" si="6"/>
        <v>4.1034627287048106E-4</v>
      </c>
      <c r="E57" s="372">
        <v>0.30646000000000001</v>
      </c>
      <c r="F57" s="372">
        <v>1</v>
      </c>
      <c r="G57" s="372">
        <v>1</v>
      </c>
      <c r="H57" s="372">
        <v>2031</v>
      </c>
      <c r="I57" s="372">
        <v>1</v>
      </c>
      <c r="J57" s="372">
        <v>5</v>
      </c>
      <c r="K57" s="372" t="s">
        <v>308</v>
      </c>
      <c r="L57" s="372">
        <v>9</v>
      </c>
      <c r="M57" s="372">
        <v>49</v>
      </c>
      <c r="N57" s="372" t="s">
        <v>309</v>
      </c>
      <c r="O57" s="372">
        <v>49035</v>
      </c>
      <c r="P57" s="372" t="s">
        <v>234</v>
      </c>
      <c r="Q57" s="372">
        <v>490350</v>
      </c>
      <c r="R57" s="372">
        <v>54</v>
      </c>
      <c r="S57" s="372">
        <v>118</v>
      </c>
      <c r="T57" s="372" t="s">
        <v>311</v>
      </c>
      <c r="U57" s="372">
        <v>1</v>
      </c>
      <c r="V57" s="372" t="s">
        <v>324</v>
      </c>
      <c r="W57" s="372">
        <v>54</v>
      </c>
      <c r="X57" s="372" t="s">
        <v>258</v>
      </c>
      <c r="Y57" s="372" t="s">
        <v>428</v>
      </c>
      <c r="Z57" s="372" t="s">
        <v>2077</v>
      </c>
      <c r="AA57" s="372" t="s">
        <v>428</v>
      </c>
      <c r="AB57" s="372" t="s">
        <v>2077</v>
      </c>
      <c r="AC57" s="373"/>
      <c r="AD57" s="373"/>
      <c r="AE57" s="372" t="s">
        <v>428</v>
      </c>
      <c r="AF57" s="372">
        <v>5</v>
      </c>
      <c r="AG57" s="372" t="s">
        <v>310</v>
      </c>
      <c r="AH57" s="372" t="s">
        <v>428</v>
      </c>
      <c r="AI57" s="372"/>
      <c r="AJ57" s="372"/>
      <c r="AK57" s="372"/>
      <c r="AL57" s="372"/>
      <c r="AM57" s="372"/>
      <c r="AN57" s="372">
        <v>0.30646000000000001</v>
      </c>
      <c r="AO57" s="372"/>
      <c r="AP57" s="372"/>
      <c r="AQ57" s="373"/>
      <c r="AS57" s="189">
        <v>2025</v>
      </c>
      <c r="AT57" s="200">
        <v>2.223962273096606E-3</v>
      </c>
      <c r="AU57" s="200">
        <v>0.42282495361272043</v>
      </c>
      <c r="AV57" s="289">
        <v>0.4447153982134146</v>
      </c>
      <c r="AW57" s="289">
        <v>5.4610683466605602E-2</v>
      </c>
      <c r="AX57" s="290">
        <v>2.6453652833738454E-3</v>
      </c>
      <c r="AY57" s="290">
        <v>8.576727842260609E-4</v>
      </c>
      <c r="AZ57" s="290">
        <v>1.1988097056608951E-3</v>
      </c>
      <c r="BA57" s="291">
        <v>3.1937954788160934E-4</v>
      </c>
      <c r="BB57" s="291">
        <v>2.9375052540095925E-2</v>
      </c>
      <c r="BC57" s="291">
        <v>2.0220861842788593E-3</v>
      </c>
      <c r="BD57" s="291">
        <v>1.0842915410926893E-3</v>
      </c>
      <c r="BE57" s="292">
        <v>9.5974864554531272E-3</v>
      </c>
      <c r="BF57" s="292">
        <v>2.8524858392099482E-2</v>
      </c>
    </row>
    <row r="58" spans="1:58" x14ac:dyDescent="0.25">
      <c r="A58" s="175" t="str">
        <f t="shared" si="4"/>
        <v>SL_2031_art_118_53</v>
      </c>
      <c r="B58" s="175" t="str">
        <f t="shared" si="5"/>
        <v>Single Long Haul Truck</v>
      </c>
      <c r="C58" s="200">
        <f t="shared" si="3"/>
        <v>2.2748394496792308E-3</v>
      </c>
      <c r="D58" s="262">
        <f t="shared" si="6"/>
        <v>6.0709322845424539E-4</v>
      </c>
      <c r="E58" s="372">
        <v>0.26687300000000003</v>
      </c>
      <c r="F58" s="372">
        <v>1</v>
      </c>
      <c r="G58" s="372">
        <v>1</v>
      </c>
      <c r="H58" s="372">
        <v>2031</v>
      </c>
      <c r="I58" s="372">
        <v>1</v>
      </c>
      <c r="J58" s="372">
        <v>5</v>
      </c>
      <c r="K58" s="372" t="s">
        <v>308</v>
      </c>
      <c r="L58" s="372">
        <v>9</v>
      </c>
      <c r="M58" s="372">
        <v>49</v>
      </c>
      <c r="N58" s="372" t="s">
        <v>309</v>
      </c>
      <c r="O58" s="372">
        <v>49035</v>
      </c>
      <c r="P58" s="372" t="s">
        <v>234</v>
      </c>
      <c r="Q58" s="372">
        <v>490350</v>
      </c>
      <c r="R58" s="372">
        <v>53</v>
      </c>
      <c r="S58" s="372">
        <v>118</v>
      </c>
      <c r="T58" s="372" t="s">
        <v>311</v>
      </c>
      <c r="U58" s="372">
        <v>15</v>
      </c>
      <c r="V58" s="372" t="s">
        <v>323</v>
      </c>
      <c r="W58" s="372">
        <v>53</v>
      </c>
      <c r="X58" s="372" t="s">
        <v>257</v>
      </c>
      <c r="Y58" s="372" t="s">
        <v>428</v>
      </c>
      <c r="Z58" s="372" t="s">
        <v>2077</v>
      </c>
      <c r="AA58" s="372" t="s">
        <v>428</v>
      </c>
      <c r="AB58" s="372" t="s">
        <v>2077</v>
      </c>
      <c r="AC58" s="373"/>
      <c r="AD58" s="373"/>
      <c r="AE58" s="372" t="s">
        <v>428</v>
      </c>
      <c r="AF58" s="372">
        <v>5</v>
      </c>
      <c r="AG58" s="372" t="s">
        <v>310</v>
      </c>
      <c r="AH58" s="372" t="s">
        <v>428</v>
      </c>
      <c r="AI58" s="372"/>
      <c r="AJ58" s="372"/>
      <c r="AK58" s="372"/>
      <c r="AL58" s="372"/>
      <c r="AM58" s="372"/>
      <c r="AN58" s="372">
        <v>0.26687300000000003</v>
      </c>
      <c r="AO58" s="372"/>
      <c r="AP58" s="372"/>
      <c r="AQ58" s="373"/>
      <c r="AS58" s="189">
        <v>2026</v>
      </c>
      <c r="AT58" s="200">
        <v>2.2220275838642583E-3</v>
      </c>
      <c r="AU58" s="200">
        <v>0.42598534883302536</v>
      </c>
      <c r="AV58" s="289">
        <v>0.44182267522181001</v>
      </c>
      <c r="AW58" s="289">
        <v>5.3841947681422572E-2</v>
      </c>
      <c r="AX58" s="290">
        <v>2.6641565506944475E-3</v>
      </c>
      <c r="AY58" s="290">
        <v>8.5546195309523974E-4</v>
      </c>
      <c r="AZ58" s="290">
        <v>1.2030328931796476E-3</v>
      </c>
      <c r="BA58" s="291">
        <v>3.3067239774883615E-4</v>
      </c>
      <c r="BB58" s="291">
        <v>2.9997324393203885E-2</v>
      </c>
      <c r="BC58" s="291">
        <v>2.0619746625224859E-3</v>
      </c>
      <c r="BD58" s="291">
        <v>1.1317974275305293E-3</v>
      </c>
      <c r="BE58" s="292">
        <v>9.6281020162857864E-3</v>
      </c>
      <c r="BF58" s="292">
        <v>2.8255478385616758E-2</v>
      </c>
    </row>
    <row r="59" spans="1:58" x14ac:dyDescent="0.25">
      <c r="A59" s="175" t="str">
        <f t="shared" si="4"/>
        <v>SL_2031_art_118_53</v>
      </c>
      <c r="B59" s="175" t="str">
        <f t="shared" si="5"/>
        <v>Single Long Haul Truck</v>
      </c>
      <c r="C59" s="200">
        <f t="shared" si="3"/>
        <v>2.2748394496792308E-3</v>
      </c>
      <c r="D59" s="262">
        <f t="shared" si="6"/>
        <v>1.147904459863187E-3</v>
      </c>
      <c r="E59" s="372">
        <v>0.50460899999999997</v>
      </c>
      <c r="F59" s="372">
        <v>1</v>
      </c>
      <c r="G59" s="372">
        <v>1</v>
      </c>
      <c r="H59" s="372">
        <v>2031</v>
      </c>
      <c r="I59" s="372">
        <v>1</v>
      </c>
      <c r="J59" s="372">
        <v>5</v>
      </c>
      <c r="K59" s="372" t="s">
        <v>308</v>
      </c>
      <c r="L59" s="372">
        <v>9</v>
      </c>
      <c r="M59" s="372">
        <v>49</v>
      </c>
      <c r="N59" s="372" t="s">
        <v>309</v>
      </c>
      <c r="O59" s="372">
        <v>49035</v>
      </c>
      <c r="P59" s="372" t="s">
        <v>234</v>
      </c>
      <c r="Q59" s="372">
        <v>490350</v>
      </c>
      <c r="R59" s="372">
        <v>53</v>
      </c>
      <c r="S59" s="372">
        <v>118</v>
      </c>
      <c r="T59" s="372" t="s">
        <v>311</v>
      </c>
      <c r="U59" s="372">
        <v>1</v>
      </c>
      <c r="V59" s="372" t="s">
        <v>324</v>
      </c>
      <c r="W59" s="372">
        <v>53</v>
      </c>
      <c r="X59" s="372" t="s">
        <v>257</v>
      </c>
      <c r="Y59" s="372" t="s">
        <v>428</v>
      </c>
      <c r="Z59" s="372" t="s">
        <v>2077</v>
      </c>
      <c r="AA59" s="372" t="s">
        <v>428</v>
      </c>
      <c r="AB59" s="372" t="s">
        <v>2077</v>
      </c>
      <c r="AC59" s="373"/>
      <c r="AD59" s="373"/>
      <c r="AE59" s="372" t="s">
        <v>428</v>
      </c>
      <c r="AF59" s="372">
        <v>5</v>
      </c>
      <c r="AG59" s="372" t="s">
        <v>310</v>
      </c>
      <c r="AH59" s="372" t="s">
        <v>428</v>
      </c>
      <c r="AI59" s="372"/>
      <c r="AJ59" s="372"/>
      <c r="AK59" s="372"/>
      <c r="AL59" s="372"/>
      <c r="AM59" s="372"/>
      <c r="AN59" s="372">
        <v>0.50460899999999997</v>
      </c>
      <c r="AO59" s="372"/>
      <c r="AP59" s="372"/>
      <c r="AQ59" s="373"/>
      <c r="AS59" s="189">
        <v>2027</v>
      </c>
      <c r="AT59" s="200">
        <v>2.2195999029144438E-3</v>
      </c>
      <c r="AU59" s="200">
        <v>0.42986063550489184</v>
      </c>
      <c r="AV59" s="289">
        <v>0.43813246543031581</v>
      </c>
      <c r="AW59" s="289">
        <v>5.3036286375328409E-2</v>
      </c>
      <c r="AX59" s="290">
        <v>2.6854639464996026E-3</v>
      </c>
      <c r="AY59" s="290">
        <v>8.5474978688852919E-4</v>
      </c>
      <c r="AZ59" s="290">
        <v>1.2088295564022828E-3</v>
      </c>
      <c r="BA59" s="291">
        <v>3.4652038617622512E-4</v>
      </c>
      <c r="BB59" s="291">
        <v>3.0756269794510894E-2</v>
      </c>
      <c r="BC59" s="291">
        <v>2.1106564296268461E-3</v>
      </c>
      <c r="BD59" s="291">
        <v>1.1786066275882485E-3</v>
      </c>
      <c r="BE59" s="292">
        <v>9.6105497925128187E-3</v>
      </c>
      <c r="BF59" s="292">
        <v>2.7999366466343999E-2</v>
      </c>
    </row>
    <row r="60" spans="1:58" x14ac:dyDescent="0.25">
      <c r="A60" s="175" t="str">
        <f t="shared" si="4"/>
        <v>SL_2031_art_118_52</v>
      </c>
      <c r="B60" s="175" t="str">
        <f t="shared" si="5"/>
        <v>Single Short Haul Truck</v>
      </c>
      <c r="C60" s="200">
        <f t="shared" si="3"/>
        <v>3.3479081569163724E-2</v>
      </c>
      <c r="D60" s="262">
        <f t="shared" si="6"/>
        <v>8.9346629356074313E-3</v>
      </c>
      <c r="E60" s="372">
        <v>0.26687300000000003</v>
      </c>
      <c r="F60" s="372">
        <v>1</v>
      </c>
      <c r="G60" s="372">
        <v>1</v>
      </c>
      <c r="H60" s="372">
        <v>2031</v>
      </c>
      <c r="I60" s="372">
        <v>1</v>
      </c>
      <c r="J60" s="372">
        <v>5</v>
      </c>
      <c r="K60" s="372" t="s">
        <v>308</v>
      </c>
      <c r="L60" s="372">
        <v>9</v>
      </c>
      <c r="M60" s="372">
        <v>49</v>
      </c>
      <c r="N60" s="372" t="s">
        <v>309</v>
      </c>
      <c r="O60" s="372">
        <v>49035</v>
      </c>
      <c r="P60" s="372" t="s">
        <v>234</v>
      </c>
      <c r="Q60" s="372">
        <v>490350</v>
      </c>
      <c r="R60" s="372">
        <v>52</v>
      </c>
      <c r="S60" s="372">
        <v>118</v>
      </c>
      <c r="T60" s="372" t="s">
        <v>311</v>
      </c>
      <c r="U60" s="372">
        <v>15</v>
      </c>
      <c r="V60" s="372" t="s">
        <v>323</v>
      </c>
      <c r="W60" s="372">
        <v>52</v>
      </c>
      <c r="X60" s="372" t="s">
        <v>256</v>
      </c>
      <c r="Y60" s="372" t="s">
        <v>428</v>
      </c>
      <c r="Z60" s="372" t="s">
        <v>2077</v>
      </c>
      <c r="AA60" s="372" t="s">
        <v>428</v>
      </c>
      <c r="AB60" s="372" t="s">
        <v>2077</v>
      </c>
      <c r="AC60" s="373"/>
      <c r="AD60" s="373"/>
      <c r="AE60" s="372" t="s">
        <v>428</v>
      </c>
      <c r="AF60" s="372">
        <v>5</v>
      </c>
      <c r="AG60" s="372" t="s">
        <v>310</v>
      </c>
      <c r="AH60" s="372" t="s">
        <v>428</v>
      </c>
      <c r="AI60" s="372"/>
      <c r="AJ60" s="372"/>
      <c r="AK60" s="372"/>
      <c r="AL60" s="372"/>
      <c r="AM60" s="372"/>
      <c r="AN60" s="372">
        <v>0.26687300000000003</v>
      </c>
      <c r="AO60" s="372"/>
      <c r="AP60" s="372"/>
      <c r="AQ60" s="373"/>
      <c r="AS60" s="189">
        <v>2028</v>
      </c>
      <c r="AT60" s="200">
        <v>2.2170309456829192E-3</v>
      </c>
      <c r="AU60" s="200">
        <v>0.43416932316033557</v>
      </c>
      <c r="AV60" s="289">
        <v>0.43397180693591275</v>
      </c>
      <c r="AW60" s="289">
        <v>5.2237147169329833E-2</v>
      </c>
      <c r="AX60" s="290">
        <v>2.7065757902602679E-3</v>
      </c>
      <c r="AY60" s="290">
        <v>8.542964114189325E-4</v>
      </c>
      <c r="AZ60" s="290">
        <v>1.213968878296743E-3</v>
      </c>
      <c r="BA60" s="291">
        <v>3.6422464388140529E-4</v>
      </c>
      <c r="BB60" s="291">
        <v>3.1612488456392973E-2</v>
      </c>
      <c r="BC60" s="291">
        <v>2.1626352912964809E-3</v>
      </c>
      <c r="BD60" s="291">
        <v>1.238403313099147E-3</v>
      </c>
      <c r="BE60" s="292">
        <v>9.5584706305026669E-3</v>
      </c>
      <c r="BF60" s="292">
        <v>2.7693628373590327E-2</v>
      </c>
    </row>
    <row r="61" spans="1:58" x14ac:dyDescent="0.25">
      <c r="A61" s="175" t="str">
        <f t="shared" si="4"/>
        <v>SL_2031_art_118_52</v>
      </c>
      <c r="B61" s="175" t="str">
        <f t="shared" si="5"/>
        <v>Single Short Haul Truck</v>
      </c>
      <c r="C61" s="200">
        <f t="shared" si="3"/>
        <v>3.3479081569163724E-2</v>
      </c>
      <c r="D61" s="262">
        <f t="shared" si="6"/>
        <v>1.6893845871534138E-2</v>
      </c>
      <c r="E61" s="372">
        <v>0.50460899999999997</v>
      </c>
      <c r="F61" s="372">
        <v>1</v>
      </c>
      <c r="G61" s="372">
        <v>1</v>
      </c>
      <c r="H61" s="372">
        <v>2031</v>
      </c>
      <c r="I61" s="372">
        <v>1</v>
      </c>
      <c r="J61" s="372">
        <v>5</v>
      </c>
      <c r="K61" s="372" t="s">
        <v>308</v>
      </c>
      <c r="L61" s="372">
        <v>9</v>
      </c>
      <c r="M61" s="372">
        <v>49</v>
      </c>
      <c r="N61" s="372" t="s">
        <v>309</v>
      </c>
      <c r="O61" s="372">
        <v>49035</v>
      </c>
      <c r="P61" s="372" t="s">
        <v>234</v>
      </c>
      <c r="Q61" s="372">
        <v>490350</v>
      </c>
      <c r="R61" s="372">
        <v>52</v>
      </c>
      <c r="S61" s="372">
        <v>118</v>
      </c>
      <c r="T61" s="372" t="s">
        <v>311</v>
      </c>
      <c r="U61" s="372">
        <v>1</v>
      </c>
      <c r="V61" s="372" t="s">
        <v>324</v>
      </c>
      <c r="W61" s="372">
        <v>52</v>
      </c>
      <c r="X61" s="372" t="s">
        <v>256</v>
      </c>
      <c r="Y61" s="372" t="s">
        <v>428</v>
      </c>
      <c r="Z61" s="372" t="s">
        <v>2077</v>
      </c>
      <c r="AA61" s="372" t="s">
        <v>428</v>
      </c>
      <c r="AB61" s="372" t="s">
        <v>2077</v>
      </c>
      <c r="AC61" s="373"/>
      <c r="AD61" s="373"/>
      <c r="AE61" s="372" t="s">
        <v>428</v>
      </c>
      <c r="AF61" s="372">
        <v>5</v>
      </c>
      <c r="AG61" s="372" t="s">
        <v>310</v>
      </c>
      <c r="AH61" s="372" t="s">
        <v>428</v>
      </c>
      <c r="AI61" s="372"/>
      <c r="AJ61" s="372"/>
      <c r="AK61" s="372"/>
      <c r="AL61" s="372"/>
      <c r="AM61" s="372"/>
      <c r="AN61" s="372">
        <v>0.50460899999999997</v>
      </c>
      <c r="AO61" s="372"/>
      <c r="AP61" s="372"/>
      <c r="AQ61" s="373"/>
      <c r="AS61" s="189">
        <v>2029</v>
      </c>
      <c r="AT61" s="200">
        <v>2.2142331538286685E-3</v>
      </c>
      <c r="AU61" s="200">
        <v>0.43941661470667287</v>
      </c>
      <c r="AV61" s="289">
        <v>0.4289082842690477</v>
      </c>
      <c r="AW61" s="289">
        <v>5.1391187787771235E-2</v>
      </c>
      <c r="AX61" s="290">
        <v>2.7298775368493609E-3</v>
      </c>
      <c r="AY61" s="290">
        <v>8.5238775907189597E-4</v>
      </c>
      <c r="AZ61" s="290">
        <v>1.2194193935541923E-3</v>
      </c>
      <c r="BA61" s="291">
        <v>3.8330425395972039E-4</v>
      </c>
      <c r="BB61" s="291">
        <v>3.2442364239260696E-2</v>
      </c>
      <c r="BC61" s="291">
        <v>2.2119525715996965E-3</v>
      </c>
      <c r="BD61" s="291">
        <v>1.2837666565879628E-3</v>
      </c>
      <c r="BE61" s="292">
        <v>9.5195217525549519E-3</v>
      </c>
      <c r="BF61" s="292">
        <v>2.7427085919241152E-2</v>
      </c>
    </row>
    <row r="62" spans="1:58" x14ac:dyDescent="0.25">
      <c r="A62" s="175" t="str">
        <f t="shared" si="4"/>
        <v>SL_2031_art_118_51</v>
      </c>
      <c r="B62" s="175" t="str">
        <f t="shared" si="5"/>
        <v>Refuse Truck</v>
      </c>
      <c r="C62" s="200">
        <f t="shared" si="3"/>
        <v>4.0253931417307004E-4</v>
      </c>
      <c r="D62" s="262">
        <f t="shared" si="6"/>
        <v>1.4860664623121477E-4</v>
      </c>
      <c r="E62" s="372">
        <v>0.36917299999999997</v>
      </c>
      <c r="F62" s="372">
        <v>1</v>
      </c>
      <c r="G62" s="372">
        <v>1</v>
      </c>
      <c r="H62" s="372">
        <v>2031</v>
      </c>
      <c r="I62" s="372">
        <v>1</v>
      </c>
      <c r="J62" s="372">
        <v>5</v>
      </c>
      <c r="K62" s="372" t="s">
        <v>308</v>
      </c>
      <c r="L62" s="372">
        <v>9</v>
      </c>
      <c r="M62" s="372">
        <v>49</v>
      </c>
      <c r="N62" s="372" t="s">
        <v>309</v>
      </c>
      <c r="O62" s="372">
        <v>49035</v>
      </c>
      <c r="P62" s="372" t="s">
        <v>234</v>
      </c>
      <c r="Q62" s="372">
        <v>490350</v>
      </c>
      <c r="R62" s="372">
        <v>51</v>
      </c>
      <c r="S62" s="372">
        <v>118</v>
      </c>
      <c r="T62" s="372" t="s">
        <v>311</v>
      </c>
      <c r="U62" s="372">
        <v>15</v>
      </c>
      <c r="V62" s="372" t="s">
        <v>323</v>
      </c>
      <c r="W62" s="372">
        <v>51</v>
      </c>
      <c r="X62" s="372" t="s">
        <v>255</v>
      </c>
      <c r="Y62" s="372" t="s">
        <v>428</v>
      </c>
      <c r="Z62" s="372" t="s">
        <v>2077</v>
      </c>
      <c r="AA62" s="372" t="s">
        <v>428</v>
      </c>
      <c r="AB62" s="372" t="s">
        <v>2077</v>
      </c>
      <c r="AC62" s="373"/>
      <c r="AD62" s="373"/>
      <c r="AE62" s="372" t="s">
        <v>428</v>
      </c>
      <c r="AF62" s="372">
        <v>5</v>
      </c>
      <c r="AG62" s="372" t="s">
        <v>310</v>
      </c>
      <c r="AH62" s="372" t="s">
        <v>428</v>
      </c>
      <c r="AI62" s="372"/>
      <c r="AJ62" s="372"/>
      <c r="AK62" s="372"/>
      <c r="AL62" s="372"/>
      <c r="AM62" s="372"/>
      <c r="AN62" s="372">
        <v>0.36917299999999997</v>
      </c>
      <c r="AO62" s="372"/>
      <c r="AP62" s="372"/>
      <c r="AQ62" s="373"/>
      <c r="AS62" s="189">
        <v>2030</v>
      </c>
      <c r="AT62" s="200">
        <v>2.2109705214788718E-3</v>
      </c>
      <c r="AU62" s="200">
        <v>0.44466615548301297</v>
      </c>
      <c r="AV62" s="289">
        <v>0.42362883266217022</v>
      </c>
      <c r="AW62" s="289">
        <v>5.0584719878058286E-2</v>
      </c>
      <c r="AX62" s="290">
        <v>2.7535459620983706E-3</v>
      </c>
      <c r="AY62" s="290">
        <v>8.5332482098569569E-4</v>
      </c>
      <c r="AZ62" s="290">
        <v>1.228449877329703E-3</v>
      </c>
      <c r="BA62" s="291">
        <v>4.0253931417307004E-4</v>
      </c>
      <c r="BB62" s="291">
        <v>3.3479081569163724E-2</v>
      </c>
      <c r="BC62" s="291">
        <v>2.2748394496792308E-3</v>
      </c>
      <c r="BD62" s="291">
        <v>1.3389880339048524E-3</v>
      </c>
      <c r="BE62" s="292">
        <v>9.4411110385850608E-3</v>
      </c>
      <c r="BF62" s="292">
        <v>2.7137441389359928E-2</v>
      </c>
    </row>
    <row r="63" spans="1:58" x14ac:dyDescent="0.25">
      <c r="A63" s="175" t="str">
        <f t="shared" si="4"/>
        <v>SL_2031_art_118_51</v>
      </c>
      <c r="B63" s="175" t="str">
        <f t="shared" si="5"/>
        <v>Refuse Truck</v>
      </c>
      <c r="C63" s="200">
        <f t="shared" si="3"/>
        <v>4.0253931417307004E-4</v>
      </c>
      <c r="D63" s="262">
        <f t="shared" si="6"/>
        <v>1.7185248654608124E-4</v>
      </c>
      <c r="E63" s="372">
        <v>0.42692099999999999</v>
      </c>
      <c r="F63" s="372">
        <v>1</v>
      </c>
      <c r="G63" s="372">
        <v>1</v>
      </c>
      <c r="H63" s="372">
        <v>2031</v>
      </c>
      <c r="I63" s="372">
        <v>1</v>
      </c>
      <c r="J63" s="372">
        <v>5</v>
      </c>
      <c r="K63" s="372" t="s">
        <v>308</v>
      </c>
      <c r="L63" s="372">
        <v>9</v>
      </c>
      <c r="M63" s="372">
        <v>49</v>
      </c>
      <c r="N63" s="372" t="s">
        <v>309</v>
      </c>
      <c r="O63" s="372">
        <v>49035</v>
      </c>
      <c r="P63" s="372" t="s">
        <v>234</v>
      </c>
      <c r="Q63" s="372">
        <v>490350</v>
      </c>
      <c r="R63" s="372">
        <v>51</v>
      </c>
      <c r="S63" s="372">
        <v>118</v>
      </c>
      <c r="T63" s="372" t="s">
        <v>311</v>
      </c>
      <c r="U63" s="372">
        <v>1</v>
      </c>
      <c r="V63" s="372" t="s">
        <v>324</v>
      </c>
      <c r="W63" s="372">
        <v>51</v>
      </c>
      <c r="X63" s="372" t="s">
        <v>255</v>
      </c>
      <c r="Y63" s="372" t="s">
        <v>428</v>
      </c>
      <c r="Z63" s="372" t="s">
        <v>2077</v>
      </c>
      <c r="AA63" s="372" t="s">
        <v>428</v>
      </c>
      <c r="AB63" s="372" t="s">
        <v>2077</v>
      </c>
      <c r="AC63" s="373"/>
      <c r="AD63" s="373"/>
      <c r="AE63" s="372" t="s">
        <v>428</v>
      </c>
      <c r="AF63" s="372">
        <v>5</v>
      </c>
      <c r="AG63" s="372" t="s">
        <v>310</v>
      </c>
      <c r="AH63" s="372" t="s">
        <v>428</v>
      </c>
      <c r="AI63" s="372"/>
      <c r="AJ63" s="372"/>
      <c r="AK63" s="372"/>
      <c r="AL63" s="372"/>
      <c r="AM63" s="372"/>
      <c r="AN63" s="372">
        <v>0.42692099999999999</v>
      </c>
      <c r="AO63" s="372"/>
      <c r="AP63" s="372"/>
      <c r="AQ63" s="373"/>
      <c r="AS63" s="189">
        <v>2031</v>
      </c>
      <c r="AT63" s="200">
        <v>2.2077304136043302E-3</v>
      </c>
      <c r="AU63" s="200">
        <v>0.4507354966109221</v>
      </c>
      <c r="AV63" s="289">
        <v>0.41765436910243575</v>
      </c>
      <c r="AW63" s="289">
        <v>4.9723963163010844E-2</v>
      </c>
      <c r="AX63" s="290">
        <v>2.773904982017105E-3</v>
      </c>
      <c r="AY63" s="290">
        <v>8.5535179490023371E-4</v>
      </c>
      <c r="AZ63" s="290">
        <v>1.2366687431539414E-3</v>
      </c>
      <c r="BA63" s="291">
        <v>4.2002752329469963E-4</v>
      </c>
      <c r="BB63" s="291">
        <v>3.4417570193762757E-2</v>
      </c>
      <c r="BC63" s="291">
        <v>2.3347637232337915E-3</v>
      </c>
      <c r="BD63" s="291">
        <v>1.3893133665968309E-3</v>
      </c>
      <c r="BE63" s="292">
        <v>9.3438336797017282E-3</v>
      </c>
      <c r="BF63" s="292">
        <v>2.6907006703365908E-2</v>
      </c>
    </row>
    <row r="64" spans="1:58" x14ac:dyDescent="0.25">
      <c r="A64" s="175" t="str">
        <f t="shared" si="4"/>
        <v>SL_2031_art_118_43</v>
      </c>
      <c r="B64" s="175" t="str">
        <f t="shared" si="5"/>
        <v>School Bus</v>
      </c>
      <c r="C64" s="200">
        <f t="shared" si="3"/>
        <v>1.228449877329703E-3</v>
      </c>
      <c r="D64" s="262">
        <f t="shared" si="6"/>
        <v>2.9603553678854384E-4</v>
      </c>
      <c r="E64" s="372">
        <v>0.240983</v>
      </c>
      <c r="F64" s="372">
        <v>1</v>
      </c>
      <c r="G64" s="372">
        <v>1</v>
      </c>
      <c r="H64" s="372">
        <v>2031</v>
      </c>
      <c r="I64" s="372">
        <v>1</v>
      </c>
      <c r="J64" s="372">
        <v>5</v>
      </c>
      <c r="K64" s="372" t="s">
        <v>308</v>
      </c>
      <c r="L64" s="372">
        <v>9</v>
      </c>
      <c r="M64" s="372">
        <v>49</v>
      </c>
      <c r="N64" s="372" t="s">
        <v>309</v>
      </c>
      <c r="O64" s="372">
        <v>49035</v>
      </c>
      <c r="P64" s="372" t="s">
        <v>234</v>
      </c>
      <c r="Q64" s="372">
        <v>490350</v>
      </c>
      <c r="R64" s="372">
        <v>43</v>
      </c>
      <c r="S64" s="372">
        <v>118</v>
      </c>
      <c r="T64" s="372" t="s">
        <v>311</v>
      </c>
      <c r="U64" s="372">
        <v>15</v>
      </c>
      <c r="V64" s="372" t="s">
        <v>323</v>
      </c>
      <c r="W64" s="372">
        <v>43</v>
      </c>
      <c r="X64" s="372" t="s">
        <v>254</v>
      </c>
      <c r="Y64" s="372" t="s">
        <v>428</v>
      </c>
      <c r="Z64" s="372" t="s">
        <v>2077</v>
      </c>
      <c r="AA64" s="372" t="s">
        <v>428</v>
      </c>
      <c r="AB64" s="372" t="s">
        <v>2077</v>
      </c>
      <c r="AC64" s="373"/>
      <c r="AD64" s="373"/>
      <c r="AE64" s="372" t="s">
        <v>428</v>
      </c>
      <c r="AF64" s="372">
        <v>5</v>
      </c>
      <c r="AG64" s="372" t="s">
        <v>310</v>
      </c>
      <c r="AH64" s="372" t="s">
        <v>428</v>
      </c>
      <c r="AI64" s="372"/>
      <c r="AJ64" s="372"/>
      <c r="AK64" s="372"/>
      <c r="AL64" s="372"/>
      <c r="AM64" s="372"/>
      <c r="AN64" s="372">
        <v>0.240983</v>
      </c>
      <c r="AO64" s="372"/>
      <c r="AP64" s="372"/>
      <c r="AQ64" s="373"/>
      <c r="AS64" s="189">
        <v>2032</v>
      </c>
      <c r="AT64" s="200">
        <v>2.2043498203829712E-3</v>
      </c>
      <c r="AU64" s="200">
        <v>0.45697118762576105</v>
      </c>
      <c r="AV64" s="289">
        <v>0.41143595642341352</v>
      </c>
      <c r="AW64" s="289">
        <v>4.8894978354648642E-2</v>
      </c>
      <c r="AX64" s="290">
        <v>2.7951010487827369E-3</v>
      </c>
      <c r="AY64" s="290">
        <v>8.5825246142962649E-4</v>
      </c>
      <c r="AZ64" s="290">
        <v>1.243945684495717E-3</v>
      </c>
      <c r="BA64" s="291">
        <v>4.378852242559697E-4</v>
      </c>
      <c r="BB64" s="291">
        <v>3.5422282514569331E-2</v>
      </c>
      <c r="BC64" s="291">
        <v>2.4002656272383246E-3</v>
      </c>
      <c r="BD64" s="291">
        <v>1.44069549311488E-3</v>
      </c>
      <c r="BE64" s="292">
        <v>9.243810282027632E-3</v>
      </c>
      <c r="BF64" s="292">
        <v>2.6651289439879659E-2</v>
      </c>
    </row>
    <row r="65" spans="1:99" x14ac:dyDescent="0.25">
      <c r="A65" s="175" t="str">
        <f t="shared" si="4"/>
        <v>SL_2031_art_118_43</v>
      </c>
      <c r="B65" s="175" t="str">
        <f t="shared" si="5"/>
        <v>School Bus</v>
      </c>
      <c r="C65" s="200">
        <f t="shared" si="3"/>
        <v>1.228449877329703E-3</v>
      </c>
      <c r="D65" s="262">
        <f t="shared" si="6"/>
        <v>3.871164960434E-4</v>
      </c>
      <c r="E65" s="372">
        <v>0.31512600000000002</v>
      </c>
      <c r="F65" s="372">
        <v>1</v>
      </c>
      <c r="G65" s="372">
        <v>1</v>
      </c>
      <c r="H65" s="372">
        <v>2031</v>
      </c>
      <c r="I65" s="372">
        <v>1</v>
      </c>
      <c r="J65" s="372">
        <v>5</v>
      </c>
      <c r="K65" s="372" t="s">
        <v>308</v>
      </c>
      <c r="L65" s="372">
        <v>9</v>
      </c>
      <c r="M65" s="372">
        <v>49</v>
      </c>
      <c r="N65" s="372" t="s">
        <v>309</v>
      </c>
      <c r="O65" s="372">
        <v>49035</v>
      </c>
      <c r="P65" s="372" t="s">
        <v>234</v>
      </c>
      <c r="Q65" s="372">
        <v>490350</v>
      </c>
      <c r="R65" s="372">
        <v>43</v>
      </c>
      <c r="S65" s="372">
        <v>118</v>
      </c>
      <c r="T65" s="372" t="s">
        <v>311</v>
      </c>
      <c r="U65" s="372">
        <v>1</v>
      </c>
      <c r="V65" s="372" t="s">
        <v>324</v>
      </c>
      <c r="W65" s="372">
        <v>43</v>
      </c>
      <c r="X65" s="372" t="s">
        <v>254</v>
      </c>
      <c r="Y65" s="372" t="s">
        <v>428</v>
      </c>
      <c r="Z65" s="372" t="s">
        <v>2077</v>
      </c>
      <c r="AA65" s="372" t="s">
        <v>428</v>
      </c>
      <c r="AB65" s="372" t="s">
        <v>2077</v>
      </c>
      <c r="AC65" s="373"/>
      <c r="AD65" s="373"/>
      <c r="AE65" s="372" t="s">
        <v>428</v>
      </c>
      <c r="AF65" s="372">
        <v>5</v>
      </c>
      <c r="AG65" s="372" t="s">
        <v>310</v>
      </c>
      <c r="AH65" s="372" t="s">
        <v>428</v>
      </c>
      <c r="AI65" s="372"/>
      <c r="AJ65" s="372"/>
      <c r="AK65" s="372"/>
      <c r="AL65" s="372"/>
      <c r="AM65" s="372"/>
      <c r="AN65" s="372">
        <v>0.31512600000000002</v>
      </c>
      <c r="AO65" s="372"/>
      <c r="AP65" s="372"/>
      <c r="AQ65" s="373"/>
      <c r="AS65" s="189">
        <v>2033</v>
      </c>
      <c r="AT65" s="200">
        <v>2.2006610404060865E-3</v>
      </c>
      <c r="AU65" s="200">
        <v>0.46352689519789902</v>
      </c>
      <c r="AV65" s="289">
        <v>0.40482339008650747</v>
      </c>
      <c r="AW65" s="289">
        <v>4.8053427236159886E-2</v>
      </c>
      <c r="AX65" s="290">
        <v>2.815393012750105E-3</v>
      </c>
      <c r="AY65" s="290">
        <v>8.6303988202233051E-4</v>
      </c>
      <c r="AZ65" s="290">
        <v>1.2548938983122698E-3</v>
      </c>
      <c r="BA65" s="291">
        <v>4.5315078981475292E-4</v>
      </c>
      <c r="BB65" s="291">
        <v>3.6462706531760779E-2</v>
      </c>
      <c r="BC65" s="291">
        <v>2.4697490459032888E-3</v>
      </c>
      <c r="BD65" s="291">
        <v>1.4912211752706455E-3</v>
      </c>
      <c r="BE65" s="292">
        <v>9.1393997173981074E-3</v>
      </c>
      <c r="BF65" s="292">
        <v>2.644607238579532E-2</v>
      </c>
    </row>
    <row r="66" spans="1:99" x14ac:dyDescent="0.25">
      <c r="A66" s="175" t="str">
        <f t="shared" si="4"/>
        <v>SL_2031_art_118_42</v>
      </c>
      <c r="B66" s="175" t="str">
        <f t="shared" si="5"/>
        <v>Transit Bus</v>
      </c>
      <c r="C66" s="200">
        <f t="shared" si="3"/>
        <v>8.5332482098569569E-4</v>
      </c>
      <c r="D66" s="262">
        <f t="shared" si="6"/>
        <v>3.2015808626080216E-5</v>
      </c>
      <c r="E66" s="372">
        <v>3.7518900000000001E-2</v>
      </c>
      <c r="F66" s="372">
        <v>1</v>
      </c>
      <c r="G66" s="372">
        <v>1</v>
      </c>
      <c r="H66" s="372">
        <v>2031</v>
      </c>
      <c r="I66" s="372">
        <v>1</v>
      </c>
      <c r="J66" s="372">
        <v>5</v>
      </c>
      <c r="K66" s="372" t="s">
        <v>308</v>
      </c>
      <c r="L66" s="372">
        <v>9</v>
      </c>
      <c r="M66" s="372">
        <v>49</v>
      </c>
      <c r="N66" s="372" t="s">
        <v>309</v>
      </c>
      <c r="O66" s="372">
        <v>49035</v>
      </c>
      <c r="P66" s="372" t="s">
        <v>234</v>
      </c>
      <c r="Q66" s="372">
        <v>490350</v>
      </c>
      <c r="R66" s="372">
        <v>42</v>
      </c>
      <c r="S66" s="372">
        <v>118</v>
      </c>
      <c r="T66" s="372" t="s">
        <v>311</v>
      </c>
      <c r="U66" s="372">
        <v>15</v>
      </c>
      <c r="V66" s="372" t="s">
        <v>323</v>
      </c>
      <c r="W66" s="372">
        <v>42</v>
      </c>
      <c r="X66" s="372" t="s">
        <v>253</v>
      </c>
      <c r="Y66" s="372" t="s">
        <v>428</v>
      </c>
      <c r="Z66" s="372" t="s">
        <v>2077</v>
      </c>
      <c r="AA66" s="372" t="s">
        <v>428</v>
      </c>
      <c r="AB66" s="372" t="s">
        <v>2077</v>
      </c>
      <c r="AC66" s="373"/>
      <c r="AD66" s="373"/>
      <c r="AE66" s="372" t="s">
        <v>428</v>
      </c>
      <c r="AF66" s="372">
        <v>5</v>
      </c>
      <c r="AG66" s="372" t="s">
        <v>310</v>
      </c>
      <c r="AH66" s="372" t="s">
        <v>428</v>
      </c>
      <c r="AI66" s="372"/>
      <c r="AJ66" s="372"/>
      <c r="AK66" s="372"/>
      <c r="AL66" s="372"/>
      <c r="AM66" s="372"/>
      <c r="AN66" s="372">
        <v>3.7518900000000001E-2</v>
      </c>
      <c r="AO66" s="372"/>
      <c r="AP66" s="372"/>
      <c r="AQ66" s="373"/>
      <c r="AS66" s="189">
        <v>2034</v>
      </c>
      <c r="AT66" s="200">
        <v>2.1965784890048629E-3</v>
      </c>
      <c r="AU66" s="200">
        <v>0.47027071241856877</v>
      </c>
      <c r="AV66" s="289">
        <v>0.39788712682171634</v>
      </c>
      <c r="AW66" s="289">
        <v>4.7227299566930635E-2</v>
      </c>
      <c r="AX66" s="290">
        <v>2.8402356545616518E-3</v>
      </c>
      <c r="AY66" s="290">
        <v>8.6953245183086071E-4</v>
      </c>
      <c r="AZ66" s="290">
        <v>1.2669510391858474E-3</v>
      </c>
      <c r="BA66" s="291">
        <v>4.6827174414078418E-4</v>
      </c>
      <c r="BB66" s="291">
        <v>3.7539883354787376E-2</v>
      </c>
      <c r="BC66" s="291">
        <v>2.540897333716409E-3</v>
      </c>
      <c r="BD66" s="291">
        <v>1.532782889061004E-3</v>
      </c>
      <c r="BE66" s="292">
        <v>9.0619635509897861E-3</v>
      </c>
      <c r="BF66" s="292">
        <v>2.6297764685505719E-2</v>
      </c>
    </row>
    <row r="67" spans="1:99" x14ac:dyDescent="0.25">
      <c r="A67" s="175" t="str">
        <f t="shared" si="4"/>
        <v>SL_2031_art_118_42</v>
      </c>
      <c r="B67" s="175" t="str">
        <f t="shared" si="5"/>
        <v>Transit Bus</v>
      </c>
      <c r="C67" s="200">
        <f t="shared" si="3"/>
        <v>8.5332482098569569E-4</v>
      </c>
      <c r="D67" s="262">
        <f t="shared" si="6"/>
        <v>5.9128242165812428E-5</v>
      </c>
      <c r="E67" s="372">
        <v>6.9291599999999995E-2</v>
      </c>
      <c r="F67" s="372">
        <v>1</v>
      </c>
      <c r="G67" s="372">
        <v>1</v>
      </c>
      <c r="H67" s="372">
        <v>2031</v>
      </c>
      <c r="I67" s="372">
        <v>1</v>
      </c>
      <c r="J67" s="372">
        <v>5</v>
      </c>
      <c r="K67" s="372" t="s">
        <v>308</v>
      </c>
      <c r="L67" s="372">
        <v>9</v>
      </c>
      <c r="M67" s="372">
        <v>49</v>
      </c>
      <c r="N67" s="372" t="s">
        <v>309</v>
      </c>
      <c r="O67" s="372">
        <v>49035</v>
      </c>
      <c r="P67" s="372" t="s">
        <v>234</v>
      </c>
      <c r="Q67" s="372">
        <v>490350</v>
      </c>
      <c r="R67" s="372">
        <v>42</v>
      </c>
      <c r="S67" s="372">
        <v>118</v>
      </c>
      <c r="T67" s="372" t="s">
        <v>311</v>
      </c>
      <c r="U67" s="372">
        <v>1</v>
      </c>
      <c r="V67" s="372" t="s">
        <v>324</v>
      </c>
      <c r="W67" s="372">
        <v>42</v>
      </c>
      <c r="X67" s="372" t="s">
        <v>253</v>
      </c>
      <c r="Y67" s="372" t="s">
        <v>428</v>
      </c>
      <c r="Z67" s="372" t="s">
        <v>2077</v>
      </c>
      <c r="AA67" s="372" t="s">
        <v>428</v>
      </c>
      <c r="AB67" s="372" t="s">
        <v>2077</v>
      </c>
      <c r="AC67" s="373"/>
      <c r="AD67" s="373"/>
      <c r="AE67" s="372" t="s">
        <v>428</v>
      </c>
      <c r="AF67" s="372">
        <v>5</v>
      </c>
      <c r="AG67" s="372" t="s">
        <v>310</v>
      </c>
      <c r="AH67" s="372" t="s">
        <v>428</v>
      </c>
      <c r="AI67" s="372"/>
      <c r="AJ67" s="372"/>
      <c r="AK67" s="372"/>
      <c r="AL67" s="372"/>
      <c r="AM67" s="372"/>
      <c r="AN67" s="372">
        <v>6.9291599999999995E-2</v>
      </c>
      <c r="AO67" s="372"/>
      <c r="AP67" s="372"/>
      <c r="AQ67" s="373"/>
      <c r="AS67" s="189">
        <v>2035</v>
      </c>
      <c r="AT67" s="200">
        <v>2.1928052741322424E-3</v>
      </c>
      <c r="AU67" s="200">
        <v>0.47734830172871262</v>
      </c>
      <c r="AV67" s="289">
        <v>0.39070575527112861</v>
      </c>
      <c r="AW67" s="289">
        <v>4.6437278192705385E-2</v>
      </c>
      <c r="AX67" s="290">
        <v>2.862427788571412E-3</v>
      </c>
      <c r="AY67" s="290">
        <v>8.7321398988993387E-4</v>
      </c>
      <c r="AZ67" s="290">
        <v>1.2751089143529686E-3</v>
      </c>
      <c r="BA67" s="291">
        <v>4.8317220123121916E-4</v>
      </c>
      <c r="BB67" s="291">
        <v>3.860089895353324E-2</v>
      </c>
      <c r="BC67" s="291">
        <v>2.6106698082938814E-3</v>
      </c>
      <c r="BD67" s="291">
        <v>1.5727848962073191E-3</v>
      </c>
      <c r="BE67" s="292">
        <v>8.9620704343790838E-3</v>
      </c>
      <c r="BF67" s="292">
        <v>2.6075512546862127E-2</v>
      </c>
    </row>
    <row r="68" spans="1:99" x14ac:dyDescent="0.25">
      <c r="A68" s="175" t="str">
        <f t="shared" si="4"/>
        <v>SL_2031_art_118_41</v>
      </c>
      <c r="B68" s="175" t="str">
        <f t="shared" si="5"/>
        <v>Intercity Bus</v>
      </c>
      <c r="C68" s="200">
        <f t="shared" si="3"/>
        <v>2.7535459620983706E-3</v>
      </c>
      <c r="D68" s="262">
        <f t="shared" si="6"/>
        <v>5.108130649748309E-4</v>
      </c>
      <c r="E68" s="372">
        <v>0.18551100000000001</v>
      </c>
      <c r="F68" s="372">
        <v>1</v>
      </c>
      <c r="G68" s="372">
        <v>1</v>
      </c>
      <c r="H68" s="372">
        <v>2031</v>
      </c>
      <c r="I68" s="372">
        <v>1</v>
      </c>
      <c r="J68" s="372">
        <v>5</v>
      </c>
      <c r="K68" s="372" t="s">
        <v>308</v>
      </c>
      <c r="L68" s="372">
        <v>9</v>
      </c>
      <c r="M68" s="372">
        <v>49</v>
      </c>
      <c r="N68" s="372" t="s">
        <v>309</v>
      </c>
      <c r="O68" s="372">
        <v>49035</v>
      </c>
      <c r="P68" s="372" t="s">
        <v>234</v>
      </c>
      <c r="Q68" s="372">
        <v>490350</v>
      </c>
      <c r="R68" s="372">
        <v>41</v>
      </c>
      <c r="S68" s="372">
        <v>118</v>
      </c>
      <c r="T68" s="372" t="s">
        <v>311</v>
      </c>
      <c r="U68" s="372">
        <v>15</v>
      </c>
      <c r="V68" s="372" t="s">
        <v>323</v>
      </c>
      <c r="W68" s="372">
        <v>41</v>
      </c>
      <c r="X68" s="372" t="s">
        <v>429</v>
      </c>
      <c r="Y68" s="372" t="s">
        <v>428</v>
      </c>
      <c r="Z68" s="372" t="s">
        <v>2077</v>
      </c>
      <c r="AA68" s="372" t="s">
        <v>428</v>
      </c>
      <c r="AB68" s="372" t="s">
        <v>2077</v>
      </c>
      <c r="AC68" s="373"/>
      <c r="AD68" s="373"/>
      <c r="AE68" s="372" t="s">
        <v>428</v>
      </c>
      <c r="AF68" s="372">
        <v>5</v>
      </c>
      <c r="AG68" s="372" t="s">
        <v>310</v>
      </c>
      <c r="AH68" s="372" t="s">
        <v>428</v>
      </c>
      <c r="AI68" s="372"/>
      <c r="AJ68" s="372"/>
      <c r="AK68" s="372"/>
      <c r="AL68" s="372"/>
      <c r="AM68" s="372"/>
      <c r="AN68" s="372">
        <v>0.18551100000000001</v>
      </c>
      <c r="AO68" s="372"/>
      <c r="AP68" s="372"/>
      <c r="AQ68" s="373"/>
      <c r="AS68" s="189">
        <v>2036</v>
      </c>
      <c r="AT68" s="200">
        <v>2.1890111684615488E-3</v>
      </c>
      <c r="AU68" s="200">
        <v>0.48454559509804845</v>
      </c>
      <c r="AV68" s="289">
        <v>0.38341522813934081</v>
      </c>
      <c r="AW68" s="289">
        <v>4.5636425276887146E-2</v>
      </c>
      <c r="AX68" s="290">
        <v>2.882384123596969E-3</v>
      </c>
      <c r="AY68" s="290">
        <v>8.7798503091158879E-4</v>
      </c>
      <c r="AZ68" s="290">
        <v>1.2845724441269152E-3</v>
      </c>
      <c r="BA68" s="291">
        <v>5.0062382484749722E-4</v>
      </c>
      <c r="BB68" s="291">
        <v>3.9616656388047296E-2</v>
      </c>
      <c r="BC68" s="291">
        <v>2.6786269253138151E-3</v>
      </c>
      <c r="BD68" s="291">
        <v>1.6120472222434881E-3</v>
      </c>
      <c r="BE68" s="292">
        <v>8.8909907480974985E-3</v>
      </c>
      <c r="BF68" s="292">
        <v>2.5869853610076873E-2</v>
      </c>
    </row>
    <row r="69" spans="1:99" x14ac:dyDescent="0.25">
      <c r="A69" s="175" t="str">
        <f t="shared" si="4"/>
        <v>SL_2031_art_118_41</v>
      </c>
      <c r="B69" s="175" t="str">
        <f t="shared" si="5"/>
        <v>Intercity Bus</v>
      </c>
      <c r="C69" s="200">
        <f t="shared" si="3"/>
        <v>2.7535459620983706E-3</v>
      </c>
      <c r="D69" s="262">
        <f t="shared" si="6"/>
        <v>6.4056015070890605E-4</v>
      </c>
      <c r="E69" s="372">
        <v>0.232631</v>
      </c>
      <c r="F69" s="372">
        <v>1</v>
      </c>
      <c r="G69" s="372">
        <v>1</v>
      </c>
      <c r="H69" s="372">
        <v>2031</v>
      </c>
      <c r="I69" s="372">
        <v>1</v>
      </c>
      <c r="J69" s="372">
        <v>5</v>
      </c>
      <c r="K69" s="372" t="s">
        <v>308</v>
      </c>
      <c r="L69" s="372">
        <v>9</v>
      </c>
      <c r="M69" s="372">
        <v>49</v>
      </c>
      <c r="N69" s="372" t="s">
        <v>309</v>
      </c>
      <c r="O69" s="372">
        <v>49035</v>
      </c>
      <c r="P69" s="372" t="s">
        <v>234</v>
      </c>
      <c r="Q69" s="372">
        <v>490350</v>
      </c>
      <c r="R69" s="372">
        <v>41</v>
      </c>
      <c r="S69" s="372">
        <v>118</v>
      </c>
      <c r="T69" s="372" t="s">
        <v>311</v>
      </c>
      <c r="U69" s="372">
        <v>1</v>
      </c>
      <c r="V69" s="372" t="s">
        <v>324</v>
      </c>
      <c r="W69" s="372">
        <v>41</v>
      </c>
      <c r="X69" s="372" t="s">
        <v>429</v>
      </c>
      <c r="Y69" s="372" t="s">
        <v>428</v>
      </c>
      <c r="Z69" s="372" t="s">
        <v>2077</v>
      </c>
      <c r="AA69" s="372" t="s">
        <v>428</v>
      </c>
      <c r="AB69" s="372" t="s">
        <v>2077</v>
      </c>
      <c r="AC69" s="373"/>
      <c r="AD69" s="373"/>
      <c r="AE69" s="372" t="s">
        <v>428</v>
      </c>
      <c r="AF69" s="372">
        <v>5</v>
      </c>
      <c r="AG69" s="372" t="s">
        <v>310</v>
      </c>
      <c r="AH69" s="372" t="s">
        <v>428</v>
      </c>
      <c r="AI69" s="372"/>
      <c r="AJ69" s="372"/>
      <c r="AK69" s="372"/>
      <c r="AL69" s="372"/>
      <c r="AM69" s="372"/>
      <c r="AN69" s="372">
        <v>0.232631</v>
      </c>
      <c r="AO69" s="372"/>
      <c r="AP69" s="372"/>
      <c r="AQ69" s="373"/>
      <c r="AS69" s="189">
        <v>2037</v>
      </c>
      <c r="AT69" s="200">
        <v>2.1853279515942777E-3</v>
      </c>
      <c r="AU69" s="200">
        <v>0.49152310766360546</v>
      </c>
      <c r="AV69" s="289">
        <v>0.3762969183169067</v>
      </c>
      <c r="AW69" s="289">
        <v>4.4892526730624091E-2</v>
      </c>
      <c r="AX69" s="290">
        <v>2.8999291599941133E-3</v>
      </c>
      <c r="AY69" s="290">
        <v>8.8266918677647101E-4</v>
      </c>
      <c r="AZ69" s="290">
        <v>1.2942325256329217E-3</v>
      </c>
      <c r="BA69" s="291">
        <v>5.0980304643891074E-4</v>
      </c>
      <c r="BB69" s="291">
        <v>4.0671846206413516E-2</v>
      </c>
      <c r="BC69" s="291">
        <v>2.7503317092934187E-3</v>
      </c>
      <c r="BD69" s="291">
        <v>1.6508893693920465E-3</v>
      </c>
      <c r="BE69" s="292">
        <v>8.7999536424199758E-3</v>
      </c>
      <c r="BF69" s="292">
        <v>2.5642464490908155E-2</v>
      </c>
    </row>
    <row r="70" spans="1:99" x14ac:dyDescent="0.25">
      <c r="A70" s="175" t="str">
        <f t="shared" si="4"/>
        <v>SL_2031_art_118_32</v>
      </c>
      <c r="B70" s="175" t="str">
        <f t="shared" si="5"/>
        <v>Light Commercial Truck</v>
      </c>
      <c r="C70" s="200">
        <f t="shared" si="3"/>
        <v>5.0584719878058286E-2</v>
      </c>
      <c r="D70" s="262">
        <f t="shared" si="6"/>
        <v>2.939847340569077E-6</v>
      </c>
      <c r="E70" s="372">
        <v>5.81173E-5</v>
      </c>
      <c r="F70" s="372">
        <v>1</v>
      </c>
      <c r="G70" s="372">
        <v>1</v>
      </c>
      <c r="H70" s="372">
        <v>2031</v>
      </c>
      <c r="I70" s="372">
        <v>1</v>
      </c>
      <c r="J70" s="372">
        <v>5</v>
      </c>
      <c r="K70" s="372" t="s">
        <v>308</v>
      </c>
      <c r="L70" s="372">
        <v>9</v>
      </c>
      <c r="M70" s="372">
        <v>49</v>
      </c>
      <c r="N70" s="372" t="s">
        <v>309</v>
      </c>
      <c r="O70" s="372">
        <v>49035</v>
      </c>
      <c r="P70" s="372" t="s">
        <v>234</v>
      </c>
      <c r="Q70" s="372">
        <v>490350</v>
      </c>
      <c r="R70" s="372">
        <v>32</v>
      </c>
      <c r="S70" s="372">
        <v>118</v>
      </c>
      <c r="T70" s="372" t="s">
        <v>311</v>
      </c>
      <c r="U70" s="372">
        <v>15</v>
      </c>
      <c r="V70" s="372" t="s">
        <v>323</v>
      </c>
      <c r="W70" s="372">
        <v>32</v>
      </c>
      <c r="X70" s="372" t="s">
        <v>251</v>
      </c>
      <c r="Y70" s="372" t="s">
        <v>428</v>
      </c>
      <c r="Z70" s="372" t="s">
        <v>2077</v>
      </c>
      <c r="AA70" s="372" t="s">
        <v>428</v>
      </c>
      <c r="AB70" s="372" t="s">
        <v>2077</v>
      </c>
      <c r="AC70" s="373"/>
      <c r="AD70" s="373"/>
      <c r="AE70" s="372" t="s">
        <v>428</v>
      </c>
      <c r="AF70" s="372">
        <v>5</v>
      </c>
      <c r="AG70" s="372" t="s">
        <v>310</v>
      </c>
      <c r="AH70" s="372" t="s">
        <v>428</v>
      </c>
      <c r="AI70" s="372"/>
      <c r="AJ70" s="372"/>
      <c r="AK70" s="372"/>
      <c r="AL70" s="372"/>
      <c r="AM70" s="372"/>
      <c r="AN70" s="372">
        <v>5.81173E-5</v>
      </c>
      <c r="AO70" s="372"/>
      <c r="AP70" s="372"/>
      <c r="AQ70" s="373"/>
      <c r="AS70" s="189">
        <v>2038</v>
      </c>
      <c r="AT70" s="200">
        <v>2.1818726783820294E-3</v>
      </c>
      <c r="AU70" s="200">
        <v>0.49891913825500311</v>
      </c>
      <c r="AV70" s="289">
        <v>0.36894538146026601</v>
      </c>
      <c r="AW70" s="289">
        <v>4.4096417591987076E-2</v>
      </c>
      <c r="AX70" s="290">
        <v>2.9138778911112486E-3</v>
      </c>
      <c r="AY70" s="290">
        <v>8.8688329784558748E-4</v>
      </c>
      <c r="AZ70" s="290">
        <v>1.302143715357168E-3</v>
      </c>
      <c r="BA70" s="291">
        <v>5.2093603621226664E-4</v>
      </c>
      <c r="BB70" s="291">
        <v>4.1575722577971042E-2</v>
      </c>
      <c r="BC70" s="291">
        <v>2.8165332779880362E-3</v>
      </c>
      <c r="BD70" s="291">
        <v>1.6846171528399308E-3</v>
      </c>
      <c r="BE70" s="292">
        <v>8.7133478139842426E-3</v>
      </c>
      <c r="BF70" s="292">
        <v>2.5443128251052115E-2</v>
      </c>
    </row>
    <row r="71" spans="1:99" x14ac:dyDescent="0.25">
      <c r="A71" s="175" t="str">
        <f t="shared" si="4"/>
        <v>SL_2031_art_118_32</v>
      </c>
      <c r="B71" s="175" t="str">
        <f t="shared" si="5"/>
        <v>Light Commercial Truck</v>
      </c>
      <c r="C71" s="200">
        <f t="shared" si="3"/>
        <v>5.0584719878058286E-2</v>
      </c>
      <c r="D71" s="262">
        <f t="shared" si="6"/>
        <v>1.0067219195971527E-3</v>
      </c>
      <c r="E71" s="372">
        <v>1.9901700000000001E-2</v>
      </c>
      <c r="F71" s="372">
        <v>1</v>
      </c>
      <c r="G71" s="372">
        <v>1</v>
      </c>
      <c r="H71" s="372">
        <v>2031</v>
      </c>
      <c r="I71" s="372">
        <v>1</v>
      </c>
      <c r="J71" s="372">
        <v>5</v>
      </c>
      <c r="K71" s="372" t="s">
        <v>308</v>
      </c>
      <c r="L71" s="372">
        <v>9</v>
      </c>
      <c r="M71" s="372">
        <v>49</v>
      </c>
      <c r="N71" s="372" t="s">
        <v>309</v>
      </c>
      <c r="O71" s="372">
        <v>49035</v>
      </c>
      <c r="P71" s="372" t="s">
        <v>234</v>
      </c>
      <c r="Q71" s="372">
        <v>490350</v>
      </c>
      <c r="R71" s="372">
        <v>32</v>
      </c>
      <c r="S71" s="372">
        <v>118</v>
      </c>
      <c r="T71" s="372" t="s">
        <v>311</v>
      </c>
      <c r="U71" s="372">
        <v>1</v>
      </c>
      <c r="V71" s="372" t="s">
        <v>324</v>
      </c>
      <c r="W71" s="372">
        <v>32</v>
      </c>
      <c r="X71" s="372" t="s">
        <v>251</v>
      </c>
      <c r="Y71" s="372" t="s">
        <v>428</v>
      </c>
      <c r="Z71" s="372" t="s">
        <v>2077</v>
      </c>
      <c r="AA71" s="372" t="s">
        <v>428</v>
      </c>
      <c r="AB71" s="372" t="s">
        <v>2077</v>
      </c>
      <c r="AC71" s="373"/>
      <c r="AD71" s="373"/>
      <c r="AE71" s="372" t="s">
        <v>428</v>
      </c>
      <c r="AF71" s="372">
        <v>5</v>
      </c>
      <c r="AG71" s="372" t="s">
        <v>310</v>
      </c>
      <c r="AH71" s="372" t="s">
        <v>428</v>
      </c>
      <c r="AI71" s="372"/>
      <c r="AJ71" s="372"/>
      <c r="AK71" s="372"/>
      <c r="AL71" s="372"/>
      <c r="AM71" s="372"/>
      <c r="AN71" s="372">
        <v>1.9901700000000001E-2</v>
      </c>
      <c r="AO71" s="372"/>
      <c r="AP71" s="372"/>
      <c r="AQ71" s="373"/>
      <c r="AS71" s="189">
        <v>2039</v>
      </c>
      <c r="AT71" s="200">
        <v>2.1786333415218513E-3</v>
      </c>
      <c r="AU71" s="200">
        <v>0.50557828777209357</v>
      </c>
      <c r="AV71" s="289">
        <v>0.36222630974909859</v>
      </c>
      <c r="AW71" s="289">
        <v>4.3363190878720918E-2</v>
      </c>
      <c r="AX71" s="290">
        <v>2.9257321236694942E-3</v>
      </c>
      <c r="AY71" s="290">
        <v>8.9135040040890325E-4</v>
      </c>
      <c r="AZ71" s="290">
        <v>1.3081667751358157E-3</v>
      </c>
      <c r="BA71" s="291">
        <v>5.3253471487780374E-4</v>
      </c>
      <c r="BB71" s="291">
        <v>4.264320557482322E-2</v>
      </c>
      <c r="BC71" s="291">
        <v>2.893761267939758E-3</v>
      </c>
      <c r="BD71" s="291">
        <v>1.7310657077560518E-3</v>
      </c>
      <c r="BE71" s="292">
        <v>8.6088557413925414E-3</v>
      </c>
      <c r="BF71" s="292">
        <v>2.511890595256162E-2</v>
      </c>
    </row>
    <row r="72" spans="1:99" x14ac:dyDescent="0.25">
      <c r="A72" s="175" t="str">
        <f t="shared" si="4"/>
        <v>SL_2031_art_118_31</v>
      </c>
      <c r="B72" s="175" t="str">
        <f t="shared" si="5"/>
        <v>Passenger Truck</v>
      </c>
      <c r="C72" s="200">
        <f t="shared" si="3"/>
        <v>0.42362883266217022</v>
      </c>
      <c r="D72" s="262">
        <f t="shared" si="6"/>
        <v>1.1822082744453387E-5</v>
      </c>
      <c r="E72" s="372">
        <v>2.7906700000000002E-5</v>
      </c>
      <c r="F72" s="372">
        <v>1</v>
      </c>
      <c r="G72" s="372">
        <v>1</v>
      </c>
      <c r="H72" s="372">
        <v>2031</v>
      </c>
      <c r="I72" s="372">
        <v>1</v>
      </c>
      <c r="J72" s="372">
        <v>5</v>
      </c>
      <c r="K72" s="372" t="s">
        <v>308</v>
      </c>
      <c r="L72" s="372">
        <v>9</v>
      </c>
      <c r="M72" s="372">
        <v>49</v>
      </c>
      <c r="N72" s="372" t="s">
        <v>309</v>
      </c>
      <c r="O72" s="372">
        <v>49035</v>
      </c>
      <c r="P72" s="372" t="s">
        <v>234</v>
      </c>
      <c r="Q72" s="372">
        <v>490350</v>
      </c>
      <c r="R72" s="372">
        <v>31</v>
      </c>
      <c r="S72" s="372">
        <v>118</v>
      </c>
      <c r="T72" s="372" t="s">
        <v>311</v>
      </c>
      <c r="U72" s="372">
        <v>15</v>
      </c>
      <c r="V72" s="372" t="s">
        <v>323</v>
      </c>
      <c r="W72" s="372">
        <v>31</v>
      </c>
      <c r="X72" s="372" t="s">
        <v>250</v>
      </c>
      <c r="Y72" s="372" t="s">
        <v>428</v>
      </c>
      <c r="Z72" s="372" t="s">
        <v>2077</v>
      </c>
      <c r="AA72" s="372" t="s">
        <v>428</v>
      </c>
      <c r="AB72" s="372" t="s">
        <v>2077</v>
      </c>
      <c r="AC72" s="373"/>
      <c r="AD72" s="373"/>
      <c r="AE72" s="372" t="s">
        <v>428</v>
      </c>
      <c r="AF72" s="372">
        <v>5</v>
      </c>
      <c r="AG72" s="372" t="s">
        <v>310</v>
      </c>
      <c r="AH72" s="372" t="s">
        <v>428</v>
      </c>
      <c r="AI72" s="372"/>
      <c r="AJ72" s="372"/>
      <c r="AK72" s="372"/>
      <c r="AL72" s="372"/>
      <c r="AM72" s="372"/>
      <c r="AN72" s="372">
        <v>2.7906700000000002E-5</v>
      </c>
      <c r="AO72" s="372"/>
      <c r="AP72" s="372"/>
      <c r="AQ72" s="373"/>
      <c r="AS72" s="189">
        <v>2040</v>
      </c>
      <c r="AT72" s="200">
        <v>2.1755275188286975E-3</v>
      </c>
      <c r="AU72" s="200">
        <v>0.51190289617093365</v>
      </c>
      <c r="AV72" s="289">
        <v>0.35584022218776795</v>
      </c>
      <c r="AW72" s="289">
        <v>4.2703994925304301E-2</v>
      </c>
      <c r="AX72" s="290">
        <v>2.9374640831379847E-3</v>
      </c>
      <c r="AY72" s="290">
        <v>8.9626776891326082E-4</v>
      </c>
      <c r="AZ72" s="290">
        <v>1.3150241683055506E-3</v>
      </c>
      <c r="BA72" s="291">
        <v>5.3983351331478551E-4</v>
      </c>
      <c r="BB72" s="291">
        <v>4.352507246735552E-2</v>
      </c>
      <c r="BC72" s="291">
        <v>2.9591050636010125E-3</v>
      </c>
      <c r="BD72" s="291">
        <v>1.7561982160816058E-3</v>
      </c>
      <c r="BE72" s="292">
        <v>8.532137485300996E-3</v>
      </c>
      <c r="BF72" s="292">
        <v>2.4916256431154526E-2</v>
      </c>
    </row>
    <row r="73" spans="1:99" x14ac:dyDescent="0.25">
      <c r="A73" s="175" t="str">
        <f t="shared" si="4"/>
        <v>SL_2031_art_118_31</v>
      </c>
      <c r="B73" s="175" t="str">
        <f t="shared" si="5"/>
        <v>Passenger Truck</v>
      </c>
      <c r="C73" s="200">
        <f t="shared" si="3"/>
        <v>0.42362883266217022</v>
      </c>
      <c r="D73" s="262">
        <f t="shared" si="6"/>
        <v>7.0228340621069259E-3</v>
      </c>
      <c r="E73" s="372">
        <v>1.65778E-2</v>
      </c>
      <c r="F73" s="372">
        <v>1</v>
      </c>
      <c r="G73" s="372">
        <v>1</v>
      </c>
      <c r="H73" s="372">
        <v>2031</v>
      </c>
      <c r="I73" s="372">
        <v>1</v>
      </c>
      <c r="J73" s="372">
        <v>5</v>
      </c>
      <c r="K73" s="372" t="s">
        <v>308</v>
      </c>
      <c r="L73" s="372">
        <v>9</v>
      </c>
      <c r="M73" s="372">
        <v>49</v>
      </c>
      <c r="N73" s="372" t="s">
        <v>309</v>
      </c>
      <c r="O73" s="372">
        <v>49035</v>
      </c>
      <c r="P73" s="372" t="s">
        <v>234</v>
      </c>
      <c r="Q73" s="372">
        <v>490350</v>
      </c>
      <c r="R73" s="372">
        <v>31</v>
      </c>
      <c r="S73" s="372">
        <v>118</v>
      </c>
      <c r="T73" s="372" t="s">
        <v>311</v>
      </c>
      <c r="U73" s="372">
        <v>1</v>
      </c>
      <c r="V73" s="372" t="s">
        <v>324</v>
      </c>
      <c r="W73" s="372">
        <v>31</v>
      </c>
      <c r="X73" s="372" t="s">
        <v>250</v>
      </c>
      <c r="Y73" s="372" t="s">
        <v>428</v>
      </c>
      <c r="Z73" s="372" t="s">
        <v>2077</v>
      </c>
      <c r="AA73" s="372" t="s">
        <v>428</v>
      </c>
      <c r="AB73" s="372" t="s">
        <v>2077</v>
      </c>
      <c r="AC73" s="373"/>
      <c r="AD73" s="373"/>
      <c r="AE73" s="372" t="s">
        <v>428</v>
      </c>
      <c r="AF73" s="372">
        <v>5</v>
      </c>
      <c r="AG73" s="372" t="s">
        <v>310</v>
      </c>
      <c r="AH73" s="372" t="s">
        <v>428</v>
      </c>
      <c r="AI73" s="372"/>
      <c r="AJ73" s="372"/>
      <c r="AK73" s="372"/>
      <c r="AL73" s="372"/>
      <c r="AM73" s="372"/>
      <c r="AN73" s="372">
        <v>1.65778E-2</v>
      </c>
      <c r="AO73" s="372"/>
      <c r="AP73" s="372"/>
      <c r="AQ73" s="373"/>
      <c r="AS73" s="189">
        <v>2041</v>
      </c>
      <c r="AT73" s="200">
        <v>2.1725552071275049E-3</v>
      </c>
      <c r="AU73" s="200">
        <v>0.51771682079830117</v>
      </c>
      <c r="AV73" s="289">
        <v>0.34985437485580034</v>
      </c>
      <c r="AW73" s="289">
        <v>4.2137299934556408E-2</v>
      </c>
      <c r="AX73" s="290">
        <v>2.9490735748675407E-3</v>
      </c>
      <c r="AY73" s="290">
        <v>9.0050925308548602E-4</v>
      </c>
      <c r="AZ73" s="290">
        <v>1.3208307863131822E-3</v>
      </c>
      <c r="BA73" s="291">
        <v>5.4859509232245505E-4</v>
      </c>
      <c r="BB73" s="291">
        <v>4.4477813632470102E-2</v>
      </c>
      <c r="BC73" s="291">
        <v>3.0264916312945449E-3</v>
      </c>
      <c r="BD73" s="291">
        <v>1.7870172284800217E-3</v>
      </c>
      <c r="BE73" s="292">
        <v>8.4441137159919546E-3</v>
      </c>
      <c r="BF73" s="292">
        <v>2.4664504289389183E-2</v>
      </c>
    </row>
    <row r="74" spans="1:99" x14ac:dyDescent="0.25">
      <c r="A74" s="175" t="str">
        <f t="shared" si="4"/>
        <v>SL_2031_art_118_21</v>
      </c>
      <c r="B74" s="175" t="str">
        <f t="shared" si="5"/>
        <v>Passenger Car</v>
      </c>
      <c r="C74" s="200">
        <f t="shared" si="3"/>
        <v>0.44466615548301297</v>
      </c>
      <c r="D74" s="262">
        <f t="shared" si="6"/>
        <v>2.530114851405905E-5</v>
      </c>
      <c r="E74" s="372">
        <v>5.6899199999999999E-5</v>
      </c>
      <c r="F74" s="372">
        <v>1</v>
      </c>
      <c r="G74" s="372">
        <v>1</v>
      </c>
      <c r="H74" s="372">
        <v>2031</v>
      </c>
      <c r="I74" s="372">
        <v>1</v>
      </c>
      <c r="J74" s="372">
        <v>5</v>
      </c>
      <c r="K74" s="372" t="s">
        <v>308</v>
      </c>
      <c r="L74" s="372">
        <v>9</v>
      </c>
      <c r="M74" s="372">
        <v>49</v>
      </c>
      <c r="N74" s="372" t="s">
        <v>309</v>
      </c>
      <c r="O74" s="372">
        <v>49035</v>
      </c>
      <c r="P74" s="372" t="s">
        <v>234</v>
      </c>
      <c r="Q74" s="372">
        <v>490350</v>
      </c>
      <c r="R74" s="372">
        <v>21</v>
      </c>
      <c r="S74" s="372">
        <v>118</v>
      </c>
      <c r="T74" s="372" t="s">
        <v>311</v>
      </c>
      <c r="U74" s="372">
        <v>15</v>
      </c>
      <c r="V74" s="372" t="s">
        <v>323</v>
      </c>
      <c r="W74" s="372">
        <v>21</v>
      </c>
      <c r="X74" s="372" t="s">
        <v>249</v>
      </c>
      <c r="Y74" s="372" t="s">
        <v>428</v>
      </c>
      <c r="Z74" s="372" t="s">
        <v>2077</v>
      </c>
      <c r="AA74" s="372" t="s">
        <v>428</v>
      </c>
      <c r="AB74" s="372" t="s">
        <v>2077</v>
      </c>
      <c r="AC74" s="373"/>
      <c r="AD74" s="373"/>
      <c r="AE74" s="372" t="s">
        <v>428</v>
      </c>
      <c r="AF74" s="372">
        <v>5</v>
      </c>
      <c r="AG74" s="372" t="s">
        <v>310</v>
      </c>
      <c r="AH74" s="372" t="s">
        <v>428</v>
      </c>
      <c r="AI74" s="372"/>
      <c r="AJ74" s="372"/>
      <c r="AK74" s="372"/>
      <c r="AL74" s="372"/>
      <c r="AM74" s="372"/>
      <c r="AN74" s="372">
        <v>5.6899199999999999E-5</v>
      </c>
      <c r="AO74" s="372"/>
      <c r="AP74" s="372"/>
      <c r="AQ74" s="373"/>
      <c r="AS74" s="189">
        <v>2042</v>
      </c>
      <c r="AT74" s="200">
        <v>2.1697825335064043E-3</v>
      </c>
      <c r="AU74" s="200">
        <v>0.52287530603230503</v>
      </c>
      <c r="AV74" s="289">
        <v>0.34439162938349932</v>
      </c>
      <c r="AW74" s="289">
        <v>4.1712735060102868E-2</v>
      </c>
      <c r="AX74" s="290">
        <v>2.9609599386983452E-3</v>
      </c>
      <c r="AY74" s="290">
        <v>9.0410906199523398E-4</v>
      </c>
      <c r="AZ74" s="290">
        <v>1.3257985738257528E-3</v>
      </c>
      <c r="BA74" s="291">
        <v>5.5927524624971845E-4</v>
      </c>
      <c r="BB74" s="291">
        <v>4.5411584235484193E-2</v>
      </c>
      <c r="BC74" s="291">
        <v>3.0919426251306181E-3</v>
      </c>
      <c r="BD74" s="291">
        <v>1.832094123011427E-3</v>
      </c>
      <c r="BE74" s="292">
        <v>8.3575148446927046E-3</v>
      </c>
      <c r="BF74" s="292">
        <v>2.4407268341498312E-2</v>
      </c>
    </row>
    <row r="75" spans="1:99" x14ac:dyDescent="0.25">
      <c r="A75" s="175" t="str">
        <f t="shared" si="4"/>
        <v>SL_2031_art_118_21</v>
      </c>
      <c r="B75" s="175" t="str">
        <f t="shared" si="5"/>
        <v>Passenger Car</v>
      </c>
      <c r="C75" s="200">
        <f t="shared" si="3"/>
        <v>0.44466615548301297</v>
      </c>
      <c r="D75" s="262">
        <f t="shared" si="6"/>
        <v>3.1749030101640482E-3</v>
      </c>
      <c r="E75" s="372">
        <v>7.1399699999999998E-3</v>
      </c>
      <c r="F75" s="372">
        <v>1</v>
      </c>
      <c r="G75" s="372">
        <v>1</v>
      </c>
      <c r="H75" s="372">
        <v>2031</v>
      </c>
      <c r="I75" s="372">
        <v>1</v>
      </c>
      <c r="J75" s="372">
        <v>5</v>
      </c>
      <c r="K75" s="372" t="s">
        <v>308</v>
      </c>
      <c r="L75" s="372">
        <v>9</v>
      </c>
      <c r="M75" s="372">
        <v>49</v>
      </c>
      <c r="N75" s="372" t="s">
        <v>309</v>
      </c>
      <c r="O75" s="372">
        <v>49035</v>
      </c>
      <c r="P75" s="372" t="s">
        <v>234</v>
      </c>
      <c r="Q75" s="372">
        <v>490350</v>
      </c>
      <c r="R75" s="372">
        <v>21</v>
      </c>
      <c r="S75" s="372">
        <v>118</v>
      </c>
      <c r="T75" s="372" t="s">
        <v>311</v>
      </c>
      <c r="U75" s="372">
        <v>1</v>
      </c>
      <c r="V75" s="372" t="s">
        <v>324</v>
      </c>
      <c r="W75" s="372">
        <v>21</v>
      </c>
      <c r="X75" s="372" t="s">
        <v>249</v>
      </c>
      <c r="Y75" s="372" t="s">
        <v>428</v>
      </c>
      <c r="Z75" s="372" t="s">
        <v>2077</v>
      </c>
      <c r="AA75" s="372" t="s">
        <v>428</v>
      </c>
      <c r="AB75" s="372" t="s">
        <v>2077</v>
      </c>
      <c r="AC75" s="373"/>
      <c r="AD75" s="373"/>
      <c r="AE75" s="372" t="s">
        <v>428</v>
      </c>
      <c r="AF75" s="372">
        <v>5</v>
      </c>
      <c r="AG75" s="372" t="s">
        <v>310</v>
      </c>
      <c r="AH75" s="372" t="s">
        <v>428</v>
      </c>
      <c r="AI75" s="372"/>
      <c r="AJ75" s="372"/>
      <c r="AK75" s="372"/>
      <c r="AL75" s="372"/>
      <c r="AM75" s="372"/>
      <c r="AN75" s="372">
        <v>7.1399699999999998E-3</v>
      </c>
      <c r="AO75" s="372"/>
      <c r="AP75" s="372"/>
      <c r="AQ75" s="373"/>
      <c r="AS75" s="189">
        <v>2043</v>
      </c>
      <c r="AT75" s="200">
        <v>2.1669695430704063E-3</v>
      </c>
      <c r="AU75" s="200">
        <v>0.52749343515868485</v>
      </c>
      <c r="AV75" s="289">
        <v>0.33959689832724649</v>
      </c>
      <c r="AW75" s="289">
        <v>4.1094080138167295E-2</v>
      </c>
      <c r="AX75" s="290">
        <v>2.9762892677726452E-3</v>
      </c>
      <c r="AY75" s="290">
        <v>9.0648025852858177E-4</v>
      </c>
      <c r="AZ75" s="290">
        <v>1.3335442387821827E-3</v>
      </c>
      <c r="BA75" s="291">
        <v>5.6756898935872511E-4</v>
      </c>
      <c r="BB75" s="291">
        <v>4.6363580184769493E-2</v>
      </c>
      <c r="BC75" s="291">
        <v>3.1572949724271455E-3</v>
      </c>
      <c r="BD75" s="291">
        <v>1.863954704067724E-3</v>
      </c>
      <c r="BE75" s="292">
        <v>8.2623919001529548E-3</v>
      </c>
      <c r="BF75" s="292">
        <v>2.4217512316971508E-2</v>
      </c>
    </row>
    <row r="76" spans="1:99" x14ac:dyDescent="0.25">
      <c r="A76" s="175" t="str">
        <f t="shared" si="4"/>
        <v>SL_2031_art_118_11</v>
      </c>
      <c r="B76" s="175" t="str">
        <f t="shared" si="5"/>
        <v>Motorcycle</v>
      </c>
      <c r="C76" s="200">
        <f t="shared" si="3"/>
        <v>2.2109705214788718E-3</v>
      </c>
      <c r="D76" s="262">
        <f t="shared" si="6"/>
        <v>0</v>
      </c>
      <c r="E76" s="372">
        <v>0</v>
      </c>
      <c r="F76" s="372">
        <v>1</v>
      </c>
      <c r="G76" s="372">
        <v>1</v>
      </c>
      <c r="H76" s="372">
        <v>2031</v>
      </c>
      <c r="I76" s="372">
        <v>1</v>
      </c>
      <c r="J76" s="372">
        <v>5</v>
      </c>
      <c r="K76" s="372" t="s">
        <v>308</v>
      </c>
      <c r="L76" s="372">
        <v>9</v>
      </c>
      <c r="M76" s="372">
        <v>49</v>
      </c>
      <c r="N76" s="372" t="s">
        <v>309</v>
      </c>
      <c r="O76" s="372">
        <v>49035</v>
      </c>
      <c r="P76" s="372" t="s">
        <v>234</v>
      </c>
      <c r="Q76" s="372">
        <v>490350</v>
      </c>
      <c r="R76" s="372">
        <v>11</v>
      </c>
      <c r="S76" s="372">
        <v>118</v>
      </c>
      <c r="T76" s="372" t="s">
        <v>311</v>
      </c>
      <c r="U76" s="372">
        <v>15</v>
      </c>
      <c r="V76" s="372" t="s">
        <v>323</v>
      </c>
      <c r="W76" s="372">
        <v>11</v>
      </c>
      <c r="X76" s="372" t="s">
        <v>248</v>
      </c>
      <c r="Y76" s="372" t="s">
        <v>428</v>
      </c>
      <c r="Z76" s="372" t="s">
        <v>2077</v>
      </c>
      <c r="AA76" s="372" t="s">
        <v>428</v>
      </c>
      <c r="AB76" s="372" t="s">
        <v>2077</v>
      </c>
      <c r="AC76" s="373"/>
      <c r="AD76" s="373"/>
      <c r="AE76" s="372" t="s">
        <v>428</v>
      </c>
      <c r="AF76" s="372">
        <v>5</v>
      </c>
      <c r="AG76" s="372" t="s">
        <v>310</v>
      </c>
      <c r="AH76" s="372" t="s">
        <v>428</v>
      </c>
      <c r="AI76" s="372"/>
      <c r="AJ76" s="372"/>
      <c r="AK76" s="372"/>
      <c r="AL76" s="372"/>
      <c r="AM76" s="372"/>
      <c r="AN76" s="372">
        <v>0</v>
      </c>
      <c r="AO76" s="372"/>
      <c r="AP76" s="372"/>
      <c r="AQ76" s="373"/>
      <c r="AS76" s="189">
        <v>2044</v>
      </c>
      <c r="AT76" s="200">
        <v>2.164071843873456E-3</v>
      </c>
      <c r="AU76" s="200">
        <v>0.53153206353236815</v>
      </c>
      <c r="AV76" s="289">
        <v>0.33523834503050559</v>
      </c>
      <c r="AW76" s="289">
        <v>4.0530071442313138E-2</v>
      </c>
      <c r="AX76" s="290">
        <v>2.993971506694326E-3</v>
      </c>
      <c r="AY76" s="290">
        <v>9.0971056648075075E-4</v>
      </c>
      <c r="AZ76" s="290">
        <v>1.3422953974204222E-3</v>
      </c>
      <c r="BA76" s="291">
        <v>5.7660165971832483E-4</v>
      </c>
      <c r="BB76" s="291">
        <v>4.7377111689716346E-2</v>
      </c>
      <c r="BC76" s="291">
        <v>3.227246297255812E-3</v>
      </c>
      <c r="BD76" s="291">
        <v>1.8922584475919305E-3</v>
      </c>
      <c r="BE76" s="292">
        <v>8.1732292678679055E-3</v>
      </c>
      <c r="BF76" s="292">
        <v>2.404302331819368E-2</v>
      </c>
    </row>
    <row r="77" spans="1:99" x14ac:dyDescent="0.25">
      <c r="A77" s="175" t="str">
        <f t="shared" si="4"/>
        <v>SL_2031_art_118_11</v>
      </c>
      <c r="B77" s="175" t="str">
        <f t="shared" si="5"/>
        <v>Motorcycle</v>
      </c>
      <c r="C77" s="200">
        <f t="shared" si="3"/>
        <v>2.2109705214788718E-3</v>
      </c>
      <c r="D77" s="262">
        <f t="shared" si="6"/>
        <v>1.8928229182906697E-4</v>
      </c>
      <c r="E77" s="372">
        <v>8.5610500000000006E-2</v>
      </c>
      <c r="F77" s="372">
        <v>1</v>
      </c>
      <c r="G77" s="372">
        <v>1</v>
      </c>
      <c r="H77" s="372">
        <v>2031</v>
      </c>
      <c r="I77" s="372">
        <v>1</v>
      </c>
      <c r="J77" s="372">
        <v>5</v>
      </c>
      <c r="K77" s="372" t="s">
        <v>308</v>
      </c>
      <c r="L77" s="372">
        <v>9</v>
      </c>
      <c r="M77" s="372">
        <v>49</v>
      </c>
      <c r="N77" s="372" t="s">
        <v>309</v>
      </c>
      <c r="O77" s="372">
        <v>49035</v>
      </c>
      <c r="P77" s="372" t="s">
        <v>234</v>
      </c>
      <c r="Q77" s="372">
        <v>490350</v>
      </c>
      <c r="R77" s="372">
        <v>11</v>
      </c>
      <c r="S77" s="372">
        <v>118</v>
      </c>
      <c r="T77" s="372" t="s">
        <v>311</v>
      </c>
      <c r="U77" s="372">
        <v>1</v>
      </c>
      <c r="V77" s="372" t="s">
        <v>324</v>
      </c>
      <c r="W77" s="372">
        <v>11</v>
      </c>
      <c r="X77" s="372" t="s">
        <v>248</v>
      </c>
      <c r="Y77" s="372" t="s">
        <v>428</v>
      </c>
      <c r="Z77" s="372" t="s">
        <v>2077</v>
      </c>
      <c r="AA77" s="372" t="s">
        <v>428</v>
      </c>
      <c r="AB77" s="372" t="s">
        <v>2077</v>
      </c>
      <c r="AC77" s="373"/>
      <c r="AD77" s="373"/>
      <c r="AE77" s="372" t="s">
        <v>428</v>
      </c>
      <c r="AF77" s="372">
        <v>5</v>
      </c>
      <c r="AG77" s="372" t="s">
        <v>310</v>
      </c>
      <c r="AH77" s="372" t="s">
        <v>428</v>
      </c>
      <c r="AI77" s="372"/>
      <c r="AJ77" s="372"/>
      <c r="AK77" s="372"/>
      <c r="AL77" s="372"/>
      <c r="AM77" s="372"/>
      <c r="AN77" s="372">
        <v>8.5610500000000006E-2</v>
      </c>
      <c r="AO77" s="372"/>
      <c r="AP77" s="372"/>
      <c r="AQ77" s="373"/>
      <c r="AS77" s="189">
        <v>2045</v>
      </c>
      <c r="AT77" s="200">
        <v>2.1613613149483847E-3</v>
      </c>
      <c r="AU77" s="200">
        <v>0.53490792572042534</v>
      </c>
      <c r="AV77" s="289">
        <v>0.33145199824622479</v>
      </c>
      <c r="AW77" s="289">
        <v>4.0038315880102607E-2</v>
      </c>
      <c r="AX77" s="290">
        <v>3.0118097228234025E-3</v>
      </c>
      <c r="AY77" s="290">
        <v>9.1223175867279245E-4</v>
      </c>
      <c r="AZ77" s="290">
        <v>1.3499698984876748E-3</v>
      </c>
      <c r="BA77" s="291">
        <v>5.8579391216368425E-4</v>
      </c>
      <c r="BB77" s="291">
        <v>4.8444845791155045E-2</v>
      </c>
      <c r="BC77" s="291">
        <v>3.2995691044143335E-3</v>
      </c>
      <c r="BD77" s="291">
        <v>1.927987076531307E-3</v>
      </c>
      <c r="BE77" s="292">
        <v>8.0853477236251248E-3</v>
      </c>
      <c r="BF77" s="292">
        <v>2.3822843850425674E-2</v>
      </c>
    </row>
    <row r="78" spans="1:99" x14ac:dyDescent="0.25">
      <c r="A78" s="175" t="str">
        <f t="shared" si="4"/>
        <v>SL_2031_art_115_62</v>
      </c>
      <c r="B78" s="175" t="str">
        <f t="shared" si="5"/>
        <v>Combination Long Haul Truck</v>
      </c>
      <c r="C78" s="200">
        <f t="shared" si="3"/>
        <v>2.7137441389359928E-2</v>
      </c>
      <c r="D78" s="262">
        <f t="shared" si="6"/>
        <v>0</v>
      </c>
      <c r="E78" s="372">
        <v>0</v>
      </c>
      <c r="F78" s="372">
        <v>1</v>
      </c>
      <c r="G78" s="372">
        <v>1</v>
      </c>
      <c r="H78" s="372">
        <v>2031</v>
      </c>
      <c r="I78" s="372">
        <v>1</v>
      </c>
      <c r="J78" s="372">
        <v>5</v>
      </c>
      <c r="K78" s="372" t="s">
        <v>308</v>
      </c>
      <c r="L78" s="372">
        <v>9</v>
      </c>
      <c r="M78" s="372">
        <v>49</v>
      </c>
      <c r="N78" s="372" t="s">
        <v>309</v>
      </c>
      <c r="O78" s="372">
        <v>49035</v>
      </c>
      <c r="P78" s="372" t="s">
        <v>234</v>
      </c>
      <c r="Q78" s="372">
        <v>490350</v>
      </c>
      <c r="R78" s="372">
        <v>62</v>
      </c>
      <c r="S78" s="372">
        <v>115</v>
      </c>
      <c r="T78" s="372" t="s">
        <v>312</v>
      </c>
      <c r="U78" s="372">
        <v>91</v>
      </c>
      <c r="V78" s="372" t="s">
        <v>2076</v>
      </c>
      <c r="W78" s="372">
        <v>62</v>
      </c>
      <c r="X78" s="372" t="s">
        <v>260</v>
      </c>
      <c r="Y78" s="372" t="s">
        <v>428</v>
      </c>
      <c r="Z78" s="372" t="s">
        <v>2077</v>
      </c>
      <c r="AA78" s="372" t="s">
        <v>428</v>
      </c>
      <c r="AB78" s="372" t="s">
        <v>2077</v>
      </c>
      <c r="AC78" s="373"/>
      <c r="AD78" s="373"/>
      <c r="AE78" s="372" t="s">
        <v>428</v>
      </c>
      <c r="AF78" s="372">
        <v>1</v>
      </c>
      <c r="AG78" s="372" t="s">
        <v>2078</v>
      </c>
      <c r="AH78" s="372" t="s">
        <v>428</v>
      </c>
      <c r="AI78" s="372"/>
      <c r="AJ78" s="372"/>
      <c r="AK78" s="372"/>
      <c r="AL78" s="372"/>
      <c r="AM78" s="372"/>
      <c r="AN78" s="372">
        <v>0</v>
      </c>
      <c r="AO78" s="372"/>
      <c r="AP78" s="372"/>
      <c r="AQ78" s="373"/>
      <c r="AS78" s="189">
        <v>2046</v>
      </c>
      <c r="AT78" s="200">
        <v>2.1586565093759179E-3</v>
      </c>
      <c r="AU78" s="200">
        <v>0.53749447377050885</v>
      </c>
      <c r="AV78" s="289">
        <v>0.32829199726148389</v>
      </c>
      <c r="AW78" s="289">
        <v>3.9625575582243243E-2</v>
      </c>
      <c r="AX78" s="290">
        <v>3.0315157426679209E-3</v>
      </c>
      <c r="AY78" s="290">
        <v>9.1510588140307058E-4</v>
      </c>
      <c r="AZ78" s="290">
        <v>1.3591745690133313E-3</v>
      </c>
      <c r="BA78" s="291">
        <v>5.9567522298590539E-4</v>
      </c>
      <c r="BB78" s="291">
        <v>4.9565507845361935E-2</v>
      </c>
      <c r="BC78" s="291">
        <v>3.3736557177380501E-3</v>
      </c>
      <c r="BD78" s="291">
        <v>1.9707516725091501E-3</v>
      </c>
      <c r="BE78" s="292">
        <v>7.9993665138071435E-3</v>
      </c>
      <c r="BF78" s="292">
        <v>2.3618543710901434E-2</v>
      </c>
      <c r="BH78" s="189">
        <v>2011</v>
      </c>
      <c r="BI78" s="189">
        <v>2012</v>
      </c>
      <c r="BJ78" s="189">
        <v>2013</v>
      </c>
      <c r="BK78" s="189">
        <v>2014</v>
      </c>
      <c r="BL78" s="189">
        <v>2015</v>
      </c>
      <c r="BM78" s="189">
        <v>2016</v>
      </c>
      <c r="BN78" s="189">
        <v>2017</v>
      </c>
      <c r="BO78" s="189">
        <v>2018</v>
      </c>
      <c r="BP78" s="189">
        <v>2019</v>
      </c>
      <c r="BQ78" s="189">
        <v>2020</v>
      </c>
      <c r="BR78" s="189">
        <v>2021</v>
      </c>
      <c r="BS78" s="189">
        <v>2022</v>
      </c>
      <c r="BT78" s="189">
        <v>2023</v>
      </c>
      <c r="BU78" s="189">
        <v>2024</v>
      </c>
      <c r="BV78" s="189">
        <v>2025</v>
      </c>
      <c r="BW78" s="189">
        <v>2026</v>
      </c>
      <c r="BX78" s="189">
        <v>2027</v>
      </c>
      <c r="BY78" s="189">
        <v>2028</v>
      </c>
      <c r="BZ78" s="189">
        <v>2029</v>
      </c>
      <c r="CA78" s="189">
        <v>2030</v>
      </c>
      <c r="CB78" s="189">
        <v>2031</v>
      </c>
      <c r="CC78" s="189">
        <v>2032</v>
      </c>
      <c r="CD78" s="189">
        <v>2033</v>
      </c>
      <c r="CE78" s="189">
        <v>2034</v>
      </c>
      <c r="CF78" s="189">
        <v>2035</v>
      </c>
      <c r="CG78" s="189">
        <v>2036</v>
      </c>
      <c r="CH78" s="189">
        <v>2037</v>
      </c>
      <c r="CI78" s="189">
        <v>2038</v>
      </c>
      <c r="CJ78" s="189">
        <v>2039</v>
      </c>
      <c r="CK78" s="189">
        <v>2040</v>
      </c>
      <c r="CL78" s="189">
        <v>2041</v>
      </c>
      <c r="CM78" s="189">
        <v>2042</v>
      </c>
      <c r="CN78" s="189">
        <v>2043</v>
      </c>
      <c r="CO78" s="189">
        <v>2044</v>
      </c>
      <c r="CP78" s="189">
        <v>2045</v>
      </c>
      <c r="CQ78" s="189">
        <v>2046</v>
      </c>
      <c r="CR78" s="189">
        <v>2047</v>
      </c>
      <c r="CS78" s="189">
        <v>2048</v>
      </c>
      <c r="CT78" s="189">
        <v>2049</v>
      </c>
    </row>
    <row r="79" spans="1:99" x14ac:dyDescent="0.25">
      <c r="A79" s="175" t="str">
        <f t="shared" si="4"/>
        <v>SL_2031_art_115_62</v>
      </c>
      <c r="B79" s="175" t="str">
        <f t="shared" si="5"/>
        <v>Combination Long Haul Truck</v>
      </c>
      <c r="C79" s="200">
        <f t="shared" si="3"/>
        <v>2.7137441389359928E-2</v>
      </c>
      <c r="D79" s="262">
        <f t="shared" si="6"/>
        <v>0</v>
      </c>
      <c r="E79" s="372">
        <v>0</v>
      </c>
      <c r="F79" s="372">
        <v>1</v>
      </c>
      <c r="G79" s="372">
        <v>1</v>
      </c>
      <c r="H79" s="372">
        <v>2031</v>
      </c>
      <c r="I79" s="372">
        <v>1</v>
      </c>
      <c r="J79" s="372">
        <v>5</v>
      </c>
      <c r="K79" s="372" t="s">
        <v>308</v>
      </c>
      <c r="L79" s="372">
        <v>9</v>
      </c>
      <c r="M79" s="372">
        <v>49</v>
      </c>
      <c r="N79" s="372" t="s">
        <v>309</v>
      </c>
      <c r="O79" s="372">
        <v>49035</v>
      </c>
      <c r="P79" s="372" t="s">
        <v>234</v>
      </c>
      <c r="Q79" s="372">
        <v>490350</v>
      </c>
      <c r="R79" s="372">
        <v>62</v>
      </c>
      <c r="S79" s="372">
        <v>115</v>
      </c>
      <c r="T79" s="372" t="s">
        <v>312</v>
      </c>
      <c r="U79" s="372">
        <v>90</v>
      </c>
      <c r="V79" s="372" t="s">
        <v>2079</v>
      </c>
      <c r="W79" s="372">
        <v>62</v>
      </c>
      <c r="X79" s="372" t="s">
        <v>260</v>
      </c>
      <c r="Y79" s="372" t="s">
        <v>428</v>
      </c>
      <c r="Z79" s="372" t="s">
        <v>2077</v>
      </c>
      <c r="AA79" s="372" t="s">
        <v>428</v>
      </c>
      <c r="AB79" s="372" t="s">
        <v>2077</v>
      </c>
      <c r="AC79" s="373"/>
      <c r="AD79" s="373"/>
      <c r="AE79" s="372" t="s">
        <v>428</v>
      </c>
      <c r="AF79" s="372">
        <v>1</v>
      </c>
      <c r="AG79" s="372" t="s">
        <v>2078</v>
      </c>
      <c r="AH79" s="372" t="s">
        <v>428</v>
      </c>
      <c r="AI79" s="372"/>
      <c r="AJ79" s="372"/>
      <c r="AK79" s="372"/>
      <c r="AL79" s="372"/>
      <c r="AM79" s="372"/>
      <c r="AN79" s="372">
        <v>0</v>
      </c>
      <c r="AO79" s="372"/>
      <c r="AP79" s="372"/>
      <c r="AQ79" s="373"/>
      <c r="AS79" s="189">
        <v>2047</v>
      </c>
      <c r="AT79" s="200">
        <v>2.155675167423043E-3</v>
      </c>
      <c r="AU79" s="200">
        <v>0.54026681889051364</v>
      </c>
      <c r="AV79" s="289">
        <v>0.32487582537156412</v>
      </c>
      <c r="AW79" s="289">
        <v>3.9188146511611573E-2</v>
      </c>
      <c r="AX79" s="290">
        <v>3.0524380374132498E-3</v>
      </c>
      <c r="AY79" s="290">
        <v>9.2129680886192064E-4</v>
      </c>
      <c r="AZ79" s="290">
        <v>1.3681786515239906E-3</v>
      </c>
      <c r="BA79" s="291">
        <v>6.1088949385129535E-4</v>
      </c>
      <c r="BB79" s="291">
        <v>5.0730840959002772E-2</v>
      </c>
      <c r="BC79" s="291">
        <v>3.4523332563155254E-3</v>
      </c>
      <c r="BD79" s="291">
        <v>2.0190993830335497E-3</v>
      </c>
      <c r="BE79" s="292">
        <v>7.9443606156829084E-3</v>
      </c>
      <c r="BF79" s="292">
        <v>2.3414096853202383E-2</v>
      </c>
      <c r="BH79" s="292">
        <v>2.7415895776565641E-2</v>
      </c>
      <c r="BI79" s="292">
        <v>2.761393846571978E-2</v>
      </c>
      <c r="BJ79" s="292">
        <v>2.8916465884956256E-2</v>
      </c>
      <c r="BK79" s="292">
        <v>2.9123535498374358E-2</v>
      </c>
      <c r="BL79" s="292">
        <v>2.8700977194089847E-2</v>
      </c>
      <c r="BM79" s="292">
        <v>2.8719059622335143E-2</v>
      </c>
      <c r="BN79" s="292">
        <v>2.9793100398653408E-2</v>
      </c>
      <c r="BO79" s="298">
        <v>2.994283211335377E-2</v>
      </c>
      <c r="BP79" s="292">
        <v>3.0234328742952649E-2</v>
      </c>
      <c r="BQ79" s="292">
        <v>2.9975444896842465E-2</v>
      </c>
      <c r="BR79" s="292">
        <v>2.9558615257645002E-2</v>
      </c>
      <c r="BS79" s="292">
        <v>2.9343788569804109E-2</v>
      </c>
      <c r="BT79" s="292">
        <v>2.9157910295883317E-2</v>
      </c>
      <c r="BU79" s="292">
        <v>2.893568609730816E-2</v>
      </c>
      <c r="BV79" s="292">
        <v>2.8737325694740488E-2</v>
      </c>
      <c r="BW79" s="292">
        <v>2.8524858392099482E-2</v>
      </c>
      <c r="BX79" s="292">
        <v>2.8255478385616758E-2</v>
      </c>
      <c r="BY79" s="292">
        <v>2.7999366466343999E-2</v>
      </c>
      <c r="BZ79" s="292">
        <v>2.7693628373590327E-2</v>
      </c>
      <c r="CA79" s="292">
        <v>2.7427085919241152E-2</v>
      </c>
      <c r="CB79" s="292">
        <v>2.7137441389359928E-2</v>
      </c>
      <c r="CC79" s="292">
        <v>2.6907006703365908E-2</v>
      </c>
      <c r="CD79" s="292">
        <v>2.6651289439879659E-2</v>
      </c>
      <c r="CE79" s="292">
        <v>2.644607238579532E-2</v>
      </c>
      <c r="CF79" s="292">
        <v>2.6297764685505719E-2</v>
      </c>
      <c r="CG79" s="292">
        <v>2.6075512546862127E-2</v>
      </c>
      <c r="CH79" s="292">
        <v>2.5869853610076873E-2</v>
      </c>
      <c r="CI79" s="292">
        <v>2.5642464490908155E-2</v>
      </c>
      <c r="CJ79" s="292">
        <v>2.5443128251052115E-2</v>
      </c>
      <c r="CK79" s="292">
        <v>2.511890595256162E-2</v>
      </c>
      <c r="CL79" s="292">
        <v>2.4916256431154526E-2</v>
      </c>
      <c r="CM79" s="292">
        <v>2.4664504289389183E-2</v>
      </c>
      <c r="CN79" s="292">
        <v>2.4407268341498312E-2</v>
      </c>
      <c r="CO79" s="292">
        <v>2.4217512316971508E-2</v>
      </c>
      <c r="CP79" s="292">
        <v>2.404302331819368E-2</v>
      </c>
      <c r="CQ79" s="292">
        <v>2.3822843850425674E-2</v>
      </c>
      <c r="CR79" s="292">
        <v>2.3618543710901434E-2</v>
      </c>
      <c r="CS79" s="292">
        <v>2.3414096853202383E-2</v>
      </c>
      <c r="CT79" s="292">
        <v>2.3160191542223804E-2</v>
      </c>
      <c r="CU79" s="189">
        <v>2050</v>
      </c>
    </row>
    <row r="80" spans="1:99" x14ac:dyDescent="0.25">
      <c r="A80" s="175" t="str">
        <f t="shared" si="4"/>
        <v>SL_2031_art_115_62</v>
      </c>
      <c r="B80" s="175" t="str">
        <f t="shared" si="5"/>
        <v>Combination Long Haul Truck</v>
      </c>
      <c r="C80" s="200">
        <f t="shared" si="3"/>
        <v>2.7137441389359928E-2</v>
      </c>
      <c r="D80" s="262">
        <f t="shared" si="6"/>
        <v>0</v>
      </c>
      <c r="E80" s="372">
        <v>0</v>
      </c>
      <c r="F80" s="372">
        <v>1</v>
      </c>
      <c r="G80" s="372">
        <v>1</v>
      </c>
      <c r="H80" s="372">
        <v>2031</v>
      </c>
      <c r="I80" s="372">
        <v>1</v>
      </c>
      <c r="J80" s="372">
        <v>5</v>
      </c>
      <c r="K80" s="372" t="s">
        <v>308</v>
      </c>
      <c r="L80" s="372">
        <v>9</v>
      </c>
      <c r="M80" s="372">
        <v>49</v>
      </c>
      <c r="N80" s="372" t="s">
        <v>309</v>
      </c>
      <c r="O80" s="372">
        <v>49035</v>
      </c>
      <c r="P80" s="372" t="s">
        <v>234</v>
      </c>
      <c r="Q80" s="372">
        <v>490350</v>
      </c>
      <c r="R80" s="372">
        <v>62</v>
      </c>
      <c r="S80" s="372">
        <v>115</v>
      </c>
      <c r="T80" s="372" t="s">
        <v>312</v>
      </c>
      <c r="U80" s="372">
        <v>17</v>
      </c>
      <c r="V80" s="372" t="s">
        <v>2080</v>
      </c>
      <c r="W80" s="372">
        <v>62</v>
      </c>
      <c r="X80" s="372" t="s">
        <v>260</v>
      </c>
      <c r="Y80" s="372" t="s">
        <v>428</v>
      </c>
      <c r="Z80" s="372" t="s">
        <v>2077</v>
      </c>
      <c r="AA80" s="372" t="s">
        <v>428</v>
      </c>
      <c r="AB80" s="372" t="s">
        <v>2077</v>
      </c>
      <c r="AC80" s="373"/>
      <c r="AD80" s="373"/>
      <c r="AE80" s="372" t="s">
        <v>428</v>
      </c>
      <c r="AF80" s="372">
        <v>1</v>
      </c>
      <c r="AG80" s="372" t="s">
        <v>2078</v>
      </c>
      <c r="AH80" s="372" t="s">
        <v>428</v>
      </c>
      <c r="AI80" s="372"/>
      <c r="AJ80" s="372"/>
      <c r="AK80" s="372"/>
      <c r="AL80" s="372"/>
      <c r="AM80" s="372"/>
      <c r="AN80" s="372">
        <v>0</v>
      </c>
      <c r="AO80" s="372"/>
      <c r="AP80" s="372"/>
      <c r="AQ80" s="373"/>
      <c r="AS80" s="189">
        <v>2048</v>
      </c>
      <c r="AT80" s="200">
        <v>2.1529369341712441E-3</v>
      </c>
      <c r="AU80" s="200">
        <v>0.54239406410200719</v>
      </c>
      <c r="AV80" s="289">
        <v>0.3220326032989857</v>
      </c>
      <c r="AW80" s="289">
        <v>3.8823094148055327E-2</v>
      </c>
      <c r="AX80" s="290">
        <v>3.0715384403689583E-3</v>
      </c>
      <c r="AY80" s="290">
        <v>9.2667957788948119E-4</v>
      </c>
      <c r="AZ80" s="290">
        <v>1.3764441623731344E-3</v>
      </c>
      <c r="BA80" s="291">
        <v>6.2700875233714243E-4</v>
      </c>
      <c r="BB80" s="291">
        <v>5.1953700280073019E-2</v>
      </c>
      <c r="BC80" s="291">
        <v>3.5340556025682101E-3</v>
      </c>
      <c r="BD80" s="291">
        <v>2.071065880227714E-3</v>
      </c>
      <c r="BE80" s="292">
        <v>7.876617278719111E-3</v>
      </c>
      <c r="BF80" s="292">
        <v>2.3160191542223804E-2</v>
      </c>
      <c r="BH80" s="292">
        <v>9.5163036832907732E-3</v>
      </c>
      <c r="BI80" s="292">
        <v>8.6757054174018116E-3</v>
      </c>
      <c r="BJ80" s="292">
        <v>8.4325799181099587E-3</v>
      </c>
      <c r="BK80" s="292">
        <v>7.6710162859974949E-3</v>
      </c>
      <c r="BL80" s="292">
        <v>7.3148328899432149E-3</v>
      </c>
      <c r="BM80" s="292">
        <v>7.2286436216761445E-3</v>
      </c>
      <c r="BN80" s="292">
        <v>7.3800567312853581E-3</v>
      </c>
      <c r="BO80" s="298">
        <v>7.6934868952451985E-3</v>
      </c>
      <c r="BP80" s="292">
        <v>8.0596926117267771E-3</v>
      </c>
      <c r="BQ80" s="292">
        <v>8.3114658317916083E-3</v>
      </c>
      <c r="BR80" s="292">
        <v>8.4852753478911521E-3</v>
      </c>
      <c r="BS80" s="292">
        <v>8.7245115655616087E-3</v>
      </c>
      <c r="BT80" s="292">
        <v>8.9745820961640403E-3</v>
      </c>
      <c r="BU80" s="292">
        <v>9.2226375943003473E-3</v>
      </c>
      <c r="BV80" s="292">
        <v>9.479507695873449E-3</v>
      </c>
      <c r="BW80" s="292">
        <v>9.5974864554531272E-3</v>
      </c>
      <c r="BX80" s="292">
        <v>9.6281020162857864E-3</v>
      </c>
      <c r="BY80" s="292">
        <v>9.6105497925128187E-3</v>
      </c>
      <c r="BZ80" s="292">
        <v>9.5584706305026669E-3</v>
      </c>
      <c r="CA80" s="292">
        <v>9.5195217525549519E-3</v>
      </c>
      <c r="CB80" s="292">
        <v>9.4411110385850608E-3</v>
      </c>
      <c r="CC80" s="292">
        <v>9.3438336797017282E-3</v>
      </c>
      <c r="CD80" s="292">
        <v>9.243810282027632E-3</v>
      </c>
      <c r="CE80" s="292">
        <v>9.1393997173981074E-3</v>
      </c>
      <c r="CF80" s="292">
        <v>9.0619635509897861E-3</v>
      </c>
      <c r="CG80" s="292">
        <v>8.9620704343790838E-3</v>
      </c>
      <c r="CH80" s="292">
        <v>8.8909907480974985E-3</v>
      </c>
      <c r="CI80" s="292">
        <v>8.7999536424199758E-3</v>
      </c>
      <c r="CJ80" s="292">
        <v>8.7133478139842426E-3</v>
      </c>
      <c r="CK80" s="292">
        <v>8.6088557413925414E-3</v>
      </c>
      <c r="CL80" s="292">
        <v>8.532137485300996E-3</v>
      </c>
      <c r="CM80" s="292">
        <v>8.4441137159919546E-3</v>
      </c>
      <c r="CN80" s="292">
        <v>8.3575148446927046E-3</v>
      </c>
      <c r="CO80" s="292">
        <v>8.2623919001529548E-3</v>
      </c>
      <c r="CP80" s="292">
        <v>8.1732292678679055E-3</v>
      </c>
      <c r="CQ80" s="292">
        <v>8.0853477236251248E-3</v>
      </c>
      <c r="CR80" s="292">
        <v>7.9993665138071435E-3</v>
      </c>
      <c r="CS80" s="292">
        <v>7.9443606156829084E-3</v>
      </c>
      <c r="CT80" s="292">
        <v>7.876617278719111E-3</v>
      </c>
      <c r="CU80" s="292">
        <v>2.2934183355688916E-2</v>
      </c>
    </row>
    <row r="81" spans="1:99" x14ac:dyDescent="0.25">
      <c r="A81" s="175" t="str">
        <f t="shared" si="4"/>
        <v>SL_2031_art_115_62</v>
      </c>
      <c r="B81" s="175" t="str">
        <f t="shared" si="5"/>
        <v>Combination Long Haul Truck</v>
      </c>
      <c r="C81" s="200">
        <f t="shared" si="3"/>
        <v>2.7137441389359928E-2</v>
      </c>
      <c r="D81" s="262">
        <f t="shared" si="6"/>
        <v>6.7051190184830517E-4</v>
      </c>
      <c r="E81" s="372">
        <v>2.4708000000000001E-2</v>
      </c>
      <c r="F81" s="372">
        <v>1</v>
      </c>
      <c r="G81" s="372">
        <v>1</v>
      </c>
      <c r="H81" s="372">
        <v>2031</v>
      </c>
      <c r="I81" s="372">
        <v>1</v>
      </c>
      <c r="J81" s="372">
        <v>5</v>
      </c>
      <c r="K81" s="372" t="s">
        <v>308</v>
      </c>
      <c r="L81" s="372">
        <v>9</v>
      </c>
      <c r="M81" s="372">
        <v>49</v>
      </c>
      <c r="N81" s="372" t="s">
        <v>309</v>
      </c>
      <c r="O81" s="372">
        <v>49035</v>
      </c>
      <c r="P81" s="372" t="s">
        <v>234</v>
      </c>
      <c r="Q81" s="372">
        <v>490350</v>
      </c>
      <c r="R81" s="372">
        <v>62</v>
      </c>
      <c r="S81" s="372">
        <v>115</v>
      </c>
      <c r="T81" s="372" t="s">
        <v>312</v>
      </c>
      <c r="U81" s="372">
        <v>15</v>
      </c>
      <c r="V81" s="372" t="s">
        <v>323</v>
      </c>
      <c r="W81" s="372">
        <v>62</v>
      </c>
      <c r="X81" s="372" t="s">
        <v>260</v>
      </c>
      <c r="Y81" s="372" t="s">
        <v>428</v>
      </c>
      <c r="Z81" s="372" t="s">
        <v>2077</v>
      </c>
      <c r="AA81" s="372" t="s">
        <v>428</v>
      </c>
      <c r="AB81" s="372" t="s">
        <v>2077</v>
      </c>
      <c r="AC81" s="373"/>
      <c r="AD81" s="373"/>
      <c r="AE81" s="372" t="s">
        <v>428</v>
      </c>
      <c r="AF81" s="372">
        <v>5</v>
      </c>
      <c r="AG81" s="372" t="s">
        <v>310</v>
      </c>
      <c r="AH81" s="372" t="s">
        <v>428</v>
      </c>
      <c r="AI81" s="372"/>
      <c r="AJ81" s="372"/>
      <c r="AK81" s="372"/>
      <c r="AL81" s="372"/>
      <c r="AM81" s="372"/>
      <c r="AN81" s="372">
        <v>2.4708000000000001E-2</v>
      </c>
      <c r="AO81" s="372"/>
      <c r="AP81" s="372"/>
      <c r="AQ81" s="373"/>
      <c r="AS81" s="189">
        <v>2049</v>
      </c>
      <c r="AT81" s="200">
        <v>2.150095414990475E-3</v>
      </c>
      <c r="AU81" s="200">
        <v>0.54407611561787117</v>
      </c>
      <c r="AV81" s="289">
        <v>0.31949939588813503</v>
      </c>
      <c r="AW81" s="289">
        <v>3.8498474500120831E-2</v>
      </c>
      <c r="AX81" s="290">
        <v>3.0931180201691656E-3</v>
      </c>
      <c r="AY81" s="290">
        <v>9.3301842431074938E-4</v>
      </c>
      <c r="AZ81" s="290">
        <v>1.3858308527904379E-3</v>
      </c>
      <c r="BA81" s="291">
        <v>6.4393863032371438E-4</v>
      </c>
      <c r="BB81" s="291">
        <v>5.323171579538237E-2</v>
      </c>
      <c r="BC81" s="291">
        <v>3.6190043914917812E-3</v>
      </c>
      <c r="BD81" s="291">
        <v>2.1281267138967964E-3</v>
      </c>
      <c r="BE81" s="292">
        <v>7.8069823948286416E-3</v>
      </c>
      <c r="BF81" s="292">
        <v>2.2934183355688916E-2</v>
      </c>
      <c r="BH81" s="291">
        <v>1.2823352498810363E-3</v>
      </c>
      <c r="BI81" s="291">
        <v>1.2205793882640338E-3</v>
      </c>
      <c r="BJ81" s="291">
        <v>1.1057861290222051E-3</v>
      </c>
      <c r="BK81" s="291">
        <v>9.9566655550796567E-4</v>
      </c>
      <c r="BL81" s="291">
        <v>9.3768961126552584E-4</v>
      </c>
      <c r="BM81" s="291">
        <v>9.2512316669040955E-4</v>
      </c>
      <c r="BN81" s="291">
        <v>9.2025703938736626E-4</v>
      </c>
      <c r="BO81" s="297">
        <v>9.1442960332158553E-4</v>
      </c>
      <c r="BP81" s="291">
        <v>9.1630890995717126E-4</v>
      </c>
      <c r="BQ81" s="291">
        <v>9.2407656041460016E-4</v>
      </c>
      <c r="BR81" s="291">
        <v>9.4199199869537259E-4</v>
      </c>
      <c r="BS81" s="291">
        <v>9.6175211796832322E-4</v>
      </c>
      <c r="BT81" s="291">
        <v>9.8448522208771042E-4</v>
      </c>
      <c r="BU81" s="291">
        <v>1.0167334041188212E-3</v>
      </c>
      <c r="BV81" s="291">
        <v>1.0478984861996474E-3</v>
      </c>
      <c r="BW81" s="291">
        <v>1.0842915410926893E-3</v>
      </c>
      <c r="BX81" s="291">
        <v>1.1317974275305293E-3</v>
      </c>
      <c r="BY81" s="291">
        <v>1.1786066275882485E-3</v>
      </c>
      <c r="BZ81" s="291">
        <v>1.238403313099147E-3</v>
      </c>
      <c r="CA81" s="291">
        <v>1.2837666565879628E-3</v>
      </c>
      <c r="CB81" s="291">
        <v>1.3389880339048524E-3</v>
      </c>
      <c r="CC81" s="291">
        <v>1.3893133665968309E-3</v>
      </c>
      <c r="CD81" s="291">
        <v>1.44069549311488E-3</v>
      </c>
      <c r="CE81" s="291">
        <v>1.4912211752706455E-3</v>
      </c>
      <c r="CF81" s="291">
        <v>1.532782889061004E-3</v>
      </c>
      <c r="CG81" s="291">
        <v>1.5727848962073191E-3</v>
      </c>
      <c r="CH81" s="291">
        <v>1.6120472222434881E-3</v>
      </c>
      <c r="CI81" s="291">
        <v>1.6508893693920465E-3</v>
      </c>
      <c r="CJ81" s="291">
        <v>1.6846171528399308E-3</v>
      </c>
      <c r="CK81" s="291">
        <v>1.7310657077560518E-3</v>
      </c>
      <c r="CL81" s="291">
        <v>1.7561982160816058E-3</v>
      </c>
      <c r="CM81" s="291">
        <v>1.7870172284800217E-3</v>
      </c>
      <c r="CN81" s="291">
        <v>1.832094123011427E-3</v>
      </c>
      <c r="CO81" s="291">
        <v>1.863954704067724E-3</v>
      </c>
      <c r="CP81" s="291">
        <v>1.8922584475919305E-3</v>
      </c>
      <c r="CQ81" s="291">
        <v>1.927987076531307E-3</v>
      </c>
      <c r="CR81" s="291">
        <v>1.9707516725091501E-3</v>
      </c>
      <c r="CS81" s="291">
        <v>2.0190993830335497E-3</v>
      </c>
      <c r="CT81" s="291">
        <v>2.071065880227714E-3</v>
      </c>
      <c r="CU81" s="292">
        <v>7.8069823948286416E-3</v>
      </c>
    </row>
    <row r="82" spans="1:99" x14ac:dyDescent="0.25">
      <c r="A82" s="175" t="str">
        <f t="shared" si="4"/>
        <v>SL_2031_art_115_62</v>
      </c>
      <c r="B82" s="175" t="str">
        <f t="shared" si="5"/>
        <v>Combination Long Haul Truck</v>
      </c>
      <c r="C82" s="200">
        <f t="shared" si="3"/>
        <v>2.7137441389359928E-2</v>
      </c>
      <c r="D82" s="262">
        <f t="shared" si="6"/>
        <v>1.1334929344156191E-3</v>
      </c>
      <c r="E82" s="372">
        <v>4.1768600000000003E-2</v>
      </c>
      <c r="F82" s="372">
        <v>1</v>
      </c>
      <c r="G82" s="372">
        <v>1</v>
      </c>
      <c r="H82" s="372">
        <v>2031</v>
      </c>
      <c r="I82" s="372">
        <v>1</v>
      </c>
      <c r="J82" s="372">
        <v>5</v>
      </c>
      <c r="K82" s="372" t="s">
        <v>308</v>
      </c>
      <c r="L82" s="372">
        <v>9</v>
      </c>
      <c r="M82" s="372">
        <v>49</v>
      </c>
      <c r="N82" s="372" t="s">
        <v>309</v>
      </c>
      <c r="O82" s="372">
        <v>49035</v>
      </c>
      <c r="P82" s="372" t="s">
        <v>234</v>
      </c>
      <c r="Q82" s="372">
        <v>490350</v>
      </c>
      <c r="R82" s="372">
        <v>62</v>
      </c>
      <c r="S82" s="372">
        <v>115</v>
      </c>
      <c r="T82" s="372" t="s">
        <v>312</v>
      </c>
      <c r="U82" s="372">
        <v>1</v>
      </c>
      <c r="V82" s="372" t="s">
        <v>324</v>
      </c>
      <c r="W82" s="372">
        <v>62</v>
      </c>
      <c r="X82" s="372" t="s">
        <v>260</v>
      </c>
      <c r="Y82" s="372" t="s">
        <v>428</v>
      </c>
      <c r="Z82" s="372" t="s">
        <v>2077</v>
      </c>
      <c r="AA82" s="372" t="s">
        <v>428</v>
      </c>
      <c r="AB82" s="372" t="s">
        <v>2077</v>
      </c>
      <c r="AC82" s="373"/>
      <c r="AD82" s="373"/>
      <c r="AE82" s="372" t="s">
        <v>428</v>
      </c>
      <c r="AF82" s="372">
        <v>5</v>
      </c>
      <c r="AG82" s="372" t="s">
        <v>310</v>
      </c>
      <c r="AH82" s="372" t="s">
        <v>428</v>
      </c>
      <c r="AI82" s="372"/>
      <c r="AJ82" s="372"/>
      <c r="AK82" s="372"/>
      <c r="AL82" s="372"/>
      <c r="AM82" s="372"/>
      <c r="AN82" s="372">
        <v>4.1768600000000003E-2</v>
      </c>
      <c r="AO82" s="372"/>
      <c r="AP82" s="372"/>
      <c r="AQ82" s="373"/>
      <c r="AS82" s="189">
        <v>2050</v>
      </c>
      <c r="BH82" s="291">
        <v>1.6076656400074811E-3</v>
      </c>
      <c r="BI82" s="291">
        <v>1.6395454297744613E-3</v>
      </c>
      <c r="BJ82" s="291">
        <v>1.6226506492922667E-3</v>
      </c>
      <c r="BK82" s="291">
        <v>1.6669933729582414E-3</v>
      </c>
      <c r="BL82" s="291">
        <v>1.640423348981186E-3</v>
      </c>
      <c r="BM82" s="291">
        <v>1.6723247436497991E-3</v>
      </c>
      <c r="BN82" s="291">
        <v>1.6837715141195596E-3</v>
      </c>
      <c r="BO82" s="297">
        <v>1.7016707935337493E-3</v>
      </c>
      <c r="BP82" s="291">
        <v>1.7288790155882497E-3</v>
      </c>
      <c r="BQ82" s="291">
        <v>1.7569915236813865E-3</v>
      </c>
      <c r="BR82" s="291">
        <v>1.7948871754989797E-3</v>
      </c>
      <c r="BS82" s="291">
        <v>1.8321198849981194E-3</v>
      </c>
      <c r="BT82" s="291">
        <v>1.8776539544483634E-3</v>
      </c>
      <c r="BU82" s="291">
        <v>1.9279705980940268E-3</v>
      </c>
      <c r="BV82" s="291">
        <v>1.9779543840283747E-3</v>
      </c>
      <c r="BW82" s="291">
        <v>2.0220861842788593E-3</v>
      </c>
      <c r="BX82" s="291">
        <v>2.0619746625224859E-3</v>
      </c>
      <c r="BY82" s="291">
        <v>2.1106564296268461E-3</v>
      </c>
      <c r="BZ82" s="291">
        <v>2.1626352912964809E-3</v>
      </c>
      <c r="CA82" s="291">
        <v>2.2119525715996965E-3</v>
      </c>
      <c r="CB82" s="291">
        <v>2.2748394496792308E-3</v>
      </c>
      <c r="CC82" s="291">
        <v>2.3347637232337915E-3</v>
      </c>
      <c r="CD82" s="291">
        <v>2.4002656272383246E-3</v>
      </c>
      <c r="CE82" s="291">
        <v>2.4697490459032888E-3</v>
      </c>
      <c r="CF82" s="291">
        <v>2.540897333716409E-3</v>
      </c>
      <c r="CG82" s="291">
        <v>2.6106698082938814E-3</v>
      </c>
      <c r="CH82" s="291">
        <v>2.6786269253138151E-3</v>
      </c>
      <c r="CI82" s="291">
        <v>2.7503317092934187E-3</v>
      </c>
      <c r="CJ82" s="291">
        <v>2.8165332779880362E-3</v>
      </c>
      <c r="CK82" s="291">
        <v>2.893761267939758E-3</v>
      </c>
      <c r="CL82" s="291">
        <v>2.9591050636010125E-3</v>
      </c>
      <c r="CM82" s="291">
        <v>3.0264916312945449E-3</v>
      </c>
      <c r="CN82" s="291">
        <v>3.0919426251306181E-3</v>
      </c>
      <c r="CO82" s="291">
        <v>3.1572949724271455E-3</v>
      </c>
      <c r="CP82" s="291">
        <v>3.227246297255812E-3</v>
      </c>
      <c r="CQ82" s="291">
        <v>3.2995691044143335E-3</v>
      </c>
      <c r="CR82" s="291">
        <v>3.3736557177380501E-3</v>
      </c>
      <c r="CS82" s="291">
        <v>3.4523332563155254E-3</v>
      </c>
      <c r="CT82" s="291">
        <v>3.5340556025682101E-3</v>
      </c>
      <c r="CU82" s="291">
        <v>2.1281267138967964E-3</v>
      </c>
    </row>
    <row r="83" spans="1:99" x14ac:dyDescent="0.25">
      <c r="A83" s="175" t="str">
        <f t="shared" si="4"/>
        <v>SL_2031_art_115_61</v>
      </c>
      <c r="B83" s="175" t="str">
        <f t="shared" si="5"/>
        <v>Combination Short Haul Truck</v>
      </c>
      <c r="C83" s="200">
        <f t="shared" si="3"/>
        <v>9.4411110385850608E-3</v>
      </c>
      <c r="D83" s="262">
        <f t="shared" si="6"/>
        <v>3.1136689794143143E-4</v>
      </c>
      <c r="E83" s="372">
        <v>3.2979899999999999E-2</v>
      </c>
      <c r="F83" s="372">
        <v>1</v>
      </c>
      <c r="G83" s="372">
        <v>1</v>
      </c>
      <c r="H83" s="372">
        <v>2031</v>
      </c>
      <c r="I83" s="372">
        <v>1</v>
      </c>
      <c r="J83" s="372">
        <v>5</v>
      </c>
      <c r="K83" s="372" t="s">
        <v>308</v>
      </c>
      <c r="L83" s="372">
        <v>9</v>
      </c>
      <c r="M83" s="372">
        <v>49</v>
      </c>
      <c r="N83" s="372" t="s">
        <v>309</v>
      </c>
      <c r="O83" s="372">
        <v>49035</v>
      </c>
      <c r="P83" s="372" t="s">
        <v>234</v>
      </c>
      <c r="Q83" s="372">
        <v>490350</v>
      </c>
      <c r="R83" s="372">
        <v>61</v>
      </c>
      <c r="S83" s="372">
        <v>115</v>
      </c>
      <c r="T83" s="372" t="s">
        <v>312</v>
      </c>
      <c r="U83" s="372">
        <v>15</v>
      </c>
      <c r="V83" s="372" t="s">
        <v>323</v>
      </c>
      <c r="W83" s="372">
        <v>61</v>
      </c>
      <c r="X83" s="372" t="s">
        <v>259</v>
      </c>
      <c r="Y83" s="372" t="s">
        <v>428</v>
      </c>
      <c r="Z83" s="372" t="s">
        <v>2077</v>
      </c>
      <c r="AA83" s="372" t="s">
        <v>428</v>
      </c>
      <c r="AB83" s="372" t="s">
        <v>2077</v>
      </c>
      <c r="AC83" s="373"/>
      <c r="AD83" s="373"/>
      <c r="AE83" s="372" t="s">
        <v>428</v>
      </c>
      <c r="AF83" s="372">
        <v>5</v>
      </c>
      <c r="AG83" s="372" t="s">
        <v>310</v>
      </c>
      <c r="AH83" s="372" t="s">
        <v>428</v>
      </c>
      <c r="AI83" s="372"/>
      <c r="AJ83" s="372"/>
      <c r="AK83" s="372"/>
      <c r="AL83" s="372"/>
      <c r="AM83" s="372"/>
      <c r="AN83" s="372">
        <v>3.2979899999999999E-2</v>
      </c>
      <c r="AO83" s="372"/>
      <c r="AP83" s="372"/>
      <c r="AQ83" s="373"/>
      <c r="AU83" s="189">
        <v>1990</v>
      </c>
      <c r="AV83" s="189">
        <v>1999</v>
      </c>
      <c r="AW83" s="189">
        <v>2000</v>
      </c>
      <c r="AX83" s="189">
        <v>2001</v>
      </c>
      <c r="AY83" s="189">
        <v>2002</v>
      </c>
      <c r="AZ83" s="189">
        <v>2003</v>
      </c>
      <c r="BA83" s="189">
        <v>2004</v>
      </c>
      <c r="BB83" s="189">
        <v>2005</v>
      </c>
      <c r="BC83" s="189">
        <v>2006</v>
      </c>
      <c r="BD83" s="189">
        <v>2007</v>
      </c>
      <c r="BE83" s="189">
        <v>2008</v>
      </c>
      <c r="BF83" s="189">
        <v>2009</v>
      </c>
      <c r="BG83" s="189">
        <v>2010</v>
      </c>
      <c r="BH83" s="291">
        <v>2.3835002649966242E-2</v>
      </c>
      <c r="BI83" s="291">
        <v>2.4513746970497682E-2</v>
      </c>
      <c r="BJ83" s="291">
        <v>2.4432714465388188E-2</v>
      </c>
      <c r="BK83" s="291">
        <v>2.5117540836640098E-2</v>
      </c>
      <c r="BL83" s="291">
        <v>2.4653377159807109E-2</v>
      </c>
      <c r="BM83" s="291">
        <v>2.5072457053312781E-2</v>
      </c>
      <c r="BN83" s="291">
        <v>2.5187657318080866E-2</v>
      </c>
      <c r="BO83" s="297">
        <v>2.5329184044133365E-2</v>
      </c>
      <c r="BP83" s="291">
        <v>2.5607976165087597E-2</v>
      </c>
      <c r="BQ83" s="291">
        <v>2.5931927070849251E-2</v>
      </c>
      <c r="BR83" s="291">
        <v>2.6409152676494969E-2</v>
      </c>
      <c r="BS83" s="291">
        <v>2.6857754067956728E-2</v>
      </c>
      <c r="BT83" s="291">
        <v>2.7422309467340665E-2</v>
      </c>
      <c r="BU83" s="291">
        <v>2.807389471313115E-2</v>
      </c>
      <c r="BV83" s="291">
        <v>2.8749544212258001E-2</v>
      </c>
      <c r="BW83" s="291">
        <v>2.9375052540095925E-2</v>
      </c>
      <c r="BX83" s="291">
        <v>2.9997324393203885E-2</v>
      </c>
      <c r="BY83" s="291">
        <v>3.0756269794510894E-2</v>
      </c>
      <c r="BZ83" s="291">
        <v>3.1612488456392973E-2</v>
      </c>
      <c r="CA83" s="291">
        <v>3.2442364239260696E-2</v>
      </c>
      <c r="CB83" s="291">
        <v>3.3479081569163724E-2</v>
      </c>
      <c r="CC83" s="291">
        <v>3.4417570193762757E-2</v>
      </c>
      <c r="CD83" s="291">
        <v>3.5422282514569331E-2</v>
      </c>
      <c r="CE83" s="291">
        <v>3.6462706531760779E-2</v>
      </c>
      <c r="CF83" s="291">
        <v>3.7539883354787376E-2</v>
      </c>
      <c r="CG83" s="291">
        <v>3.860089895353324E-2</v>
      </c>
      <c r="CH83" s="291">
        <v>3.9616656388047296E-2</v>
      </c>
      <c r="CI83" s="291">
        <v>4.0671846206413516E-2</v>
      </c>
      <c r="CJ83" s="291">
        <v>4.1575722577971042E-2</v>
      </c>
      <c r="CK83" s="291">
        <v>4.264320557482322E-2</v>
      </c>
      <c r="CL83" s="291">
        <v>4.352507246735552E-2</v>
      </c>
      <c r="CM83" s="291">
        <v>4.4477813632470102E-2</v>
      </c>
      <c r="CN83" s="291">
        <v>4.5411584235484193E-2</v>
      </c>
      <c r="CO83" s="291">
        <v>4.6363580184769493E-2</v>
      </c>
      <c r="CP83" s="291">
        <v>4.7377111689716346E-2</v>
      </c>
      <c r="CQ83" s="291">
        <v>4.8444845791155045E-2</v>
      </c>
      <c r="CR83" s="291">
        <v>4.9565507845361935E-2</v>
      </c>
      <c r="CS83" s="291">
        <v>5.0730840959002772E-2</v>
      </c>
      <c r="CT83" s="291">
        <v>5.1953700280073019E-2</v>
      </c>
      <c r="CU83" s="291">
        <v>3.6190043914917812E-3</v>
      </c>
    </row>
    <row r="84" spans="1:99" x14ac:dyDescent="0.25">
      <c r="A84" s="175" t="str">
        <f t="shared" si="4"/>
        <v>SL_2031_art_115_61</v>
      </c>
      <c r="B84" s="175" t="str">
        <f t="shared" si="5"/>
        <v>Combination Short Haul Truck</v>
      </c>
      <c r="C84" s="200">
        <f t="shared" ref="C84:C147" si="7">VLOOKUP(R84,$AS$8:$CT$22,Funding_Year-1996,FALSE)</f>
        <v>9.4411110385850608E-3</v>
      </c>
      <c r="D84" s="262">
        <f t="shared" si="6"/>
        <v>5.0012491915807031E-4</v>
      </c>
      <c r="E84" s="372">
        <v>5.2973100000000002E-2</v>
      </c>
      <c r="F84" s="372">
        <v>1</v>
      </c>
      <c r="G84" s="372">
        <v>1</v>
      </c>
      <c r="H84" s="372">
        <v>2031</v>
      </c>
      <c r="I84" s="372">
        <v>1</v>
      </c>
      <c r="J84" s="372">
        <v>5</v>
      </c>
      <c r="K84" s="372" t="s">
        <v>308</v>
      </c>
      <c r="L84" s="372">
        <v>9</v>
      </c>
      <c r="M84" s="372">
        <v>49</v>
      </c>
      <c r="N84" s="372" t="s">
        <v>309</v>
      </c>
      <c r="O84" s="372">
        <v>49035</v>
      </c>
      <c r="P84" s="372" t="s">
        <v>234</v>
      </c>
      <c r="Q84" s="372">
        <v>490350</v>
      </c>
      <c r="R84" s="372">
        <v>61</v>
      </c>
      <c r="S84" s="372">
        <v>115</v>
      </c>
      <c r="T84" s="372" t="s">
        <v>312</v>
      </c>
      <c r="U84" s="372">
        <v>1</v>
      </c>
      <c r="V84" s="372" t="s">
        <v>324</v>
      </c>
      <c r="W84" s="372">
        <v>61</v>
      </c>
      <c r="X84" s="372" t="s">
        <v>259</v>
      </c>
      <c r="Y84" s="372" t="s">
        <v>428</v>
      </c>
      <c r="Z84" s="372" t="s">
        <v>2077</v>
      </c>
      <c r="AA84" s="372" t="s">
        <v>428</v>
      </c>
      <c r="AB84" s="372" t="s">
        <v>2077</v>
      </c>
      <c r="AC84" s="373"/>
      <c r="AD84" s="373"/>
      <c r="AE84" s="372" t="s">
        <v>428</v>
      </c>
      <c r="AF84" s="372">
        <v>5</v>
      </c>
      <c r="AG84" s="372" t="s">
        <v>310</v>
      </c>
      <c r="AH84" s="372" t="s">
        <v>428</v>
      </c>
      <c r="AI84" s="372"/>
      <c r="AJ84" s="372"/>
      <c r="AK84" s="372"/>
      <c r="AL84" s="372"/>
      <c r="AM84" s="372"/>
      <c r="AN84" s="372">
        <v>5.2973100000000002E-2</v>
      </c>
      <c r="AO84" s="372"/>
      <c r="AP84" s="372"/>
      <c r="AQ84" s="373"/>
      <c r="AT84" s="177" t="s">
        <v>271</v>
      </c>
      <c r="AU84" s="292">
        <v>1.4831209674169727E-2</v>
      </c>
      <c r="AV84" s="292">
        <v>1.9186401963583899E-2</v>
      </c>
      <c r="AW84" s="292">
        <v>1.9835083197449564E-2</v>
      </c>
      <c r="AX84" s="292">
        <v>2.1599292084231565E-2</v>
      </c>
      <c r="AY84" s="292">
        <v>2.1435286092991869E-2</v>
      </c>
      <c r="AZ84" s="292">
        <v>2.2573995543173502E-2</v>
      </c>
      <c r="BA84" s="292">
        <v>2.2989243099648671E-2</v>
      </c>
      <c r="BB84" s="292">
        <v>2.4391127821368142E-2</v>
      </c>
      <c r="BC84" s="292">
        <v>2.4441183929741719E-2</v>
      </c>
      <c r="BD84" s="292">
        <v>2.6671834028169521E-2</v>
      </c>
      <c r="BE84" s="292">
        <v>2.7162081571800757E-2</v>
      </c>
      <c r="BF84" s="292">
        <v>2.523494537270277E-2</v>
      </c>
      <c r="BG84" s="292">
        <v>2.8653434754381004E-2</v>
      </c>
      <c r="BH84" s="291">
        <v>4.7451556313621507E-4</v>
      </c>
      <c r="BI84" s="291">
        <v>4.1713888878547203E-4</v>
      </c>
      <c r="BJ84" s="291">
        <v>3.540311931565412E-4</v>
      </c>
      <c r="BK84" s="291">
        <v>2.9631513531183559E-4</v>
      </c>
      <c r="BL84" s="291">
        <v>2.741821763704703E-4</v>
      </c>
      <c r="BM84" s="291">
        <v>2.603462069627628E-4</v>
      </c>
      <c r="BN84" s="291">
        <v>2.4929840418503338E-4</v>
      </c>
      <c r="BO84" s="297">
        <v>2.4888030623325028E-4</v>
      </c>
      <c r="BP84" s="291">
        <v>2.509339235625389E-4</v>
      </c>
      <c r="BQ84" s="291">
        <v>2.5629553106839924E-4</v>
      </c>
      <c r="BR84" s="291">
        <v>2.649102381175562E-4</v>
      </c>
      <c r="BS84" s="291">
        <v>2.7289322481144422E-4</v>
      </c>
      <c r="BT84" s="291">
        <v>2.824001200262881E-4</v>
      </c>
      <c r="BU84" s="291">
        <v>2.9366781551595046E-4</v>
      </c>
      <c r="BV84" s="291">
        <v>3.0643240154465694E-4</v>
      </c>
      <c r="BW84" s="291">
        <v>3.1937954788160934E-4</v>
      </c>
      <c r="BX84" s="291">
        <v>3.3067239774883615E-4</v>
      </c>
      <c r="BY84" s="291">
        <v>3.4652038617622512E-4</v>
      </c>
      <c r="BZ84" s="291">
        <v>3.6422464388140529E-4</v>
      </c>
      <c r="CA84" s="291">
        <v>3.8330425395972039E-4</v>
      </c>
      <c r="CB84" s="291">
        <v>4.0253931417307004E-4</v>
      </c>
      <c r="CC84" s="291">
        <v>4.2002752329469963E-4</v>
      </c>
      <c r="CD84" s="291">
        <v>4.378852242559697E-4</v>
      </c>
      <c r="CE84" s="291">
        <v>4.5315078981475292E-4</v>
      </c>
      <c r="CF84" s="291">
        <v>4.6827174414078418E-4</v>
      </c>
      <c r="CG84" s="291">
        <v>4.8317220123121916E-4</v>
      </c>
      <c r="CH84" s="291">
        <v>5.0062382484749722E-4</v>
      </c>
      <c r="CI84" s="291">
        <v>5.0980304643891074E-4</v>
      </c>
      <c r="CJ84" s="291">
        <v>5.2093603621226664E-4</v>
      </c>
      <c r="CK84" s="291">
        <v>5.3253471487780374E-4</v>
      </c>
      <c r="CL84" s="291">
        <v>5.3983351331478551E-4</v>
      </c>
      <c r="CM84" s="291">
        <v>5.4859509232245505E-4</v>
      </c>
      <c r="CN84" s="291">
        <v>5.5927524624971845E-4</v>
      </c>
      <c r="CO84" s="291">
        <v>5.6756898935872511E-4</v>
      </c>
      <c r="CP84" s="291">
        <v>5.7660165971832483E-4</v>
      </c>
      <c r="CQ84" s="291">
        <v>5.8579391216368425E-4</v>
      </c>
      <c r="CR84" s="291">
        <v>5.9567522298590539E-4</v>
      </c>
      <c r="CS84" s="291">
        <v>6.1088949385129535E-4</v>
      </c>
      <c r="CT84" s="291">
        <v>6.2700875233714243E-4</v>
      </c>
      <c r="CU84" s="291">
        <v>5.323171579538237E-2</v>
      </c>
    </row>
    <row r="85" spans="1:99" x14ac:dyDescent="0.25">
      <c r="A85" s="175" t="str">
        <f t="shared" ref="A85:A148" si="8">"SL_2031_art_"&amp;S85&amp;"_"&amp;R85</f>
        <v>SL_2031_art_115_54</v>
      </c>
      <c r="B85" s="175" t="str">
        <f t="shared" ref="B85:B148" si="9">VLOOKUP(R85,$AS$8:$AT$21,2,FALSE)</f>
        <v>Motor Home</v>
      </c>
      <c r="C85" s="200">
        <f t="shared" si="7"/>
        <v>1.3389880339048524E-3</v>
      </c>
      <c r="D85" s="262">
        <f t="shared" ref="D85:D148" si="10">E85*C85</f>
        <v>7.2114414137227193E-6</v>
      </c>
      <c r="E85" s="372">
        <v>5.38574E-3</v>
      </c>
      <c r="F85" s="372">
        <v>1</v>
      </c>
      <c r="G85" s="372">
        <v>1</v>
      </c>
      <c r="H85" s="372">
        <v>2031</v>
      </c>
      <c r="I85" s="372">
        <v>1</v>
      </c>
      <c r="J85" s="372">
        <v>5</v>
      </c>
      <c r="K85" s="372" t="s">
        <v>308</v>
      </c>
      <c r="L85" s="372">
        <v>9</v>
      </c>
      <c r="M85" s="372">
        <v>49</v>
      </c>
      <c r="N85" s="372" t="s">
        <v>309</v>
      </c>
      <c r="O85" s="372">
        <v>49035</v>
      </c>
      <c r="P85" s="372" t="s">
        <v>234</v>
      </c>
      <c r="Q85" s="372">
        <v>490350</v>
      </c>
      <c r="R85" s="372">
        <v>54</v>
      </c>
      <c r="S85" s="372">
        <v>115</v>
      </c>
      <c r="T85" s="372" t="s">
        <v>312</v>
      </c>
      <c r="U85" s="372">
        <v>15</v>
      </c>
      <c r="V85" s="372" t="s">
        <v>323</v>
      </c>
      <c r="W85" s="372">
        <v>54</v>
      </c>
      <c r="X85" s="372" t="s">
        <v>258</v>
      </c>
      <c r="Y85" s="372" t="s">
        <v>428</v>
      </c>
      <c r="Z85" s="372" t="s">
        <v>2077</v>
      </c>
      <c r="AA85" s="372" t="s">
        <v>428</v>
      </c>
      <c r="AB85" s="372" t="s">
        <v>2077</v>
      </c>
      <c r="AC85" s="373"/>
      <c r="AD85" s="373"/>
      <c r="AE85" s="372" t="s">
        <v>428</v>
      </c>
      <c r="AF85" s="372">
        <v>5</v>
      </c>
      <c r="AG85" s="372" t="s">
        <v>310</v>
      </c>
      <c r="AH85" s="372" t="s">
        <v>428</v>
      </c>
      <c r="AI85" s="372"/>
      <c r="AJ85" s="372"/>
      <c r="AK85" s="372"/>
      <c r="AL85" s="372"/>
      <c r="AM85" s="372"/>
      <c r="AN85" s="372">
        <v>5.38574E-3</v>
      </c>
      <c r="AO85" s="372"/>
      <c r="AP85" s="372"/>
      <c r="AQ85" s="373"/>
      <c r="AS85" s="293">
        <v>62</v>
      </c>
      <c r="AT85" s="173" t="s">
        <v>270</v>
      </c>
      <c r="AU85" s="292">
        <v>2.5585906749655118E-2</v>
      </c>
      <c r="AV85" s="292">
        <v>2.8431052960554971E-2</v>
      </c>
      <c r="AW85" s="292">
        <v>2.5574320450495319E-2</v>
      </c>
      <c r="AX85" s="292">
        <v>2.4958573910513579E-2</v>
      </c>
      <c r="AY85" s="292">
        <v>2.2269572051858092E-2</v>
      </c>
      <c r="AZ85" s="292">
        <v>2.089364887475836E-2</v>
      </c>
      <c r="BA85" s="292">
        <v>1.8547931676865737E-2</v>
      </c>
      <c r="BB85" s="292">
        <v>1.7065963193096684E-2</v>
      </c>
      <c r="BC85" s="292">
        <v>1.477176575857872E-2</v>
      </c>
      <c r="BD85" s="292">
        <v>1.462187821061672E-2</v>
      </c>
      <c r="BE85" s="292">
        <v>1.3414865743971887E-2</v>
      </c>
      <c r="BF85" s="292">
        <v>1.1087813925920459E-2</v>
      </c>
      <c r="BG85" s="292">
        <v>1.1173372749072492E-2</v>
      </c>
      <c r="BH85" s="290">
        <v>1.0348988035084545E-3</v>
      </c>
      <c r="BI85" s="290">
        <v>1.1187575460122204E-3</v>
      </c>
      <c r="BJ85" s="290">
        <v>1.153434601527426E-3</v>
      </c>
      <c r="BK85" s="290">
        <v>1.2958383944936954E-3</v>
      </c>
      <c r="BL85" s="290">
        <v>1.2447580512749471E-3</v>
      </c>
      <c r="BM85" s="290">
        <v>1.0979495654656929E-3</v>
      </c>
      <c r="BN85" s="290">
        <v>1.1170852347135529E-3</v>
      </c>
      <c r="BO85" s="296">
        <v>1.1284231709311901E-3</v>
      </c>
      <c r="BP85" s="290">
        <v>1.1438769095632809E-3</v>
      </c>
      <c r="BQ85" s="290">
        <v>1.1502621397231443E-3</v>
      </c>
      <c r="BR85" s="290">
        <v>1.1548684339379057E-3</v>
      </c>
      <c r="BS85" s="290">
        <v>1.1624412860682819E-3</v>
      </c>
      <c r="BT85" s="290">
        <v>1.1715298962693391E-3</v>
      </c>
      <c r="BU85" s="290">
        <v>1.180657293407876E-3</v>
      </c>
      <c r="BV85" s="290">
        <v>1.1916276711130343E-3</v>
      </c>
      <c r="BW85" s="290">
        <v>1.1988097056608951E-3</v>
      </c>
      <c r="BX85" s="290">
        <v>1.2030328931796476E-3</v>
      </c>
      <c r="BY85" s="290">
        <v>1.2088295564022828E-3</v>
      </c>
      <c r="BZ85" s="290">
        <v>1.213968878296743E-3</v>
      </c>
      <c r="CA85" s="290">
        <v>1.2194193935541923E-3</v>
      </c>
      <c r="CB85" s="290">
        <v>1.228449877329703E-3</v>
      </c>
      <c r="CC85" s="290">
        <v>1.2366687431539414E-3</v>
      </c>
      <c r="CD85" s="290">
        <v>1.243945684495717E-3</v>
      </c>
      <c r="CE85" s="290">
        <v>1.2548938983122698E-3</v>
      </c>
      <c r="CF85" s="290">
        <v>1.2669510391858474E-3</v>
      </c>
      <c r="CG85" s="290">
        <v>1.2751089143529686E-3</v>
      </c>
      <c r="CH85" s="290">
        <v>1.2845724441269152E-3</v>
      </c>
      <c r="CI85" s="290">
        <v>1.2942325256329217E-3</v>
      </c>
      <c r="CJ85" s="290">
        <v>1.302143715357168E-3</v>
      </c>
      <c r="CK85" s="290">
        <v>1.3081667751358157E-3</v>
      </c>
      <c r="CL85" s="290">
        <v>1.3150241683055506E-3</v>
      </c>
      <c r="CM85" s="290">
        <v>1.3208307863131822E-3</v>
      </c>
      <c r="CN85" s="290">
        <v>1.3257985738257528E-3</v>
      </c>
      <c r="CO85" s="290">
        <v>1.3335442387821827E-3</v>
      </c>
      <c r="CP85" s="290">
        <v>1.3422953974204222E-3</v>
      </c>
      <c r="CQ85" s="290">
        <v>1.3499698984876748E-3</v>
      </c>
      <c r="CR85" s="290">
        <v>1.3591745690133313E-3</v>
      </c>
      <c r="CS85" s="290">
        <v>1.3681786515239906E-3</v>
      </c>
      <c r="CT85" s="290">
        <v>1.3764441623731344E-3</v>
      </c>
      <c r="CU85" s="291">
        <v>6.4393863032371438E-4</v>
      </c>
    </row>
    <row r="86" spans="1:99" x14ac:dyDescent="0.25">
      <c r="A86" s="175" t="str">
        <f t="shared" si="8"/>
        <v>SL_2031_art_115_54</v>
      </c>
      <c r="B86" s="175" t="str">
        <f t="shared" si="9"/>
        <v>Motor Home</v>
      </c>
      <c r="C86" s="200">
        <f t="shared" si="7"/>
        <v>1.3389880339048524E-3</v>
      </c>
      <c r="D86" s="262">
        <f t="shared" si="10"/>
        <v>2.0128605417281474E-5</v>
      </c>
      <c r="E86" s="372">
        <v>1.50327E-2</v>
      </c>
      <c r="F86" s="372">
        <v>1</v>
      </c>
      <c r="G86" s="372">
        <v>1</v>
      </c>
      <c r="H86" s="372">
        <v>2031</v>
      </c>
      <c r="I86" s="372">
        <v>1</v>
      </c>
      <c r="J86" s="372">
        <v>5</v>
      </c>
      <c r="K86" s="372" t="s">
        <v>308</v>
      </c>
      <c r="L86" s="372">
        <v>9</v>
      </c>
      <c r="M86" s="372">
        <v>49</v>
      </c>
      <c r="N86" s="372" t="s">
        <v>309</v>
      </c>
      <c r="O86" s="372">
        <v>49035</v>
      </c>
      <c r="P86" s="372" t="s">
        <v>234</v>
      </c>
      <c r="Q86" s="372">
        <v>490350</v>
      </c>
      <c r="R86" s="372">
        <v>54</v>
      </c>
      <c r="S86" s="372">
        <v>115</v>
      </c>
      <c r="T86" s="372" t="s">
        <v>312</v>
      </c>
      <c r="U86" s="372">
        <v>1</v>
      </c>
      <c r="V86" s="372" t="s">
        <v>324</v>
      </c>
      <c r="W86" s="372">
        <v>54</v>
      </c>
      <c r="X86" s="372" t="s">
        <v>258</v>
      </c>
      <c r="Y86" s="372" t="s">
        <v>428</v>
      </c>
      <c r="Z86" s="372" t="s">
        <v>2077</v>
      </c>
      <c r="AA86" s="372" t="s">
        <v>428</v>
      </c>
      <c r="AB86" s="372" t="s">
        <v>2077</v>
      </c>
      <c r="AC86" s="373"/>
      <c r="AD86" s="373"/>
      <c r="AE86" s="372" t="s">
        <v>428</v>
      </c>
      <c r="AF86" s="372">
        <v>5</v>
      </c>
      <c r="AG86" s="372" t="s">
        <v>310</v>
      </c>
      <c r="AH86" s="372" t="s">
        <v>428</v>
      </c>
      <c r="AI86" s="372"/>
      <c r="AJ86" s="372"/>
      <c r="AK86" s="372"/>
      <c r="AL86" s="372"/>
      <c r="AM86" s="372"/>
      <c r="AN86" s="372">
        <v>1.50327E-2</v>
      </c>
      <c r="AO86" s="372"/>
      <c r="AP86" s="372"/>
      <c r="AQ86" s="373"/>
      <c r="AS86" s="293">
        <v>61</v>
      </c>
      <c r="AT86" s="173" t="s">
        <v>258</v>
      </c>
      <c r="AU86" s="291">
        <v>4.5828971555946984E-3</v>
      </c>
      <c r="AV86" s="291">
        <v>3.6513477999402929E-3</v>
      </c>
      <c r="AW86" s="291">
        <v>3.1383111787486491E-3</v>
      </c>
      <c r="AX86" s="291">
        <v>2.9268601744571305E-3</v>
      </c>
      <c r="AY86" s="291">
        <v>2.7916603206415377E-3</v>
      </c>
      <c r="AZ86" s="291">
        <v>2.7279009872292342E-3</v>
      </c>
      <c r="BA86" s="291">
        <v>2.4221973586378968E-3</v>
      </c>
      <c r="BB86" s="291">
        <v>2.1230771841914639E-3</v>
      </c>
      <c r="BC86" s="291">
        <v>2.2884523483326529E-3</v>
      </c>
      <c r="BD86" s="291">
        <v>1.9703554204966557E-3</v>
      </c>
      <c r="BE86" s="291">
        <v>2.0171655562275241E-3</v>
      </c>
      <c r="BF86" s="291">
        <v>1.85969774534266E-3</v>
      </c>
      <c r="BG86" s="291">
        <v>1.5028653259786208E-3</v>
      </c>
      <c r="BH86" s="290">
        <v>6.1591580067996371E-4</v>
      </c>
      <c r="BI86" s="290">
        <v>7.3098370685358092E-4</v>
      </c>
      <c r="BJ86" s="290">
        <v>7.6979509623807912E-4</v>
      </c>
      <c r="BK86" s="290">
        <v>8.776880942266953E-4</v>
      </c>
      <c r="BL86" s="290">
        <v>9.0558874547412972E-4</v>
      </c>
      <c r="BM86" s="290">
        <v>8.6186600605733744E-4</v>
      </c>
      <c r="BN86" s="290">
        <v>8.8526518733394945E-4</v>
      </c>
      <c r="BO86" s="296">
        <v>8.7974182577449584E-4</v>
      </c>
      <c r="BP86" s="290">
        <v>8.7869397138191951E-4</v>
      </c>
      <c r="BQ86" s="290">
        <v>8.7024633420963455E-4</v>
      </c>
      <c r="BR86" s="290">
        <v>8.6244410903859572E-4</v>
      </c>
      <c r="BS86" s="290">
        <v>8.5897506954060526E-4</v>
      </c>
      <c r="BT86" s="290">
        <v>8.5749953046076913E-4</v>
      </c>
      <c r="BU86" s="290">
        <v>8.5754193698477804E-4</v>
      </c>
      <c r="BV86" s="290">
        <v>8.582569745533092E-4</v>
      </c>
      <c r="BW86" s="290">
        <v>8.576727842260609E-4</v>
      </c>
      <c r="BX86" s="290">
        <v>8.5546195309523974E-4</v>
      </c>
      <c r="BY86" s="290">
        <v>8.5474978688852919E-4</v>
      </c>
      <c r="BZ86" s="290">
        <v>8.542964114189325E-4</v>
      </c>
      <c r="CA86" s="290">
        <v>8.5238775907189597E-4</v>
      </c>
      <c r="CB86" s="290">
        <v>8.5332482098569569E-4</v>
      </c>
      <c r="CC86" s="290">
        <v>8.5535179490023371E-4</v>
      </c>
      <c r="CD86" s="290">
        <v>8.5825246142962649E-4</v>
      </c>
      <c r="CE86" s="290">
        <v>8.6303988202233051E-4</v>
      </c>
      <c r="CF86" s="290">
        <v>8.6953245183086071E-4</v>
      </c>
      <c r="CG86" s="290">
        <v>8.7321398988993387E-4</v>
      </c>
      <c r="CH86" s="290">
        <v>8.7798503091158879E-4</v>
      </c>
      <c r="CI86" s="290">
        <v>8.8266918677647101E-4</v>
      </c>
      <c r="CJ86" s="290">
        <v>8.8688329784558748E-4</v>
      </c>
      <c r="CK86" s="290">
        <v>8.9135040040890325E-4</v>
      </c>
      <c r="CL86" s="290">
        <v>8.9626776891326082E-4</v>
      </c>
      <c r="CM86" s="290">
        <v>9.0050925308548602E-4</v>
      </c>
      <c r="CN86" s="290">
        <v>9.0410906199523398E-4</v>
      </c>
      <c r="CO86" s="290">
        <v>9.0648025852858177E-4</v>
      </c>
      <c r="CP86" s="290">
        <v>9.0971056648075075E-4</v>
      </c>
      <c r="CQ86" s="290">
        <v>9.1223175867279245E-4</v>
      </c>
      <c r="CR86" s="290">
        <v>9.1510588140307058E-4</v>
      </c>
      <c r="CS86" s="290">
        <v>9.2129680886192064E-4</v>
      </c>
      <c r="CT86" s="290">
        <v>9.2667957788948119E-4</v>
      </c>
      <c r="CU86" s="290">
        <v>1.3858308527904379E-3</v>
      </c>
    </row>
    <row r="87" spans="1:99" x14ac:dyDescent="0.25">
      <c r="A87" s="175" t="str">
        <f t="shared" si="8"/>
        <v>SL_2031_art_115_53</v>
      </c>
      <c r="B87" s="175" t="str">
        <f t="shared" si="9"/>
        <v>Single Long Haul Truck</v>
      </c>
      <c r="C87" s="200">
        <f t="shared" si="7"/>
        <v>2.2748394496792308E-3</v>
      </c>
      <c r="D87" s="262">
        <f t="shared" si="10"/>
        <v>1.210972108766094E-5</v>
      </c>
      <c r="E87" s="372">
        <v>5.3233300000000002E-3</v>
      </c>
      <c r="F87" s="372">
        <v>1</v>
      </c>
      <c r="G87" s="372">
        <v>1</v>
      </c>
      <c r="H87" s="372">
        <v>2031</v>
      </c>
      <c r="I87" s="372">
        <v>1</v>
      </c>
      <c r="J87" s="372">
        <v>5</v>
      </c>
      <c r="K87" s="372" t="s">
        <v>308</v>
      </c>
      <c r="L87" s="372">
        <v>9</v>
      </c>
      <c r="M87" s="372">
        <v>49</v>
      </c>
      <c r="N87" s="372" t="s">
        <v>309</v>
      </c>
      <c r="O87" s="372">
        <v>49035</v>
      </c>
      <c r="P87" s="372" t="s">
        <v>234</v>
      </c>
      <c r="Q87" s="372">
        <v>490350</v>
      </c>
      <c r="R87" s="372">
        <v>53</v>
      </c>
      <c r="S87" s="372">
        <v>115</v>
      </c>
      <c r="T87" s="372" t="s">
        <v>312</v>
      </c>
      <c r="U87" s="372">
        <v>15</v>
      </c>
      <c r="V87" s="372" t="s">
        <v>323</v>
      </c>
      <c r="W87" s="372">
        <v>53</v>
      </c>
      <c r="X87" s="372" t="s">
        <v>257</v>
      </c>
      <c r="Y87" s="372" t="s">
        <v>428</v>
      </c>
      <c r="Z87" s="372" t="s">
        <v>2077</v>
      </c>
      <c r="AA87" s="372" t="s">
        <v>428</v>
      </c>
      <c r="AB87" s="372" t="s">
        <v>2077</v>
      </c>
      <c r="AC87" s="373"/>
      <c r="AD87" s="373"/>
      <c r="AE87" s="372" t="s">
        <v>428</v>
      </c>
      <c r="AF87" s="372">
        <v>5</v>
      </c>
      <c r="AG87" s="372" t="s">
        <v>310</v>
      </c>
      <c r="AH87" s="372" t="s">
        <v>428</v>
      </c>
      <c r="AI87" s="372"/>
      <c r="AJ87" s="372"/>
      <c r="AK87" s="372"/>
      <c r="AL87" s="372"/>
      <c r="AM87" s="372"/>
      <c r="AN87" s="372">
        <v>5.3233300000000002E-3</v>
      </c>
      <c r="AO87" s="372"/>
      <c r="AP87" s="372"/>
      <c r="AQ87" s="373"/>
      <c r="AS87" s="293">
        <v>54</v>
      </c>
      <c r="AT87" s="173" t="s">
        <v>269</v>
      </c>
      <c r="AU87" s="291">
        <v>2.0376165852108727E-3</v>
      </c>
      <c r="AV87" s="291">
        <v>1.5363276295743658E-3</v>
      </c>
      <c r="AW87" s="291">
        <v>1.5374485095110059E-3</v>
      </c>
      <c r="AX87" s="291">
        <v>1.572593572421437E-3</v>
      </c>
      <c r="AY87" s="291">
        <v>1.6524109153502815E-3</v>
      </c>
      <c r="AZ87" s="291">
        <v>1.7512108294727017E-3</v>
      </c>
      <c r="BA87" s="291">
        <v>1.6886638431048843E-3</v>
      </c>
      <c r="BB87" s="291">
        <v>1.6475736297924802E-3</v>
      </c>
      <c r="BC87" s="291">
        <v>1.97068186088695E-3</v>
      </c>
      <c r="BD87" s="291">
        <v>1.8473855744735237E-3</v>
      </c>
      <c r="BE87" s="291">
        <v>2.0656260768201402E-3</v>
      </c>
      <c r="BF87" s="291">
        <v>1.9944174334040358E-3</v>
      </c>
      <c r="BG87" s="291">
        <v>1.7008232312617742E-3</v>
      </c>
      <c r="BH87" s="290">
        <v>1.751042578660215E-3</v>
      </c>
      <c r="BI87" s="290">
        <v>2.0021882259492357E-3</v>
      </c>
      <c r="BJ87" s="290">
        <v>2.0235089654585181E-3</v>
      </c>
      <c r="BK87" s="290">
        <v>2.0959353023575901E-3</v>
      </c>
      <c r="BL87" s="290">
        <v>2.1304654733001801E-3</v>
      </c>
      <c r="BM87" s="290">
        <v>2.163295645862279E-3</v>
      </c>
      <c r="BN87" s="290">
        <v>2.377859119148765E-3</v>
      </c>
      <c r="BO87" s="296">
        <v>2.4136144974785173E-3</v>
      </c>
      <c r="BP87" s="290">
        <v>2.4641774538149315E-3</v>
      </c>
      <c r="BQ87" s="290">
        <v>2.4848099231952578E-3</v>
      </c>
      <c r="BR87" s="290">
        <v>2.4992062675139211E-3</v>
      </c>
      <c r="BS87" s="290">
        <v>2.5241173192854247E-3</v>
      </c>
      <c r="BT87" s="290">
        <v>2.5554960664564332E-3</v>
      </c>
      <c r="BU87" s="290">
        <v>2.5877934486076499E-3</v>
      </c>
      <c r="BV87" s="290">
        <v>2.6207284206277953E-3</v>
      </c>
      <c r="BW87" s="290">
        <v>2.6453652833738454E-3</v>
      </c>
      <c r="BX87" s="290">
        <v>2.6641565506944475E-3</v>
      </c>
      <c r="BY87" s="290">
        <v>2.6854639464996026E-3</v>
      </c>
      <c r="BZ87" s="290">
        <v>2.7065757902602679E-3</v>
      </c>
      <c r="CA87" s="290">
        <v>2.7298775368493609E-3</v>
      </c>
      <c r="CB87" s="290">
        <v>2.7535459620983706E-3</v>
      </c>
      <c r="CC87" s="290">
        <v>2.773904982017105E-3</v>
      </c>
      <c r="CD87" s="290">
        <v>2.7951010487827369E-3</v>
      </c>
      <c r="CE87" s="290">
        <v>2.815393012750105E-3</v>
      </c>
      <c r="CF87" s="290">
        <v>2.8402356545616518E-3</v>
      </c>
      <c r="CG87" s="290">
        <v>2.862427788571412E-3</v>
      </c>
      <c r="CH87" s="290">
        <v>2.882384123596969E-3</v>
      </c>
      <c r="CI87" s="290">
        <v>2.8999291599941133E-3</v>
      </c>
      <c r="CJ87" s="290">
        <v>2.9138778911112486E-3</v>
      </c>
      <c r="CK87" s="290">
        <v>2.9257321236694942E-3</v>
      </c>
      <c r="CL87" s="290">
        <v>2.9374640831379847E-3</v>
      </c>
      <c r="CM87" s="290">
        <v>2.9490735748675407E-3</v>
      </c>
      <c r="CN87" s="290">
        <v>2.9609599386983452E-3</v>
      </c>
      <c r="CO87" s="290">
        <v>2.9762892677726452E-3</v>
      </c>
      <c r="CP87" s="290">
        <v>2.993971506694326E-3</v>
      </c>
      <c r="CQ87" s="290">
        <v>3.0118097228234025E-3</v>
      </c>
      <c r="CR87" s="290">
        <v>3.0315157426679209E-3</v>
      </c>
      <c r="CS87" s="290">
        <v>3.0524380374132498E-3</v>
      </c>
      <c r="CT87" s="290">
        <v>3.0715384403689583E-3</v>
      </c>
      <c r="CU87" s="290">
        <v>9.3301842431074938E-4</v>
      </c>
    </row>
    <row r="88" spans="1:99" x14ac:dyDescent="0.25">
      <c r="A88" s="175" t="str">
        <f t="shared" si="8"/>
        <v>SL_2031_art_115_53</v>
      </c>
      <c r="B88" s="175" t="str">
        <f t="shared" si="9"/>
        <v>Single Long Haul Truck</v>
      </c>
      <c r="C88" s="200">
        <f t="shared" si="7"/>
        <v>2.2748394496792308E-3</v>
      </c>
      <c r="D88" s="262">
        <f t="shared" si="10"/>
        <v>5.0229819952587222E-5</v>
      </c>
      <c r="E88" s="372">
        <v>2.2080599999999999E-2</v>
      </c>
      <c r="F88" s="372">
        <v>1</v>
      </c>
      <c r="G88" s="372">
        <v>1</v>
      </c>
      <c r="H88" s="372">
        <v>2031</v>
      </c>
      <c r="I88" s="372">
        <v>1</v>
      </c>
      <c r="J88" s="372">
        <v>5</v>
      </c>
      <c r="K88" s="372" t="s">
        <v>308</v>
      </c>
      <c r="L88" s="372">
        <v>9</v>
      </c>
      <c r="M88" s="372">
        <v>49</v>
      </c>
      <c r="N88" s="372" t="s">
        <v>309</v>
      </c>
      <c r="O88" s="372">
        <v>49035</v>
      </c>
      <c r="P88" s="372" t="s">
        <v>234</v>
      </c>
      <c r="Q88" s="372">
        <v>490350</v>
      </c>
      <c r="R88" s="372">
        <v>53</v>
      </c>
      <c r="S88" s="372">
        <v>115</v>
      </c>
      <c r="T88" s="372" t="s">
        <v>312</v>
      </c>
      <c r="U88" s="372">
        <v>1</v>
      </c>
      <c r="V88" s="372" t="s">
        <v>324</v>
      </c>
      <c r="W88" s="372">
        <v>53</v>
      </c>
      <c r="X88" s="372" t="s">
        <v>257</v>
      </c>
      <c r="Y88" s="372" t="s">
        <v>428</v>
      </c>
      <c r="Z88" s="372" t="s">
        <v>2077</v>
      </c>
      <c r="AA88" s="372" t="s">
        <v>428</v>
      </c>
      <c r="AB88" s="372" t="s">
        <v>2077</v>
      </c>
      <c r="AC88" s="373"/>
      <c r="AD88" s="373"/>
      <c r="AE88" s="372" t="s">
        <v>428</v>
      </c>
      <c r="AF88" s="372">
        <v>5</v>
      </c>
      <c r="AG88" s="372" t="s">
        <v>310</v>
      </c>
      <c r="AH88" s="372" t="s">
        <v>428</v>
      </c>
      <c r="AI88" s="372"/>
      <c r="AJ88" s="372"/>
      <c r="AK88" s="372"/>
      <c r="AL88" s="372"/>
      <c r="AM88" s="372"/>
      <c r="AN88" s="372">
        <v>2.2080599999999999E-2</v>
      </c>
      <c r="AO88" s="372"/>
      <c r="AP88" s="372"/>
      <c r="AQ88" s="373"/>
      <c r="AS88" s="293">
        <v>53</v>
      </c>
      <c r="AT88" s="173" t="s">
        <v>268</v>
      </c>
      <c r="AU88" s="291">
        <v>1.8966604759945563E-2</v>
      </c>
      <c r="AV88" s="291">
        <v>2.2617547243926162E-2</v>
      </c>
      <c r="AW88" s="291">
        <v>2.2404218346405338E-2</v>
      </c>
      <c r="AX88" s="291">
        <v>2.2872827416207494E-2</v>
      </c>
      <c r="AY88" s="291">
        <v>2.3966376258020328E-2</v>
      </c>
      <c r="AZ88" s="291">
        <v>2.5384092162257711E-2</v>
      </c>
      <c r="BA88" s="291">
        <v>2.4465121035075178E-2</v>
      </c>
      <c r="BB88" s="291">
        <v>2.3826071523506569E-2</v>
      </c>
      <c r="BC88" s="291">
        <v>2.8449892921846485E-2</v>
      </c>
      <c r="BD88" s="291">
        <v>2.670328941119169E-2</v>
      </c>
      <c r="BE88" s="291">
        <v>2.9917772639981972E-2</v>
      </c>
      <c r="BF88" s="291">
        <v>2.913600605203084E-2</v>
      </c>
      <c r="BG88" s="291">
        <v>2.5092466141863987E-2</v>
      </c>
      <c r="BH88" s="289">
        <v>4.3547455965668003E-2</v>
      </c>
      <c r="BI88" s="289">
        <v>5.4570918751400146E-2</v>
      </c>
      <c r="BJ88" s="289">
        <v>5.533170145061702E-2</v>
      </c>
      <c r="BK88" s="289">
        <v>5.6258718795472278E-2</v>
      </c>
      <c r="BL88" s="289">
        <v>5.7824739979197029E-2</v>
      </c>
      <c r="BM88" s="289">
        <v>5.9243569999584432E-2</v>
      </c>
      <c r="BN88" s="289">
        <v>6.1387471592086205E-2</v>
      </c>
      <c r="BO88" s="295">
        <v>6.0546048946471205E-2</v>
      </c>
      <c r="BP88" s="289">
        <v>5.9735139870740653E-2</v>
      </c>
      <c r="BQ88" s="289">
        <v>5.899994921415358E-2</v>
      </c>
      <c r="BR88" s="289">
        <v>5.8316368624885269E-2</v>
      </c>
      <c r="BS88" s="289">
        <v>5.7625935771116001E-2</v>
      </c>
      <c r="BT88" s="289">
        <v>5.689923971878276E-2</v>
      </c>
      <c r="BU88" s="289">
        <v>5.6142289562310356E-2</v>
      </c>
      <c r="BV88" s="289">
        <v>5.5349969238391895E-2</v>
      </c>
      <c r="BW88" s="289">
        <v>5.4610683466605602E-2</v>
      </c>
      <c r="BX88" s="289">
        <v>5.3841947681422572E-2</v>
      </c>
      <c r="BY88" s="289">
        <v>5.3036286375328409E-2</v>
      </c>
      <c r="BZ88" s="289">
        <v>5.2237147169329833E-2</v>
      </c>
      <c r="CA88" s="289">
        <v>5.1391187787771235E-2</v>
      </c>
      <c r="CB88" s="289">
        <v>5.0584719878058286E-2</v>
      </c>
      <c r="CC88" s="289">
        <v>4.9723963163010844E-2</v>
      </c>
      <c r="CD88" s="289">
        <v>4.8894978354648642E-2</v>
      </c>
      <c r="CE88" s="289">
        <v>4.8053427236159886E-2</v>
      </c>
      <c r="CF88" s="289">
        <v>4.7227299566930635E-2</v>
      </c>
      <c r="CG88" s="289">
        <v>4.6437278192705385E-2</v>
      </c>
      <c r="CH88" s="289">
        <v>4.5636425276887146E-2</v>
      </c>
      <c r="CI88" s="289">
        <v>4.4892526730624091E-2</v>
      </c>
      <c r="CJ88" s="289">
        <v>4.4096417591987076E-2</v>
      </c>
      <c r="CK88" s="289">
        <v>4.3363190878720918E-2</v>
      </c>
      <c r="CL88" s="289">
        <v>4.2703994925304301E-2</v>
      </c>
      <c r="CM88" s="289">
        <v>4.2137299934556408E-2</v>
      </c>
      <c r="CN88" s="289">
        <v>4.1712735060102868E-2</v>
      </c>
      <c r="CO88" s="289">
        <v>4.1094080138167295E-2</v>
      </c>
      <c r="CP88" s="289">
        <v>4.0530071442313138E-2</v>
      </c>
      <c r="CQ88" s="289">
        <v>4.0038315880102607E-2</v>
      </c>
      <c r="CR88" s="289">
        <v>3.9625575582243243E-2</v>
      </c>
      <c r="CS88" s="289">
        <v>3.9188146511611573E-2</v>
      </c>
      <c r="CT88" s="289">
        <v>3.8823094148055327E-2</v>
      </c>
      <c r="CU88" s="290">
        <v>3.0931180201691656E-3</v>
      </c>
    </row>
    <row r="89" spans="1:99" x14ac:dyDescent="0.25">
      <c r="A89" s="175" t="str">
        <f t="shared" si="8"/>
        <v>SL_2031_art_115_52</v>
      </c>
      <c r="B89" s="175" t="str">
        <f t="shared" si="9"/>
        <v>Single Short Haul Truck</v>
      </c>
      <c r="C89" s="200">
        <f t="shared" si="7"/>
        <v>3.3479081569163724E-2</v>
      </c>
      <c r="D89" s="262">
        <f t="shared" si="10"/>
        <v>1.7822019928957634E-4</v>
      </c>
      <c r="E89" s="372">
        <v>5.3233300000000002E-3</v>
      </c>
      <c r="F89" s="372">
        <v>1</v>
      </c>
      <c r="G89" s="372">
        <v>1</v>
      </c>
      <c r="H89" s="372">
        <v>2031</v>
      </c>
      <c r="I89" s="372">
        <v>1</v>
      </c>
      <c r="J89" s="372">
        <v>5</v>
      </c>
      <c r="K89" s="372" t="s">
        <v>308</v>
      </c>
      <c r="L89" s="372">
        <v>9</v>
      </c>
      <c r="M89" s="372">
        <v>49</v>
      </c>
      <c r="N89" s="372" t="s">
        <v>309</v>
      </c>
      <c r="O89" s="372">
        <v>49035</v>
      </c>
      <c r="P89" s="372" t="s">
        <v>234</v>
      </c>
      <c r="Q89" s="372">
        <v>490350</v>
      </c>
      <c r="R89" s="372">
        <v>52</v>
      </c>
      <c r="S89" s="372">
        <v>115</v>
      </c>
      <c r="T89" s="372" t="s">
        <v>312</v>
      </c>
      <c r="U89" s="372">
        <v>15</v>
      </c>
      <c r="V89" s="372" t="s">
        <v>323</v>
      </c>
      <c r="W89" s="372">
        <v>52</v>
      </c>
      <c r="X89" s="372" t="s">
        <v>256</v>
      </c>
      <c r="Y89" s="372" t="s">
        <v>428</v>
      </c>
      <c r="Z89" s="372" t="s">
        <v>2077</v>
      </c>
      <c r="AA89" s="372" t="s">
        <v>428</v>
      </c>
      <c r="AB89" s="372" t="s">
        <v>2077</v>
      </c>
      <c r="AC89" s="373"/>
      <c r="AD89" s="373"/>
      <c r="AE89" s="372" t="s">
        <v>428</v>
      </c>
      <c r="AF89" s="372">
        <v>5</v>
      </c>
      <c r="AG89" s="372" t="s">
        <v>310</v>
      </c>
      <c r="AH89" s="372" t="s">
        <v>428</v>
      </c>
      <c r="AI89" s="372"/>
      <c r="AJ89" s="372"/>
      <c r="AK89" s="372"/>
      <c r="AL89" s="372"/>
      <c r="AM89" s="372"/>
      <c r="AN89" s="372">
        <v>5.3233300000000002E-3</v>
      </c>
      <c r="AO89" s="372"/>
      <c r="AP89" s="372"/>
      <c r="AQ89" s="373"/>
      <c r="AS89" s="293">
        <v>52</v>
      </c>
      <c r="AT89" s="173" t="s">
        <v>255</v>
      </c>
      <c r="AU89" s="291">
        <v>1.9029610565514368E-3</v>
      </c>
      <c r="AV89" s="291">
        <v>1.9589099061805338E-3</v>
      </c>
      <c r="AW89" s="291">
        <v>1.6943183389113324E-3</v>
      </c>
      <c r="AX89" s="291">
        <v>1.5288685393331542E-3</v>
      </c>
      <c r="AY89" s="291">
        <v>1.4440191659765632E-3</v>
      </c>
      <c r="AZ89" s="291">
        <v>1.3855574196514914E-3</v>
      </c>
      <c r="BA89" s="291">
        <v>1.191934501078767E-3</v>
      </c>
      <c r="BB89" s="291">
        <v>1.0150874308809132E-3</v>
      </c>
      <c r="BC89" s="291">
        <v>1.06538168286586E-3</v>
      </c>
      <c r="BD89" s="291">
        <v>8.9087924199682516E-4</v>
      </c>
      <c r="BE89" s="291">
        <v>8.6216377794296774E-4</v>
      </c>
      <c r="BF89" s="291">
        <v>7.5729158693162168E-4</v>
      </c>
      <c r="BG89" s="291">
        <v>5.7980163150098542E-4</v>
      </c>
      <c r="BH89" s="289">
        <v>0.33858152376543482</v>
      </c>
      <c r="BI89" s="289">
        <v>0.41242599478071534</v>
      </c>
      <c r="BJ89" s="289">
        <v>0.39981396105933248</v>
      </c>
      <c r="BK89" s="289">
        <v>0.40805471705279239</v>
      </c>
      <c r="BL89" s="289">
        <v>0.42206017732965778</v>
      </c>
      <c r="BM89" s="289">
        <v>0.43621767811957735</v>
      </c>
      <c r="BN89" s="289">
        <v>0.45664334496145853</v>
      </c>
      <c r="BO89" s="295">
        <v>0.45453568537445532</v>
      </c>
      <c r="BP89" s="289">
        <v>0.45314358659008852</v>
      </c>
      <c r="BQ89" s="289">
        <v>0.45241095366768774</v>
      </c>
      <c r="BR89" s="289">
        <v>0.45208403571763789</v>
      </c>
      <c r="BS89" s="289">
        <v>0.45155027865376007</v>
      </c>
      <c r="BT89" s="289">
        <v>0.45059439362549625</v>
      </c>
      <c r="BU89" s="289">
        <v>0.44917796675366045</v>
      </c>
      <c r="BV89" s="289">
        <v>0.44699864114874754</v>
      </c>
      <c r="BW89" s="289">
        <v>0.4447153982134146</v>
      </c>
      <c r="BX89" s="289">
        <v>0.44182267522181001</v>
      </c>
      <c r="BY89" s="289">
        <v>0.43813246543031581</v>
      </c>
      <c r="BZ89" s="289">
        <v>0.43397180693591275</v>
      </c>
      <c r="CA89" s="289">
        <v>0.4289082842690477</v>
      </c>
      <c r="CB89" s="289">
        <v>0.42362883266217022</v>
      </c>
      <c r="CC89" s="289">
        <v>0.41765436910243575</v>
      </c>
      <c r="CD89" s="289">
        <v>0.41143595642341352</v>
      </c>
      <c r="CE89" s="289">
        <v>0.40482339008650747</v>
      </c>
      <c r="CF89" s="289">
        <v>0.39788712682171634</v>
      </c>
      <c r="CG89" s="289">
        <v>0.39070575527112861</v>
      </c>
      <c r="CH89" s="289">
        <v>0.38341522813934081</v>
      </c>
      <c r="CI89" s="289">
        <v>0.3762969183169067</v>
      </c>
      <c r="CJ89" s="289">
        <v>0.36894538146026601</v>
      </c>
      <c r="CK89" s="289">
        <v>0.36222630974909859</v>
      </c>
      <c r="CL89" s="289">
        <v>0.35584022218776795</v>
      </c>
      <c r="CM89" s="289">
        <v>0.34985437485580034</v>
      </c>
      <c r="CN89" s="289">
        <v>0.34439162938349932</v>
      </c>
      <c r="CO89" s="289">
        <v>0.33959689832724649</v>
      </c>
      <c r="CP89" s="289">
        <v>0.33523834503050559</v>
      </c>
      <c r="CQ89" s="289">
        <v>0.33145199824622479</v>
      </c>
      <c r="CR89" s="289">
        <v>0.32829199726148389</v>
      </c>
      <c r="CS89" s="289">
        <v>0.32487582537156412</v>
      </c>
      <c r="CT89" s="289">
        <v>0.3220326032989857</v>
      </c>
      <c r="CU89" s="289">
        <v>3.8498474500120831E-2</v>
      </c>
    </row>
    <row r="90" spans="1:99" x14ac:dyDescent="0.25">
      <c r="A90" s="175" t="str">
        <f t="shared" si="8"/>
        <v>SL_2031_art_115_52</v>
      </c>
      <c r="B90" s="175" t="str">
        <f t="shared" si="9"/>
        <v>Single Short Haul Truck</v>
      </c>
      <c r="C90" s="200">
        <f t="shared" si="7"/>
        <v>3.3479081569163724E-2</v>
      </c>
      <c r="D90" s="262">
        <f t="shared" si="10"/>
        <v>7.3923820849607644E-4</v>
      </c>
      <c r="E90" s="372">
        <v>2.2080599999999999E-2</v>
      </c>
      <c r="F90" s="372">
        <v>1</v>
      </c>
      <c r="G90" s="372">
        <v>1</v>
      </c>
      <c r="H90" s="372">
        <v>2031</v>
      </c>
      <c r="I90" s="372">
        <v>1</v>
      </c>
      <c r="J90" s="372">
        <v>5</v>
      </c>
      <c r="K90" s="372" t="s">
        <v>308</v>
      </c>
      <c r="L90" s="372">
        <v>9</v>
      </c>
      <c r="M90" s="372">
        <v>49</v>
      </c>
      <c r="N90" s="372" t="s">
        <v>309</v>
      </c>
      <c r="O90" s="372">
        <v>49035</v>
      </c>
      <c r="P90" s="372" t="s">
        <v>234</v>
      </c>
      <c r="Q90" s="372">
        <v>490350</v>
      </c>
      <c r="R90" s="372">
        <v>52</v>
      </c>
      <c r="S90" s="372">
        <v>115</v>
      </c>
      <c r="T90" s="372" t="s">
        <v>312</v>
      </c>
      <c r="U90" s="372">
        <v>1</v>
      </c>
      <c r="V90" s="372" t="s">
        <v>324</v>
      </c>
      <c r="W90" s="372">
        <v>52</v>
      </c>
      <c r="X90" s="372" t="s">
        <v>256</v>
      </c>
      <c r="Y90" s="372" t="s">
        <v>428</v>
      </c>
      <c r="Z90" s="372" t="s">
        <v>2077</v>
      </c>
      <c r="AA90" s="372" t="s">
        <v>428</v>
      </c>
      <c r="AB90" s="372" t="s">
        <v>2077</v>
      </c>
      <c r="AC90" s="373"/>
      <c r="AD90" s="373"/>
      <c r="AE90" s="372" t="s">
        <v>428</v>
      </c>
      <c r="AF90" s="372">
        <v>5</v>
      </c>
      <c r="AG90" s="372" t="s">
        <v>310</v>
      </c>
      <c r="AH90" s="372" t="s">
        <v>428</v>
      </c>
      <c r="AI90" s="372"/>
      <c r="AJ90" s="372"/>
      <c r="AK90" s="372"/>
      <c r="AL90" s="372"/>
      <c r="AM90" s="372"/>
      <c r="AN90" s="372">
        <v>2.2080599999999999E-2</v>
      </c>
      <c r="AO90" s="372"/>
      <c r="AP90" s="372"/>
      <c r="AQ90" s="373"/>
      <c r="AS90" s="293">
        <v>51</v>
      </c>
      <c r="AT90" s="173" t="s">
        <v>254</v>
      </c>
      <c r="AU90" s="290">
        <v>1.5387641248520883E-3</v>
      </c>
      <c r="AV90" s="290">
        <v>1.5679001697409376E-3</v>
      </c>
      <c r="AW90" s="290">
        <v>1.5101475288752555E-3</v>
      </c>
      <c r="AX90" s="290">
        <v>1.1027323307573067E-3</v>
      </c>
      <c r="AY90" s="290">
        <v>1.1212970094314067E-3</v>
      </c>
      <c r="AZ90" s="290">
        <v>1.144824296919607E-3</v>
      </c>
      <c r="BA90" s="290">
        <v>1.088876078838306E-3</v>
      </c>
      <c r="BB90" s="290">
        <v>1.0051607758628867E-3</v>
      </c>
      <c r="BC90" s="290">
        <v>1.0447144504898286E-3</v>
      </c>
      <c r="BD90" s="290">
        <v>1.1024977710840144E-3</v>
      </c>
      <c r="BE90" s="290">
        <v>1.1354688043292778E-3</v>
      </c>
      <c r="BF90" s="290">
        <v>1.0050345872845653E-3</v>
      </c>
      <c r="BG90" s="290">
        <v>9.6906857319361791E-4</v>
      </c>
      <c r="BH90" s="200">
        <v>0.54812302831816062</v>
      </c>
      <c r="BI90" s="200">
        <v>0.46213323050337574</v>
      </c>
      <c r="BJ90" s="200">
        <v>0.47341243241986408</v>
      </c>
      <c r="BK90" s="200">
        <v>0.46407586525678851</v>
      </c>
      <c r="BL90" s="200">
        <v>0.45004099582060769</v>
      </c>
      <c r="BM90" s="200">
        <v>0.4341843380291896</v>
      </c>
      <c r="BN90" s="200">
        <v>0.41013201654827885</v>
      </c>
      <c r="BO90" s="294">
        <v>0.41242550171390696</v>
      </c>
      <c r="BP90" s="200">
        <v>0.41359905243436834</v>
      </c>
      <c r="BQ90" s="200">
        <v>0.41469142333380887</v>
      </c>
      <c r="BR90" s="200">
        <v>0.41539299741678809</v>
      </c>
      <c r="BS90" s="200">
        <v>0.41605182029772175</v>
      </c>
      <c r="BT90" s="200">
        <v>0.41699108318095135</v>
      </c>
      <c r="BU90" s="200">
        <v>0.41835419853941536</v>
      </c>
      <c r="BV90" s="200">
        <v>0.42045592281508992</v>
      </c>
      <c r="BW90" s="200">
        <v>0.42282495361272043</v>
      </c>
      <c r="BX90" s="200">
        <v>0.42598534883302536</v>
      </c>
      <c r="BY90" s="200">
        <v>0.42986063550489184</v>
      </c>
      <c r="BZ90" s="200">
        <v>0.43416932316033557</v>
      </c>
      <c r="CA90" s="200">
        <v>0.43941661470667287</v>
      </c>
      <c r="CB90" s="200">
        <v>0.44466615548301297</v>
      </c>
      <c r="CC90" s="200">
        <v>0.4507354966109221</v>
      </c>
      <c r="CD90" s="200">
        <v>0.45697118762576105</v>
      </c>
      <c r="CE90" s="200">
        <v>0.46352689519789902</v>
      </c>
      <c r="CF90" s="200">
        <v>0.47027071241856877</v>
      </c>
      <c r="CG90" s="200">
        <v>0.47734830172871262</v>
      </c>
      <c r="CH90" s="200">
        <v>0.48454559509804845</v>
      </c>
      <c r="CI90" s="200">
        <v>0.49152310766360546</v>
      </c>
      <c r="CJ90" s="200">
        <v>0.49891913825500311</v>
      </c>
      <c r="CK90" s="200">
        <v>0.50557828777209357</v>
      </c>
      <c r="CL90" s="200">
        <v>0.51190289617093365</v>
      </c>
      <c r="CM90" s="200">
        <v>0.51771682079830117</v>
      </c>
      <c r="CN90" s="200">
        <v>0.52287530603230503</v>
      </c>
      <c r="CO90" s="200">
        <v>0.52749343515868485</v>
      </c>
      <c r="CP90" s="200">
        <v>0.53153206353236815</v>
      </c>
      <c r="CQ90" s="200">
        <v>0.53490792572042534</v>
      </c>
      <c r="CR90" s="200">
        <v>0.53749447377050885</v>
      </c>
      <c r="CS90" s="200">
        <v>0.54026681889051364</v>
      </c>
      <c r="CT90" s="200">
        <v>0.54239406410200719</v>
      </c>
      <c r="CU90" s="289">
        <v>0.31949939588813503</v>
      </c>
    </row>
    <row r="91" spans="1:99" x14ac:dyDescent="0.25">
      <c r="A91" s="175" t="str">
        <f t="shared" si="8"/>
        <v>SL_2031_art_115_51</v>
      </c>
      <c r="B91" s="175" t="str">
        <f t="shared" si="9"/>
        <v>Refuse Truck</v>
      </c>
      <c r="C91" s="200">
        <f t="shared" si="7"/>
        <v>4.0253931417307004E-4</v>
      </c>
      <c r="D91" s="262">
        <f t="shared" si="10"/>
        <v>3.4721511591175164E-6</v>
      </c>
      <c r="E91" s="372">
        <v>8.6256200000000005E-3</v>
      </c>
      <c r="F91" s="372">
        <v>1</v>
      </c>
      <c r="G91" s="372">
        <v>1</v>
      </c>
      <c r="H91" s="372">
        <v>2031</v>
      </c>
      <c r="I91" s="372">
        <v>1</v>
      </c>
      <c r="J91" s="372">
        <v>5</v>
      </c>
      <c r="K91" s="372" t="s">
        <v>308</v>
      </c>
      <c r="L91" s="372">
        <v>9</v>
      </c>
      <c r="M91" s="372">
        <v>49</v>
      </c>
      <c r="N91" s="372" t="s">
        <v>309</v>
      </c>
      <c r="O91" s="372">
        <v>49035</v>
      </c>
      <c r="P91" s="372" t="s">
        <v>234</v>
      </c>
      <c r="Q91" s="372">
        <v>490350</v>
      </c>
      <c r="R91" s="372">
        <v>51</v>
      </c>
      <c r="S91" s="372">
        <v>115</v>
      </c>
      <c r="T91" s="372" t="s">
        <v>312</v>
      </c>
      <c r="U91" s="372">
        <v>15</v>
      </c>
      <c r="V91" s="372" t="s">
        <v>323</v>
      </c>
      <c r="W91" s="372">
        <v>51</v>
      </c>
      <c r="X91" s="372" t="s">
        <v>255</v>
      </c>
      <c r="Y91" s="372" t="s">
        <v>428</v>
      </c>
      <c r="Z91" s="372" t="s">
        <v>2077</v>
      </c>
      <c r="AA91" s="372" t="s">
        <v>428</v>
      </c>
      <c r="AB91" s="372" t="s">
        <v>2077</v>
      </c>
      <c r="AC91" s="373"/>
      <c r="AD91" s="373"/>
      <c r="AE91" s="372" t="s">
        <v>428</v>
      </c>
      <c r="AF91" s="372">
        <v>5</v>
      </c>
      <c r="AG91" s="372" t="s">
        <v>310</v>
      </c>
      <c r="AH91" s="372" t="s">
        <v>428</v>
      </c>
      <c r="AI91" s="372"/>
      <c r="AJ91" s="372"/>
      <c r="AK91" s="372"/>
      <c r="AL91" s="372"/>
      <c r="AM91" s="372"/>
      <c r="AN91" s="372">
        <v>8.6256200000000005E-3</v>
      </c>
      <c r="AO91" s="372"/>
      <c r="AP91" s="372"/>
      <c r="AQ91" s="373"/>
      <c r="AS91" s="293">
        <v>43</v>
      </c>
      <c r="AT91" s="173" t="s">
        <v>253</v>
      </c>
      <c r="AU91" s="290">
        <v>4.2232657471272342E-4</v>
      </c>
      <c r="AV91" s="290">
        <v>6.515145567082309E-4</v>
      </c>
      <c r="AW91" s="290">
        <v>6.4020938870052628E-4</v>
      </c>
      <c r="AX91" s="290">
        <v>4.7799655478998214E-4</v>
      </c>
      <c r="AY91" s="290">
        <v>4.9143921993317441E-4</v>
      </c>
      <c r="AZ91" s="290">
        <v>4.7511097353918329E-4</v>
      </c>
      <c r="BA91" s="290">
        <v>4.4352682692134907E-4</v>
      </c>
      <c r="BB91" s="290">
        <v>4.0339109143710188E-4</v>
      </c>
      <c r="BC91" s="290">
        <v>4.1297053496639694E-4</v>
      </c>
      <c r="BD91" s="290">
        <v>5.6160617132527924E-4</v>
      </c>
      <c r="BE91" s="290">
        <v>5.9847325016751407E-4</v>
      </c>
      <c r="BF91" s="290">
        <v>6.0243845888632234E-4</v>
      </c>
      <c r="BG91" s="290">
        <v>5.9298884124620358E-4</v>
      </c>
      <c r="BH91" s="200">
        <v>2.2144162050406033E-3</v>
      </c>
      <c r="BI91" s="200">
        <v>2.9372719252504405E-3</v>
      </c>
      <c r="BJ91" s="200">
        <v>2.6309381670370485E-3</v>
      </c>
      <c r="BK91" s="200">
        <v>2.4701694190789052E-3</v>
      </c>
      <c r="BL91" s="200">
        <v>2.2717922200310601E-3</v>
      </c>
      <c r="BM91" s="200">
        <v>2.3533482196363572E-3</v>
      </c>
      <c r="BN91" s="200">
        <v>2.2428159512684893E-3</v>
      </c>
      <c r="BO91" s="294">
        <v>2.2405007151612192E-3</v>
      </c>
      <c r="BP91" s="200">
        <v>2.2373534011672774E-3</v>
      </c>
      <c r="BQ91" s="200">
        <v>2.2361539725739587E-3</v>
      </c>
      <c r="BR91" s="200">
        <v>2.2352467358553083E-3</v>
      </c>
      <c r="BS91" s="200">
        <v>2.2336121714074345E-3</v>
      </c>
      <c r="BT91" s="200">
        <v>2.2314168256325722E-3</v>
      </c>
      <c r="BU91" s="200">
        <v>2.2289622431452519E-3</v>
      </c>
      <c r="BV91" s="200">
        <v>2.2261908568318631E-3</v>
      </c>
      <c r="BW91" s="200">
        <v>2.223962273096606E-3</v>
      </c>
      <c r="BX91" s="200">
        <v>2.2220275838642583E-3</v>
      </c>
      <c r="BY91" s="200">
        <v>2.2195999029144438E-3</v>
      </c>
      <c r="BZ91" s="200">
        <v>2.2170309456829192E-3</v>
      </c>
      <c r="CA91" s="200">
        <v>2.2142331538286685E-3</v>
      </c>
      <c r="CB91" s="200">
        <v>2.2109705214788718E-3</v>
      </c>
      <c r="CC91" s="200">
        <v>2.2077304136043302E-3</v>
      </c>
      <c r="CD91" s="200">
        <v>2.2043498203829712E-3</v>
      </c>
      <c r="CE91" s="200">
        <v>2.2006610404060865E-3</v>
      </c>
      <c r="CF91" s="200">
        <v>2.1965784890048629E-3</v>
      </c>
      <c r="CG91" s="200">
        <v>2.1928052741322424E-3</v>
      </c>
      <c r="CH91" s="200">
        <v>2.1890111684615488E-3</v>
      </c>
      <c r="CI91" s="200">
        <v>2.1853279515942777E-3</v>
      </c>
      <c r="CJ91" s="200">
        <v>2.1818726783820294E-3</v>
      </c>
      <c r="CK91" s="200">
        <v>2.1786333415218513E-3</v>
      </c>
      <c r="CL91" s="200">
        <v>2.1755275188286975E-3</v>
      </c>
      <c r="CM91" s="200">
        <v>2.1725552071275049E-3</v>
      </c>
      <c r="CN91" s="200">
        <v>2.1697825335064043E-3</v>
      </c>
      <c r="CO91" s="200">
        <v>2.1669695430704063E-3</v>
      </c>
      <c r="CP91" s="200">
        <v>2.164071843873456E-3</v>
      </c>
      <c r="CQ91" s="200">
        <v>2.1613613149483847E-3</v>
      </c>
      <c r="CR91" s="200">
        <v>2.1586565093759179E-3</v>
      </c>
      <c r="CS91" s="200">
        <v>2.155675167423043E-3</v>
      </c>
      <c r="CT91" s="200">
        <v>2.1529369341712441E-3</v>
      </c>
      <c r="CU91" s="200">
        <v>0.54407611561787117</v>
      </c>
    </row>
    <row r="92" spans="1:99" x14ac:dyDescent="0.25">
      <c r="A92" s="175" t="str">
        <f t="shared" si="8"/>
        <v>SL_2031_art_115_51</v>
      </c>
      <c r="B92" s="175" t="str">
        <f t="shared" si="9"/>
        <v>Refuse Truck</v>
      </c>
      <c r="C92" s="200">
        <f t="shared" si="7"/>
        <v>4.0253931417307004E-4</v>
      </c>
      <c r="D92" s="262">
        <f t="shared" si="10"/>
        <v>1.2004607935132129E-5</v>
      </c>
      <c r="E92" s="372">
        <v>2.98222E-2</v>
      </c>
      <c r="F92" s="372">
        <v>1</v>
      </c>
      <c r="G92" s="372">
        <v>1</v>
      </c>
      <c r="H92" s="372">
        <v>2031</v>
      </c>
      <c r="I92" s="372">
        <v>1</v>
      </c>
      <c r="J92" s="372">
        <v>5</v>
      </c>
      <c r="K92" s="372" t="s">
        <v>308</v>
      </c>
      <c r="L92" s="372">
        <v>9</v>
      </c>
      <c r="M92" s="372">
        <v>49</v>
      </c>
      <c r="N92" s="372" t="s">
        <v>309</v>
      </c>
      <c r="O92" s="372">
        <v>49035</v>
      </c>
      <c r="P92" s="372" t="s">
        <v>234</v>
      </c>
      <c r="Q92" s="372">
        <v>490350</v>
      </c>
      <c r="R92" s="372">
        <v>51</v>
      </c>
      <c r="S92" s="372">
        <v>115</v>
      </c>
      <c r="T92" s="372" t="s">
        <v>312</v>
      </c>
      <c r="U92" s="372">
        <v>1</v>
      </c>
      <c r="V92" s="372" t="s">
        <v>324</v>
      </c>
      <c r="W92" s="372">
        <v>51</v>
      </c>
      <c r="X92" s="372" t="s">
        <v>255</v>
      </c>
      <c r="Y92" s="372" t="s">
        <v>428</v>
      </c>
      <c r="Z92" s="372" t="s">
        <v>2077</v>
      </c>
      <c r="AA92" s="372" t="s">
        <v>428</v>
      </c>
      <c r="AB92" s="372" t="s">
        <v>2077</v>
      </c>
      <c r="AC92" s="373"/>
      <c r="AD92" s="373"/>
      <c r="AE92" s="372" t="s">
        <v>428</v>
      </c>
      <c r="AF92" s="372">
        <v>5</v>
      </c>
      <c r="AG92" s="372" t="s">
        <v>310</v>
      </c>
      <c r="AH92" s="372" t="s">
        <v>428</v>
      </c>
      <c r="AI92" s="372"/>
      <c r="AJ92" s="372"/>
      <c r="AK92" s="372"/>
      <c r="AL92" s="372"/>
      <c r="AM92" s="372"/>
      <c r="AN92" s="372">
        <v>2.98222E-2</v>
      </c>
      <c r="AO92" s="372"/>
      <c r="AP92" s="372"/>
      <c r="AQ92" s="373"/>
      <c r="AS92" s="293">
        <v>42</v>
      </c>
      <c r="AT92" s="173" t="s">
        <v>252</v>
      </c>
      <c r="AU92" s="290">
        <v>1.839688736261739E-3</v>
      </c>
      <c r="AV92" s="290">
        <v>2.1399729627897489E-3</v>
      </c>
      <c r="AW92" s="290">
        <v>2.091307695399139E-3</v>
      </c>
      <c r="AX92" s="290">
        <v>1.5323849725773415E-3</v>
      </c>
      <c r="AY92" s="290">
        <v>1.5624239513981658E-3</v>
      </c>
      <c r="AZ92" s="290">
        <v>1.4397214122347196E-3</v>
      </c>
      <c r="BA92" s="290">
        <v>1.5322419739028023E-3</v>
      </c>
      <c r="BB92" s="290">
        <v>1.469238161446145E-3</v>
      </c>
      <c r="BC92" s="290">
        <v>1.6190820722642508E-3</v>
      </c>
      <c r="BD92" s="290">
        <v>1.5706181801520421E-3</v>
      </c>
      <c r="BE92" s="290">
        <v>1.6244077699470096E-3</v>
      </c>
      <c r="BF92" s="290">
        <v>1.7973504571375731E-3</v>
      </c>
      <c r="BG92" s="290">
        <v>1.5895483032548076E-3</v>
      </c>
      <c r="CU92" s="200">
        <v>2.150095414990475E-3</v>
      </c>
    </row>
    <row r="93" spans="1:99" x14ac:dyDescent="0.25">
      <c r="A93" s="175" t="str">
        <f t="shared" si="8"/>
        <v>SL_2031_art_115_43</v>
      </c>
      <c r="B93" s="175" t="str">
        <f t="shared" si="9"/>
        <v>School Bus</v>
      </c>
      <c r="C93" s="200">
        <f t="shared" si="7"/>
        <v>1.228449877329703E-3</v>
      </c>
      <c r="D93" s="262">
        <f t="shared" si="10"/>
        <v>1.5221722429992349E-5</v>
      </c>
      <c r="E93" s="372">
        <v>1.2390999999999999E-2</v>
      </c>
      <c r="F93" s="372">
        <v>1</v>
      </c>
      <c r="G93" s="372">
        <v>1</v>
      </c>
      <c r="H93" s="372">
        <v>2031</v>
      </c>
      <c r="I93" s="372">
        <v>1</v>
      </c>
      <c r="J93" s="372">
        <v>5</v>
      </c>
      <c r="K93" s="372" t="s">
        <v>308</v>
      </c>
      <c r="L93" s="372">
        <v>9</v>
      </c>
      <c r="M93" s="372">
        <v>49</v>
      </c>
      <c r="N93" s="372" t="s">
        <v>309</v>
      </c>
      <c r="O93" s="372">
        <v>49035</v>
      </c>
      <c r="P93" s="372" t="s">
        <v>234</v>
      </c>
      <c r="Q93" s="372">
        <v>490350</v>
      </c>
      <c r="R93" s="372">
        <v>43</v>
      </c>
      <c r="S93" s="372">
        <v>115</v>
      </c>
      <c r="T93" s="372" t="s">
        <v>312</v>
      </c>
      <c r="U93" s="372">
        <v>15</v>
      </c>
      <c r="V93" s="372" t="s">
        <v>323</v>
      </c>
      <c r="W93" s="372">
        <v>43</v>
      </c>
      <c r="X93" s="372" t="s">
        <v>254</v>
      </c>
      <c r="Y93" s="372" t="s">
        <v>428</v>
      </c>
      <c r="Z93" s="372" t="s">
        <v>2077</v>
      </c>
      <c r="AA93" s="372" t="s">
        <v>428</v>
      </c>
      <c r="AB93" s="372" t="s">
        <v>2077</v>
      </c>
      <c r="AC93" s="373"/>
      <c r="AD93" s="373"/>
      <c r="AE93" s="372" t="s">
        <v>428</v>
      </c>
      <c r="AF93" s="372">
        <v>5</v>
      </c>
      <c r="AG93" s="372" t="s">
        <v>310</v>
      </c>
      <c r="AH93" s="372" t="s">
        <v>428</v>
      </c>
      <c r="AI93" s="372"/>
      <c r="AJ93" s="372"/>
      <c r="AK93" s="372"/>
      <c r="AL93" s="372"/>
      <c r="AM93" s="372"/>
      <c r="AN93" s="372">
        <v>1.2390999999999999E-2</v>
      </c>
      <c r="AO93" s="372"/>
      <c r="AP93" s="372"/>
      <c r="AQ93" s="373"/>
      <c r="AS93" s="293">
        <v>41</v>
      </c>
      <c r="AT93" t="s">
        <v>251</v>
      </c>
      <c r="AU93" s="289">
        <v>8.5972750414559911E-3</v>
      </c>
      <c r="AV93" s="289">
        <v>2.3173876651238347E-2</v>
      </c>
      <c r="AW93" s="289">
        <v>2.4742740807248295E-2</v>
      </c>
      <c r="AX93" s="289">
        <v>2.5960411991014825E-2</v>
      </c>
      <c r="AY93" s="289">
        <v>2.7124735614017834E-2</v>
      </c>
      <c r="AZ93" s="289">
        <v>2.8352451231163752E-2</v>
      </c>
      <c r="BA93" s="289">
        <v>3.0536849915255005E-2</v>
      </c>
      <c r="BB93" s="289">
        <v>3.2343078356335528E-2</v>
      </c>
      <c r="BC93" s="289">
        <v>3.4358180361063695E-2</v>
      </c>
      <c r="BD93" s="289">
        <v>3.5484017585483973E-2</v>
      </c>
      <c r="BE93" s="289">
        <v>3.5607143579930625E-2</v>
      </c>
      <c r="BF93" s="289">
        <v>3.6605075862337591E-2</v>
      </c>
      <c r="BG93" s="289">
        <v>3.7959540046542305E-2</v>
      </c>
    </row>
    <row r="94" spans="1:99" x14ac:dyDescent="0.25">
      <c r="A94" s="175" t="str">
        <f t="shared" si="8"/>
        <v>SL_2031_art_115_43</v>
      </c>
      <c r="B94" s="175" t="str">
        <f t="shared" si="9"/>
        <v>School Bus</v>
      </c>
      <c r="C94" s="200">
        <f t="shared" si="7"/>
        <v>1.228449877329703E-3</v>
      </c>
      <c r="D94" s="262">
        <f t="shared" si="10"/>
        <v>6.3177457361238354E-5</v>
      </c>
      <c r="E94" s="372">
        <v>5.1428599999999998E-2</v>
      </c>
      <c r="F94" s="372">
        <v>1</v>
      </c>
      <c r="G94" s="372">
        <v>1</v>
      </c>
      <c r="H94" s="372">
        <v>2031</v>
      </c>
      <c r="I94" s="372">
        <v>1</v>
      </c>
      <c r="J94" s="372">
        <v>5</v>
      </c>
      <c r="K94" s="372" t="s">
        <v>308</v>
      </c>
      <c r="L94" s="372">
        <v>9</v>
      </c>
      <c r="M94" s="372">
        <v>49</v>
      </c>
      <c r="N94" s="372" t="s">
        <v>309</v>
      </c>
      <c r="O94" s="372">
        <v>49035</v>
      </c>
      <c r="P94" s="372" t="s">
        <v>234</v>
      </c>
      <c r="Q94" s="372">
        <v>490350</v>
      </c>
      <c r="R94" s="372">
        <v>43</v>
      </c>
      <c r="S94" s="372">
        <v>115</v>
      </c>
      <c r="T94" s="372" t="s">
        <v>312</v>
      </c>
      <c r="U94" s="372">
        <v>1</v>
      </c>
      <c r="V94" s="372" t="s">
        <v>324</v>
      </c>
      <c r="W94" s="372">
        <v>43</v>
      </c>
      <c r="X94" s="372" t="s">
        <v>254</v>
      </c>
      <c r="Y94" s="372" t="s">
        <v>428</v>
      </c>
      <c r="Z94" s="372" t="s">
        <v>2077</v>
      </c>
      <c r="AA94" s="372" t="s">
        <v>428</v>
      </c>
      <c r="AB94" s="372" t="s">
        <v>2077</v>
      </c>
      <c r="AC94" s="373"/>
      <c r="AD94" s="373"/>
      <c r="AE94" s="372" t="s">
        <v>428</v>
      </c>
      <c r="AF94" s="372">
        <v>5</v>
      </c>
      <c r="AG94" s="372" t="s">
        <v>310</v>
      </c>
      <c r="AH94" s="372" t="s">
        <v>428</v>
      </c>
      <c r="AI94" s="372"/>
      <c r="AJ94" s="372"/>
      <c r="AK94" s="372"/>
      <c r="AL94" s="372"/>
      <c r="AM94" s="372"/>
      <c r="AN94" s="372">
        <v>5.1428599999999998E-2</v>
      </c>
      <c r="AO94" s="372"/>
      <c r="AP94" s="372"/>
      <c r="AQ94" s="373"/>
      <c r="AS94" s="293">
        <v>32</v>
      </c>
      <c r="AT94" t="s">
        <v>250</v>
      </c>
      <c r="AU94" s="289">
        <v>6.9575546872781197E-2</v>
      </c>
      <c r="AV94" s="289">
        <v>0.19942995421630111</v>
      </c>
      <c r="AW94" s="289">
        <v>0.21324520232968341</v>
      </c>
      <c r="AX94" s="289">
        <v>0.2236203241029972</v>
      </c>
      <c r="AY94" s="289">
        <v>0.23417621794088581</v>
      </c>
      <c r="AZ94" s="289">
        <v>0.24407841471830063</v>
      </c>
      <c r="BA94" s="289">
        <v>0.26176662616441726</v>
      </c>
      <c r="BB94" s="289">
        <v>0.27482985817169575</v>
      </c>
      <c r="BC94" s="289">
        <v>0.28719093075491003</v>
      </c>
      <c r="BD94" s="289">
        <v>0.29255270893285185</v>
      </c>
      <c r="BE94" s="289">
        <v>0.28809182526599114</v>
      </c>
      <c r="BF94" s="289">
        <v>0.29330710614415262</v>
      </c>
      <c r="BG94" s="289">
        <v>0.30074645964888463</v>
      </c>
    </row>
    <row r="95" spans="1:99" x14ac:dyDescent="0.25">
      <c r="A95" s="175" t="str">
        <f t="shared" si="8"/>
        <v>SL_2031_art_115_42</v>
      </c>
      <c r="B95" s="175" t="str">
        <f t="shared" si="9"/>
        <v>Transit Bus</v>
      </c>
      <c r="C95" s="200">
        <f t="shared" si="7"/>
        <v>8.5332482098569569E-4</v>
      </c>
      <c r="D95" s="262">
        <f t="shared" si="10"/>
        <v>1.6093194128897629E-6</v>
      </c>
      <c r="E95" s="372">
        <v>1.88594E-3</v>
      </c>
      <c r="F95" s="372">
        <v>1</v>
      </c>
      <c r="G95" s="372">
        <v>1</v>
      </c>
      <c r="H95" s="372">
        <v>2031</v>
      </c>
      <c r="I95" s="372">
        <v>1</v>
      </c>
      <c r="J95" s="372">
        <v>5</v>
      </c>
      <c r="K95" s="372" t="s">
        <v>308</v>
      </c>
      <c r="L95" s="372">
        <v>9</v>
      </c>
      <c r="M95" s="372">
        <v>49</v>
      </c>
      <c r="N95" s="372" t="s">
        <v>309</v>
      </c>
      <c r="O95" s="372">
        <v>49035</v>
      </c>
      <c r="P95" s="372" t="s">
        <v>234</v>
      </c>
      <c r="Q95" s="372">
        <v>490350</v>
      </c>
      <c r="R95" s="372">
        <v>42</v>
      </c>
      <c r="S95" s="372">
        <v>115</v>
      </c>
      <c r="T95" s="372" t="s">
        <v>312</v>
      </c>
      <c r="U95" s="372">
        <v>15</v>
      </c>
      <c r="V95" s="372" t="s">
        <v>323</v>
      </c>
      <c r="W95" s="372">
        <v>42</v>
      </c>
      <c r="X95" s="372" t="s">
        <v>253</v>
      </c>
      <c r="Y95" s="372" t="s">
        <v>428</v>
      </c>
      <c r="Z95" s="372" t="s">
        <v>2077</v>
      </c>
      <c r="AA95" s="372" t="s">
        <v>428</v>
      </c>
      <c r="AB95" s="372" t="s">
        <v>2077</v>
      </c>
      <c r="AC95" s="373"/>
      <c r="AD95" s="373"/>
      <c r="AE95" s="372" t="s">
        <v>428</v>
      </c>
      <c r="AF95" s="372">
        <v>5</v>
      </c>
      <c r="AG95" s="372" t="s">
        <v>310</v>
      </c>
      <c r="AH95" s="372" t="s">
        <v>428</v>
      </c>
      <c r="AI95" s="372"/>
      <c r="AJ95" s="372"/>
      <c r="AK95" s="372"/>
      <c r="AL95" s="372"/>
      <c r="AM95" s="372"/>
      <c r="AN95" s="372">
        <v>1.88594E-3</v>
      </c>
      <c r="AO95" s="372"/>
      <c r="AP95" s="372"/>
      <c r="AQ95" s="373"/>
      <c r="AS95" s="293">
        <v>31</v>
      </c>
      <c r="AT95" t="s">
        <v>249</v>
      </c>
      <c r="AU95" s="200">
        <v>0.84862013532554181</v>
      </c>
      <c r="AV95" s="200">
        <v>0.69423578621303328</v>
      </c>
      <c r="AW95" s="200">
        <v>0.68249926855485343</v>
      </c>
      <c r="AX95" s="200">
        <v>0.67096866647719411</v>
      </c>
      <c r="AY95" s="200">
        <v>0.66111482955290934</v>
      </c>
      <c r="AZ95" s="200">
        <v>0.64892751445142116</v>
      </c>
      <c r="BA95" s="200">
        <v>0.63190368788226303</v>
      </c>
      <c r="BB95" s="200">
        <v>0.61869602597299367</v>
      </c>
      <c r="BC95" s="200">
        <v>0.60011001451717694</v>
      </c>
      <c r="BD95" s="200">
        <v>0.59320578709731431</v>
      </c>
      <c r="BE95" s="200">
        <v>0.59472557163384521</v>
      </c>
      <c r="BF95" s="200">
        <v>0.59381988822995391</v>
      </c>
      <c r="BG95" s="200">
        <v>0.58725037386616286</v>
      </c>
    </row>
    <row r="96" spans="1:99" x14ac:dyDescent="0.25">
      <c r="A96" s="175" t="str">
        <f t="shared" si="8"/>
        <v>SL_2031_art_115_42</v>
      </c>
      <c r="B96" s="175" t="str">
        <f t="shared" si="9"/>
        <v>Transit Bus</v>
      </c>
      <c r="C96" s="200">
        <f t="shared" si="7"/>
        <v>8.5332482098569569E-4</v>
      </c>
      <c r="D96" s="262">
        <f t="shared" si="10"/>
        <v>1.1419278086912678E-5</v>
      </c>
      <c r="E96" s="372">
        <v>1.3382099999999999E-2</v>
      </c>
      <c r="F96" s="372">
        <v>1</v>
      </c>
      <c r="G96" s="372">
        <v>1</v>
      </c>
      <c r="H96" s="372">
        <v>2031</v>
      </c>
      <c r="I96" s="372">
        <v>1</v>
      </c>
      <c r="J96" s="372">
        <v>5</v>
      </c>
      <c r="K96" s="372" t="s">
        <v>308</v>
      </c>
      <c r="L96" s="372">
        <v>9</v>
      </c>
      <c r="M96" s="372">
        <v>49</v>
      </c>
      <c r="N96" s="372" t="s">
        <v>309</v>
      </c>
      <c r="O96" s="372">
        <v>49035</v>
      </c>
      <c r="P96" s="372" t="s">
        <v>234</v>
      </c>
      <c r="Q96" s="372">
        <v>490350</v>
      </c>
      <c r="R96" s="372">
        <v>42</v>
      </c>
      <c r="S96" s="372">
        <v>115</v>
      </c>
      <c r="T96" s="372" t="s">
        <v>312</v>
      </c>
      <c r="U96" s="372">
        <v>1</v>
      </c>
      <c r="V96" s="372" t="s">
        <v>324</v>
      </c>
      <c r="W96" s="372">
        <v>42</v>
      </c>
      <c r="X96" s="372" t="s">
        <v>253</v>
      </c>
      <c r="Y96" s="372" t="s">
        <v>428</v>
      </c>
      <c r="Z96" s="372" t="s">
        <v>2077</v>
      </c>
      <c r="AA96" s="372" t="s">
        <v>428</v>
      </c>
      <c r="AB96" s="372" t="s">
        <v>2077</v>
      </c>
      <c r="AC96" s="373"/>
      <c r="AD96" s="373"/>
      <c r="AE96" s="372" t="s">
        <v>428</v>
      </c>
      <c r="AF96" s="372">
        <v>5</v>
      </c>
      <c r="AG96" s="372" t="s">
        <v>310</v>
      </c>
      <c r="AH96" s="372" t="s">
        <v>428</v>
      </c>
      <c r="AI96" s="372"/>
      <c r="AJ96" s="372"/>
      <c r="AK96" s="372"/>
      <c r="AL96" s="372"/>
      <c r="AM96" s="372"/>
      <c r="AN96" s="372">
        <v>1.3382099999999999E-2</v>
      </c>
      <c r="AO96" s="372"/>
      <c r="AP96" s="372"/>
      <c r="AQ96" s="373"/>
      <c r="AS96" s="293">
        <v>21</v>
      </c>
      <c r="AT96" t="s">
        <v>248</v>
      </c>
      <c r="AU96" s="200">
        <v>1.4990673432670335E-3</v>
      </c>
      <c r="AV96" s="200">
        <v>1.4194077264281021E-3</v>
      </c>
      <c r="AW96" s="200">
        <v>1.0874236737187708E-3</v>
      </c>
      <c r="AX96" s="200">
        <v>8.7846787350490151E-4</v>
      </c>
      <c r="AY96" s="200">
        <v>8.4973190658542441E-4</v>
      </c>
      <c r="AZ96" s="200">
        <v>8.6555709987792731E-4</v>
      </c>
      <c r="BA96" s="200">
        <v>1.4230996439912448E-3</v>
      </c>
      <c r="BB96" s="200">
        <v>1.1843466873927878E-3</v>
      </c>
      <c r="BC96" s="200">
        <v>2.2767488068765772E-3</v>
      </c>
      <c r="BD96" s="200">
        <v>2.8171423748436469E-3</v>
      </c>
      <c r="BE96" s="200">
        <v>2.777434329043797E-3</v>
      </c>
      <c r="BF96" s="200">
        <v>2.7929341439151445E-3</v>
      </c>
      <c r="BG96" s="200">
        <v>2.1892568866567685E-3</v>
      </c>
    </row>
    <row r="97" spans="1:45" x14ac:dyDescent="0.25">
      <c r="A97" s="175" t="str">
        <f t="shared" si="8"/>
        <v>SL_2031_art_115_41</v>
      </c>
      <c r="B97" s="175" t="str">
        <f t="shared" si="9"/>
        <v>Intercity Bus</v>
      </c>
      <c r="C97" s="200">
        <f t="shared" si="7"/>
        <v>2.7535459620983706E-3</v>
      </c>
      <c r="D97" s="262">
        <f t="shared" si="10"/>
        <v>1.1484792388775714E-5</v>
      </c>
      <c r="E97" s="372">
        <v>4.1709099999999999E-3</v>
      </c>
      <c r="F97" s="372">
        <v>1</v>
      </c>
      <c r="G97" s="372">
        <v>1</v>
      </c>
      <c r="H97" s="372">
        <v>2031</v>
      </c>
      <c r="I97" s="372">
        <v>1</v>
      </c>
      <c r="J97" s="372">
        <v>5</v>
      </c>
      <c r="K97" s="372" t="s">
        <v>308</v>
      </c>
      <c r="L97" s="372">
        <v>9</v>
      </c>
      <c r="M97" s="372">
        <v>49</v>
      </c>
      <c r="N97" s="372" t="s">
        <v>309</v>
      </c>
      <c r="O97" s="372">
        <v>49035</v>
      </c>
      <c r="P97" s="372" t="s">
        <v>234</v>
      </c>
      <c r="Q97" s="372">
        <v>490350</v>
      </c>
      <c r="R97" s="372">
        <v>41</v>
      </c>
      <c r="S97" s="372">
        <v>115</v>
      </c>
      <c r="T97" s="372" t="s">
        <v>312</v>
      </c>
      <c r="U97" s="372">
        <v>15</v>
      </c>
      <c r="V97" s="372" t="s">
        <v>323</v>
      </c>
      <c r="W97" s="372">
        <v>41</v>
      </c>
      <c r="X97" s="372" t="s">
        <v>429</v>
      </c>
      <c r="Y97" s="372" t="s">
        <v>428</v>
      </c>
      <c r="Z97" s="372" t="s">
        <v>2077</v>
      </c>
      <c r="AA97" s="372" t="s">
        <v>428</v>
      </c>
      <c r="AB97" s="372" t="s">
        <v>2077</v>
      </c>
      <c r="AC97" s="373"/>
      <c r="AD97" s="373"/>
      <c r="AE97" s="372" t="s">
        <v>428</v>
      </c>
      <c r="AF97" s="372">
        <v>5</v>
      </c>
      <c r="AG97" s="372" t="s">
        <v>310</v>
      </c>
      <c r="AH97" s="372" t="s">
        <v>428</v>
      </c>
      <c r="AI97" s="372"/>
      <c r="AJ97" s="372"/>
      <c r="AK97" s="372"/>
      <c r="AL97" s="372"/>
      <c r="AM97" s="372"/>
      <c r="AN97" s="372">
        <v>4.1709099999999999E-3</v>
      </c>
      <c r="AO97" s="372"/>
      <c r="AP97" s="372"/>
      <c r="AQ97" s="373"/>
      <c r="AS97" s="293">
        <v>11</v>
      </c>
    </row>
    <row r="98" spans="1:45" x14ac:dyDescent="0.25">
      <c r="A98" s="175" t="str">
        <f t="shared" si="8"/>
        <v>SL_2031_art_115_41</v>
      </c>
      <c r="B98" s="175" t="str">
        <f t="shared" si="9"/>
        <v>Intercity Bus</v>
      </c>
      <c r="C98" s="200">
        <f t="shared" si="7"/>
        <v>2.7535459620983706E-3</v>
      </c>
      <c r="D98" s="262">
        <f t="shared" si="10"/>
        <v>4.7607983620892202E-5</v>
      </c>
      <c r="E98" s="372">
        <v>1.7289700000000002E-2</v>
      </c>
      <c r="F98" s="372">
        <v>1</v>
      </c>
      <c r="G98" s="372">
        <v>1</v>
      </c>
      <c r="H98" s="372">
        <v>2031</v>
      </c>
      <c r="I98" s="372">
        <v>1</v>
      </c>
      <c r="J98" s="372">
        <v>5</v>
      </c>
      <c r="K98" s="372" t="s">
        <v>308</v>
      </c>
      <c r="L98" s="372">
        <v>9</v>
      </c>
      <c r="M98" s="372">
        <v>49</v>
      </c>
      <c r="N98" s="372" t="s">
        <v>309</v>
      </c>
      <c r="O98" s="372">
        <v>49035</v>
      </c>
      <c r="P98" s="372" t="s">
        <v>234</v>
      </c>
      <c r="Q98" s="372">
        <v>490350</v>
      </c>
      <c r="R98" s="372">
        <v>41</v>
      </c>
      <c r="S98" s="372">
        <v>115</v>
      </c>
      <c r="T98" s="372" t="s">
        <v>312</v>
      </c>
      <c r="U98" s="372">
        <v>1</v>
      </c>
      <c r="V98" s="372" t="s">
        <v>324</v>
      </c>
      <c r="W98" s="372">
        <v>41</v>
      </c>
      <c r="X98" s="372" t="s">
        <v>429</v>
      </c>
      <c r="Y98" s="372" t="s">
        <v>428</v>
      </c>
      <c r="Z98" s="372" t="s">
        <v>2077</v>
      </c>
      <c r="AA98" s="372" t="s">
        <v>428</v>
      </c>
      <c r="AB98" s="372" t="s">
        <v>2077</v>
      </c>
      <c r="AC98" s="373"/>
      <c r="AD98" s="373"/>
      <c r="AE98" s="372" t="s">
        <v>428</v>
      </c>
      <c r="AF98" s="372">
        <v>5</v>
      </c>
      <c r="AG98" s="372" t="s">
        <v>310</v>
      </c>
      <c r="AH98" s="372" t="s">
        <v>428</v>
      </c>
      <c r="AI98" s="372"/>
      <c r="AJ98" s="372"/>
      <c r="AK98" s="372"/>
      <c r="AL98" s="372"/>
      <c r="AM98" s="372"/>
      <c r="AN98" s="372">
        <v>1.7289700000000002E-2</v>
      </c>
      <c r="AO98" s="372"/>
      <c r="AP98" s="372"/>
      <c r="AQ98" s="373"/>
    </row>
    <row r="99" spans="1:45" x14ac:dyDescent="0.25">
      <c r="A99" s="175" t="str">
        <f t="shared" si="8"/>
        <v>SL_2031_art_115_32</v>
      </c>
      <c r="B99" s="175" t="str">
        <f t="shared" si="9"/>
        <v>Light Commercial Truck</v>
      </c>
      <c r="C99" s="200">
        <f t="shared" si="7"/>
        <v>5.0584719878058286E-2</v>
      </c>
      <c r="D99" s="262">
        <f t="shared" si="10"/>
        <v>2.1185335947409712E-7</v>
      </c>
      <c r="E99" s="372">
        <v>4.1880899999999999E-6</v>
      </c>
      <c r="F99" s="372">
        <v>1</v>
      </c>
      <c r="G99" s="372">
        <v>1</v>
      </c>
      <c r="H99" s="372">
        <v>2031</v>
      </c>
      <c r="I99" s="372">
        <v>1</v>
      </c>
      <c r="J99" s="372">
        <v>5</v>
      </c>
      <c r="K99" s="372" t="s">
        <v>308</v>
      </c>
      <c r="L99" s="372">
        <v>9</v>
      </c>
      <c r="M99" s="372">
        <v>49</v>
      </c>
      <c r="N99" s="372" t="s">
        <v>309</v>
      </c>
      <c r="O99" s="372">
        <v>49035</v>
      </c>
      <c r="P99" s="372" t="s">
        <v>234</v>
      </c>
      <c r="Q99" s="372">
        <v>490350</v>
      </c>
      <c r="R99" s="372">
        <v>32</v>
      </c>
      <c r="S99" s="372">
        <v>115</v>
      </c>
      <c r="T99" s="372" t="s">
        <v>312</v>
      </c>
      <c r="U99" s="372">
        <v>15</v>
      </c>
      <c r="V99" s="372" t="s">
        <v>323</v>
      </c>
      <c r="W99" s="372">
        <v>32</v>
      </c>
      <c r="X99" s="372" t="s">
        <v>251</v>
      </c>
      <c r="Y99" s="372" t="s">
        <v>428</v>
      </c>
      <c r="Z99" s="372" t="s">
        <v>2077</v>
      </c>
      <c r="AA99" s="372" t="s">
        <v>428</v>
      </c>
      <c r="AB99" s="372" t="s">
        <v>2077</v>
      </c>
      <c r="AC99" s="373"/>
      <c r="AD99" s="373"/>
      <c r="AE99" s="372" t="s">
        <v>428</v>
      </c>
      <c r="AF99" s="372">
        <v>5</v>
      </c>
      <c r="AG99" s="372" t="s">
        <v>310</v>
      </c>
      <c r="AH99" s="372" t="s">
        <v>428</v>
      </c>
      <c r="AI99" s="372"/>
      <c r="AJ99" s="372"/>
      <c r="AK99" s="372"/>
      <c r="AL99" s="372"/>
      <c r="AM99" s="372"/>
      <c r="AN99" s="372">
        <v>4.1880899999999999E-6</v>
      </c>
      <c r="AO99" s="372"/>
      <c r="AP99" s="372"/>
      <c r="AQ99" s="373"/>
    </row>
    <row r="100" spans="1:45" x14ac:dyDescent="0.25">
      <c r="A100" s="175" t="str">
        <f t="shared" si="8"/>
        <v>SL_2031_art_115_32</v>
      </c>
      <c r="B100" s="175" t="str">
        <f t="shared" si="9"/>
        <v>Light Commercial Truck</v>
      </c>
      <c r="C100" s="200">
        <f t="shared" si="7"/>
        <v>5.0584719878058286E-2</v>
      </c>
      <c r="D100" s="262">
        <f t="shared" si="10"/>
        <v>6.272050002400325E-5</v>
      </c>
      <c r="E100" s="372">
        <v>1.2399100000000001E-3</v>
      </c>
      <c r="F100" s="372">
        <v>1</v>
      </c>
      <c r="G100" s="372">
        <v>1</v>
      </c>
      <c r="H100" s="372">
        <v>2031</v>
      </c>
      <c r="I100" s="372">
        <v>1</v>
      </c>
      <c r="J100" s="372">
        <v>5</v>
      </c>
      <c r="K100" s="372" t="s">
        <v>308</v>
      </c>
      <c r="L100" s="372">
        <v>9</v>
      </c>
      <c r="M100" s="372">
        <v>49</v>
      </c>
      <c r="N100" s="372" t="s">
        <v>309</v>
      </c>
      <c r="O100" s="372">
        <v>49035</v>
      </c>
      <c r="P100" s="372" t="s">
        <v>234</v>
      </c>
      <c r="Q100" s="372">
        <v>490350</v>
      </c>
      <c r="R100" s="372">
        <v>32</v>
      </c>
      <c r="S100" s="372">
        <v>115</v>
      </c>
      <c r="T100" s="372" t="s">
        <v>312</v>
      </c>
      <c r="U100" s="372">
        <v>1</v>
      </c>
      <c r="V100" s="372" t="s">
        <v>324</v>
      </c>
      <c r="W100" s="372">
        <v>32</v>
      </c>
      <c r="X100" s="372" t="s">
        <v>251</v>
      </c>
      <c r="Y100" s="372" t="s">
        <v>428</v>
      </c>
      <c r="Z100" s="372" t="s">
        <v>2077</v>
      </c>
      <c r="AA100" s="372" t="s">
        <v>428</v>
      </c>
      <c r="AB100" s="372" t="s">
        <v>2077</v>
      </c>
      <c r="AC100" s="373"/>
      <c r="AD100" s="373"/>
      <c r="AE100" s="372" t="s">
        <v>428</v>
      </c>
      <c r="AF100" s="372">
        <v>5</v>
      </c>
      <c r="AG100" s="372" t="s">
        <v>310</v>
      </c>
      <c r="AH100" s="372" t="s">
        <v>428</v>
      </c>
      <c r="AI100" s="372"/>
      <c r="AJ100" s="372"/>
      <c r="AK100" s="372"/>
      <c r="AL100" s="372"/>
      <c r="AM100" s="372"/>
      <c r="AN100" s="372">
        <v>1.2399100000000001E-3</v>
      </c>
      <c r="AO100" s="372"/>
      <c r="AP100" s="372"/>
      <c r="AQ100" s="373"/>
    </row>
    <row r="101" spans="1:45" x14ac:dyDescent="0.25">
      <c r="A101" s="175" t="str">
        <f t="shared" si="8"/>
        <v>SL_2031_art_115_31</v>
      </c>
      <c r="B101" s="175" t="str">
        <f t="shared" si="9"/>
        <v>Passenger Truck</v>
      </c>
      <c r="C101" s="200">
        <f t="shared" si="7"/>
        <v>0.42362883266217022</v>
      </c>
      <c r="D101" s="262">
        <f t="shared" si="10"/>
        <v>8.4122519074723107E-7</v>
      </c>
      <c r="E101" s="372">
        <v>1.9857599999999999E-6</v>
      </c>
      <c r="F101" s="372">
        <v>1</v>
      </c>
      <c r="G101" s="372">
        <v>1</v>
      </c>
      <c r="H101" s="372">
        <v>2031</v>
      </c>
      <c r="I101" s="372">
        <v>1</v>
      </c>
      <c r="J101" s="372">
        <v>5</v>
      </c>
      <c r="K101" s="372" t="s">
        <v>308</v>
      </c>
      <c r="L101" s="372">
        <v>9</v>
      </c>
      <c r="M101" s="372">
        <v>49</v>
      </c>
      <c r="N101" s="372" t="s">
        <v>309</v>
      </c>
      <c r="O101" s="372">
        <v>49035</v>
      </c>
      <c r="P101" s="372" t="s">
        <v>234</v>
      </c>
      <c r="Q101" s="372">
        <v>490350</v>
      </c>
      <c r="R101" s="372">
        <v>31</v>
      </c>
      <c r="S101" s="372">
        <v>115</v>
      </c>
      <c r="T101" s="372" t="s">
        <v>312</v>
      </c>
      <c r="U101" s="372">
        <v>15</v>
      </c>
      <c r="V101" s="372" t="s">
        <v>323</v>
      </c>
      <c r="W101" s="372">
        <v>31</v>
      </c>
      <c r="X101" s="372" t="s">
        <v>250</v>
      </c>
      <c r="Y101" s="372" t="s">
        <v>428</v>
      </c>
      <c r="Z101" s="372" t="s">
        <v>2077</v>
      </c>
      <c r="AA101" s="372" t="s">
        <v>428</v>
      </c>
      <c r="AB101" s="372" t="s">
        <v>2077</v>
      </c>
      <c r="AC101" s="373"/>
      <c r="AD101" s="373"/>
      <c r="AE101" s="372" t="s">
        <v>428</v>
      </c>
      <c r="AF101" s="372">
        <v>5</v>
      </c>
      <c r="AG101" s="372" t="s">
        <v>310</v>
      </c>
      <c r="AH101" s="372" t="s">
        <v>428</v>
      </c>
      <c r="AI101" s="372"/>
      <c r="AJ101" s="372"/>
      <c r="AK101" s="372"/>
      <c r="AL101" s="372"/>
      <c r="AM101" s="372"/>
      <c r="AN101" s="372">
        <v>1.9857599999999999E-6</v>
      </c>
      <c r="AO101" s="372"/>
      <c r="AP101" s="372"/>
      <c r="AQ101" s="373"/>
    </row>
    <row r="102" spans="1:45" x14ac:dyDescent="0.25">
      <c r="A102" s="175" t="str">
        <f t="shared" si="8"/>
        <v>SL_2031_art_115_31</v>
      </c>
      <c r="B102" s="175" t="str">
        <f t="shared" si="9"/>
        <v>Passenger Truck</v>
      </c>
      <c r="C102" s="200">
        <f t="shared" si="7"/>
        <v>0.42362883266217022</v>
      </c>
      <c r="D102" s="262">
        <f t="shared" si="10"/>
        <v>3.7558000320396154E-4</v>
      </c>
      <c r="E102" s="372">
        <v>8.8657799999999995E-4</v>
      </c>
      <c r="F102" s="372">
        <v>1</v>
      </c>
      <c r="G102" s="372">
        <v>1</v>
      </c>
      <c r="H102" s="372">
        <v>2031</v>
      </c>
      <c r="I102" s="372">
        <v>1</v>
      </c>
      <c r="J102" s="372">
        <v>5</v>
      </c>
      <c r="K102" s="372" t="s">
        <v>308</v>
      </c>
      <c r="L102" s="372">
        <v>9</v>
      </c>
      <c r="M102" s="372">
        <v>49</v>
      </c>
      <c r="N102" s="372" t="s">
        <v>309</v>
      </c>
      <c r="O102" s="372">
        <v>49035</v>
      </c>
      <c r="P102" s="372" t="s">
        <v>234</v>
      </c>
      <c r="Q102" s="372">
        <v>490350</v>
      </c>
      <c r="R102" s="372">
        <v>31</v>
      </c>
      <c r="S102" s="372">
        <v>115</v>
      </c>
      <c r="T102" s="372" t="s">
        <v>312</v>
      </c>
      <c r="U102" s="372">
        <v>1</v>
      </c>
      <c r="V102" s="372" t="s">
        <v>324</v>
      </c>
      <c r="W102" s="372">
        <v>31</v>
      </c>
      <c r="X102" s="372" t="s">
        <v>250</v>
      </c>
      <c r="Y102" s="372" t="s">
        <v>428</v>
      </c>
      <c r="Z102" s="372" t="s">
        <v>2077</v>
      </c>
      <c r="AA102" s="372" t="s">
        <v>428</v>
      </c>
      <c r="AB102" s="372" t="s">
        <v>2077</v>
      </c>
      <c r="AC102" s="373"/>
      <c r="AD102" s="373"/>
      <c r="AE102" s="372" t="s">
        <v>428</v>
      </c>
      <c r="AF102" s="372">
        <v>5</v>
      </c>
      <c r="AG102" s="372" t="s">
        <v>310</v>
      </c>
      <c r="AH102" s="372" t="s">
        <v>428</v>
      </c>
      <c r="AI102" s="372"/>
      <c r="AJ102" s="372"/>
      <c r="AK102" s="372"/>
      <c r="AL102" s="372"/>
      <c r="AM102" s="372"/>
      <c r="AN102" s="372">
        <v>8.8657799999999995E-4</v>
      </c>
      <c r="AO102" s="372"/>
      <c r="AP102" s="372"/>
      <c r="AQ102" s="373"/>
    </row>
    <row r="103" spans="1:45" x14ac:dyDescent="0.25">
      <c r="A103" s="175" t="str">
        <f t="shared" si="8"/>
        <v>SL_2031_art_115_21</v>
      </c>
      <c r="B103" s="175" t="str">
        <f t="shared" si="9"/>
        <v>Passenger Car</v>
      </c>
      <c r="C103" s="200">
        <f t="shared" si="7"/>
        <v>0.44466615548301297</v>
      </c>
      <c r="D103" s="262">
        <f t="shared" si="10"/>
        <v>1.5616497514101223E-6</v>
      </c>
      <c r="E103" s="372">
        <v>3.5119600000000002E-6</v>
      </c>
      <c r="F103" s="372">
        <v>1</v>
      </c>
      <c r="G103" s="372">
        <v>1</v>
      </c>
      <c r="H103" s="372">
        <v>2031</v>
      </c>
      <c r="I103" s="372">
        <v>1</v>
      </c>
      <c r="J103" s="372">
        <v>5</v>
      </c>
      <c r="K103" s="372" t="s">
        <v>308</v>
      </c>
      <c r="L103" s="372">
        <v>9</v>
      </c>
      <c r="M103" s="372">
        <v>49</v>
      </c>
      <c r="N103" s="372" t="s">
        <v>309</v>
      </c>
      <c r="O103" s="372">
        <v>49035</v>
      </c>
      <c r="P103" s="372" t="s">
        <v>234</v>
      </c>
      <c r="Q103" s="372">
        <v>490350</v>
      </c>
      <c r="R103" s="372">
        <v>21</v>
      </c>
      <c r="S103" s="372">
        <v>115</v>
      </c>
      <c r="T103" s="372" t="s">
        <v>312</v>
      </c>
      <c r="U103" s="372">
        <v>15</v>
      </c>
      <c r="V103" s="372" t="s">
        <v>323</v>
      </c>
      <c r="W103" s="372">
        <v>21</v>
      </c>
      <c r="X103" s="372" t="s">
        <v>249</v>
      </c>
      <c r="Y103" s="372" t="s">
        <v>428</v>
      </c>
      <c r="Z103" s="372" t="s">
        <v>2077</v>
      </c>
      <c r="AA103" s="372" t="s">
        <v>428</v>
      </c>
      <c r="AB103" s="372" t="s">
        <v>2077</v>
      </c>
      <c r="AC103" s="373"/>
      <c r="AD103" s="373"/>
      <c r="AE103" s="372" t="s">
        <v>428</v>
      </c>
      <c r="AF103" s="372">
        <v>5</v>
      </c>
      <c r="AG103" s="372" t="s">
        <v>310</v>
      </c>
      <c r="AH103" s="372" t="s">
        <v>428</v>
      </c>
      <c r="AI103" s="372"/>
      <c r="AJ103" s="372"/>
      <c r="AK103" s="372"/>
      <c r="AL103" s="372"/>
      <c r="AM103" s="372"/>
      <c r="AN103" s="372">
        <v>3.5119600000000002E-6</v>
      </c>
      <c r="AO103" s="372"/>
      <c r="AP103" s="372"/>
      <c r="AQ103" s="373"/>
    </row>
    <row r="104" spans="1:45" x14ac:dyDescent="0.25">
      <c r="A104" s="175" t="str">
        <f t="shared" si="8"/>
        <v>SL_2031_art_115_21</v>
      </c>
      <c r="B104" s="175" t="str">
        <f t="shared" si="9"/>
        <v>Passenger Car</v>
      </c>
      <c r="C104" s="200">
        <f t="shared" si="7"/>
        <v>0.44466615548301297</v>
      </c>
      <c r="D104" s="262">
        <f t="shared" si="10"/>
        <v>2.0090016904722525E-4</v>
      </c>
      <c r="E104" s="372">
        <v>4.5179999999999998E-4</v>
      </c>
      <c r="F104" s="372">
        <v>1</v>
      </c>
      <c r="G104" s="372">
        <v>1</v>
      </c>
      <c r="H104" s="372">
        <v>2031</v>
      </c>
      <c r="I104" s="372">
        <v>1</v>
      </c>
      <c r="J104" s="372">
        <v>5</v>
      </c>
      <c r="K104" s="372" t="s">
        <v>308</v>
      </c>
      <c r="L104" s="372">
        <v>9</v>
      </c>
      <c r="M104" s="372">
        <v>49</v>
      </c>
      <c r="N104" s="372" t="s">
        <v>309</v>
      </c>
      <c r="O104" s="372">
        <v>49035</v>
      </c>
      <c r="P104" s="372" t="s">
        <v>234</v>
      </c>
      <c r="Q104" s="372">
        <v>490350</v>
      </c>
      <c r="R104" s="372">
        <v>21</v>
      </c>
      <c r="S104" s="372">
        <v>115</v>
      </c>
      <c r="T104" s="372" t="s">
        <v>312</v>
      </c>
      <c r="U104" s="372">
        <v>1</v>
      </c>
      <c r="V104" s="372" t="s">
        <v>324</v>
      </c>
      <c r="W104" s="372">
        <v>21</v>
      </c>
      <c r="X104" s="372" t="s">
        <v>249</v>
      </c>
      <c r="Y104" s="372" t="s">
        <v>428</v>
      </c>
      <c r="Z104" s="372" t="s">
        <v>2077</v>
      </c>
      <c r="AA104" s="372" t="s">
        <v>428</v>
      </c>
      <c r="AB104" s="372" t="s">
        <v>2077</v>
      </c>
      <c r="AC104" s="373"/>
      <c r="AD104" s="373"/>
      <c r="AE104" s="372" t="s">
        <v>428</v>
      </c>
      <c r="AF104" s="372">
        <v>5</v>
      </c>
      <c r="AG104" s="372" t="s">
        <v>310</v>
      </c>
      <c r="AH104" s="372" t="s">
        <v>428</v>
      </c>
      <c r="AI104" s="372"/>
      <c r="AJ104" s="372"/>
      <c r="AK104" s="372"/>
      <c r="AL104" s="372"/>
      <c r="AM104" s="372"/>
      <c r="AN104" s="372">
        <v>4.5179999999999998E-4</v>
      </c>
      <c r="AO104" s="372"/>
      <c r="AP104" s="372"/>
      <c r="AQ104" s="373"/>
    </row>
    <row r="105" spans="1:45" x14ac:dyDescent="0.25">
      <c r="A105" s="175" t="str">
        <f t="shared" si="8"/>
        <v>SL_2031_art_115_11</v>
      </c>
      <c r="B105" s="175" t="str">
        <f t="shared" si="9"/>
        <v>Motorcycle</v>
      </c>
      <c r="C105" s="200">
        <f t="shared" si="7"/>
        <v>2.2109705214788718E-3</v>
      </c>
      <c r="D105" s="262">
        <f t="shared" si="10"/>
        <v>0</v>
      </c>
      <c r="E105" s="372">
        <v>0</v>
      </c>
      <c r="F105" s="372">
        <v>1</v>
      </c>
      <c r="G105" s="372">
        <v>1</v>
      </c>
      <c r="H105" s="372">
        <v>2031</v>
      </c>
      <c r="I105" s="372">
        <v>1</v>
      </c>
      <c r="J105" s="372">
        <v>5</v>
      </c>
      <c r="K105" s="372" t="s">
        <v>308</v>
      </c>
      <c r="L105" s="372">
        <v>9</v>
      </c>
      <c r="M105" s="372">
        <v>49</v>
      </c>
      <c r="N105" s="372" t="s">
        <v>309</v>
      </c>
      <c r="O105" s="372">
        <v>49035</v>
      </c>
      <c r="P105" s="372" t="s">
        <v>234</v>
      </c>
      <c r="Q105" s="372">
        <v>490350</v>
      </c>
      <c r="R105" s="372">
        <v>11</v>
      </c>
      <c r="S105" s="372">
        <v>115</v>
      </c>
      <c r="T105" s="372" t="s">
        <v>312</v>
      </c>
      <c r="U105" s="372">
        <v>15</v>
      </c>
      <c r="V105" s="372" t="s">
        <v>323</v>
      </c>
      <c r="W105" s="372">
        <v>11</v>
      </c>
      <c r="X105" s="372" t="s">
        <v>248</v>
      </c>
      <c r="Y105" s="372" t="s">
        <v>428</v>
      </c>
      <c r="Z105" s="372" t="s">
        <v>2077</v>
      </c>
      <c r="AA105" s="372" t="s">
        <v>428</v>
      </c>
      <c r="AB105" s="372" t="s">
        <v>2077</v>
      </c>
      <c r="AC105" s="373"/>
      <c r="AD105" s="373"/>
      <c r="AE105" s="372" t="s">
        <v>428</v>
      </c>
      <c r="AF105" s="372">
        <v>5</v>
      </c>
      <c r="AG105" s="372" t="s">
        <v>310</v>
      </c>
      <c r="AH105" s="372" t="s">
        <v>428</v>
      </c>
      <c r="AI105" s="372"/>
      <c r="AJ105" s="372"/>
      <c r="AK105" s="372"/>
      <c r="AL105" s="372"/>
      <c r="AM105" s="372"/>
      <c r="AN105" s="372">
        <v>0</v>
      </c>
      <c r="AO105" s="372"/>
      <c r="AP105" s="372"/>
      <c r="AQ105" s="373"/>
    </row>
    <row r="106" spans="1:45" x14ac:dyDescent="0.25">
      <c r="A106" s="175" t="str">
        <f t="shared" si="8"/>
        <v>SL_2031_art_115_11</v>
      </c>
      <c r="B106" s="175" t="str">
        <f t="shared" si="9"/>
        <v>Motorcycle</v>
      </c>
      <c r="C106" s="200">
        <f t="shared" si="7"/>
        <v>2.2109705214788718E-3</v>
      </c>
      <c r="D106" s="262">
        <f t="shared" si="10"/>
        <v>5.9359473269508311E-6</v>
      </c>
      <c r="E106" s="372">
        <v>2.68477E-3</v>
      </c>
      <c r="F106" s="372">
        <v>1</v>
      </c>
      <c r="G106" s="372">
        <v>1</v>
      </c>
      <c r="H106" s="372">
        <v>2031</v>
      </c>
      <c r="I106" s="372">
        <v>1</v>
      </c>
      <c r="J106" s="372">
        <v>5</v>
      </c>
      <c r="K106" s="372" t="s">
        <v>308</v>
      </c>
      <c r="L106" s="372">
        <v>9</v>
      </c>
      <c r="M106" s="372">
        <v>49</v>
      </c>
      <c r="N106" s="372" t="s">
        <v>309</v>
      </c>
      <c r="O106" s="372">
        <v>49035</v>
      </c>
      <c r="P106" s="372" t="s">
        <v>234</v>
      </c>
      <c r="Q106" s="372">
        <v>490350</v>
      </c>
      <c r="R106" s="372">
        <v>11</v>
      </c>
      <c r="S106" s="372">
        <v>115</v>
      </c>
      <c r="T106" s="372" t="s">
        <v>312</v>
      </c>
      <c r="U106" s="372">
        <v>1</v>
      </c>
      <c r="V106" s="372" t="s">
        <v>324</v>
      </c>
      <c r="W106" s="372">
        <v>11</v>
      </c>
      <c r="X106" s="372" t="s">
        <v>248</v>
      </c>
      <c r="Y106" s="372" t="s">
        <v>428</v>
      </c>
      <c r="Z106" s="372" t="s">
        <v>2077</v>
      </c>
      <c r="AA106" s="372" t="s">
        <v>428</v>
      </c>
      <c r="AB106" s="372" t="s">
        <v>2077</v>
      </c>
      <c r="AC106" s="373"/>
      <c r="AD106" s="373"/>
      <c r="AE106" s="372" t="s">
        <v>428</v>
      </c>
      <c r="AF106" s="372">
        <v>5</v>
      </c>
      <c r="AG106" s="372" t="s">
        <v>310</v>
      </c>
      <c r="AH106" s="372" t="s">
        <v>428</v>
      </c>
      <c r="AI106" s="372"/>
      <c r="AJ106" s="372"/>
      <c r="AK106" s="372"/>
      <c r="AL106" s="372"/>
      <c r="AM106" s="372"/>
      <c r="AN106" s="372">
        <v>2.68477E-3</v>
      </c>
      <c r="AO106" s="372"/>
      <c r="AP106" s="372"/>
      <c r="AQ106" s="373"/>
    </row>
    <row r="107" spans="1:45" x14ac:dyDescent="0.25">
      <c r="A107" s="175" t="str">
        <f t="shared" si="8"/>
        <v>SL_2031_art_112_62</v>
      </c>
      <c r="B107" s="175" t="str">
        <f t="shared" si="9"/>
        <v>Combination Long Haul Truck</v>
      </c>
      <c r="C107" s="200">
        <f t="shared" si="7"/>
        <v>2.7137441389359928E-2</v>
      </c>
      <c r="D107" s="262">
        <f t="shared" si="10"/>
        <v>0</v>
      </c>
      <c r="E107" s="372">
        <v>0</v>
      </c>
      <c r="F107" s="372">
        <v>1</v>
      </c>
      <c r="G107" s="372">
        <v>1</v>
      </c>
      <c r="H107" s="372">
        <v>2031</v>
      </c>
      <c r="I107" s="372">
        <v>1</v>
      </c>
      <c r="J107" s="372">
        <v>5</v>
      </c>
      <c r="K107" s="372" t="s">
        <v>308</v>
      </c>
      <c r="L107" s="372">
        <v>9</v>
      </c>
      <c r="M107" s="372">
        <v>49</v>
      </c>
      <c r="N107" s="372" t="s">
        <v>309</v>
      </c>
      <c r="O107" s="372">
        <v>49035</v>
      </c>
      <c r="P107" s="372" t="s">
        <v>234</v>
      </c>
      <c r="Q107" s="372">
        <v>490350</v>
      </c>
      <c r="R107" s="372">
        <v>62</v>
      </c>
      <c r="S107" s="372">
        <v>112</v>
      </c>
      <c r="T107" s="372" t="s">
        <v>313</v>
      </c>
      <c r="U107" s="372">
        <v>91</v>
      </c>
      <c r="V107" s="372" t="s">
        <v>2076</v>
      </c>
      <c r="W107" s="372">
        <v>62</v>
      </c>
      <c r="X107" s="372" t="s">
        <v>260</v>
      </c>
      <c r="Y107" s="372" t="s">
        <v>428</v>
      </c>
      <c r="Z107" s="372" t="s">
        <v>2077</v>
      </c>
      <c r="AA107" s="372" t="s">
        <v>428</v>
      </c>
      <c r="AB107" s="372" t="s">
        <v>2077</v>
      </c>
      <c r="AC107" s="373"/>
      <c r="AD107" s="373"/>
      <c r="AE107" s="372" t="s">
        <v>428</v>
      </c>
      <c r="AF107" s="372">
        <v>1</v>
      </c>
      <c r="AG107" s="372" t="s">
        <v>2078</v>
      </c>
      <c r="AH107" s="372" t="s">
        <v>428</v>
      </c>
      <c r="AI107" s="372"/>
      <c r="AJ107" s="372"/>
      <c r="AK107" s="372"/>
      <c r="AL107" s="372"/>
      <c r="AM107" s="372"/>
      <c r="AN107" s="372">
        <v>0</v>
      </c>
      <c r="AO107" s="372"/>
      <c r="AP107" s="372"/>
      <c r="AQ107" s="373"/>
    </row>
    <row r="108" spans="1:45" x14ac:dyDescent="0.25">
      <c r="A108" s="175" t="str">
        <f t="shared" si="8"/>
        <v>SL_2031_art_112_62</v>
      </c>
      <c r="B108" s="175" t="str">
        <f t="shared" si="9"/>
        <v>Combination Long Haul Truck</v>
      </c>
      <c r="C108" s="200">
        <f t="shared" si="7"/>
        <v>2.7137441389359928E-2</v>
      </c>
      <c r="D108" s="262">
        <f t="shared" si="10"/>
        <v>0</v>
      </c>
      <c r="E108" s="372">
        <v>0</v>
      </c>
      <c r="F108" s="372">
        <v>1</v>
      </c>
      <c r="G108" s="372">
        <v>1</v>
      </c>
      <c r="H108" s="372">
        <v>2031</v>
      </c>
      <c r="I108" s="372">
        <v>1</v>
      </c>
      <c r="J108" s="372">
        <v>5</v>
      </c>
      <c r="K108" s="372" t="s">
        <v>308</v>
      </c>
      <c r="L108" s="372">
        <v>9</v>
      </c>
      <c r="M108" s="372">
        <v>49</v>
      </c>
      <c r="N108" s="372" t="s">
        <v>309</v>
      </c>
      <c r="O108" s="372">
        <v>49035</v>
      </c>
      <c r="P108" s="372" t="s">
        <v>234</v>
      </c>
      <c r="Q108" s="372">
        <v>490350</v>
      </c>
      <c r="R108" s="372">
        <v>62</v>
      </c>
      <c r="S108" s="372">
        <v>112</v>
      </c>
      <c r="T108" s="372" t="s">
        <v>313</v>
      </c>
      <c r="U108" s="372">
        <v>90</v>
      </c>
      <c r="V108" s="372" t="s">
        <v>2079</v>
      </c>
      <c r="W108" s="372">
        <v>62</v>
      </c>
      <c r="X108" s="372" t="s">
        <v>260</v>
      </c>
      <c r="Y108" s="372" t="s">
        <v>428</v>
      </c>
      <c r="Z108" s="372" t="s">
        <v>2077</v>
      </c>
      <c r="AA108" s="372" t="s">
        <v>428</v>
      </c>
      <c r="AB108" s="372" t="s">
        <v>2077</v>
      </c>
      <c r="AC108" s="373"/>
      <c r="AD108" s="373"/>
      <c r="AE108" s="372" t="s">
        <v>428</v>
      </c>
      <c r="AF108" s="372">
        <v>1</v>
      </c>
      <c r="AG108" s="372" t="s">
        <v>2078</v>
      </c>
      <c r="AH108" s="372" t="s">
        <v>428</v>
      </c>
      <c r="AI108" s="372"/>
      <c r="AJ108" s="372"/>
      <c r="AK108" s="372"/>
      <c r="AL108" s="372"/>
      <c r="AM108" s="372"/>
      <c r="AN108" s="372">
        <v>0</v>
      </c>
      <c r="AO108" s="372"/>
      <c r="AP108" s="372"/>
      <c r="AQ108" s="373"/>
    </row>
    <row r="109" spans="1:45" x14ac:dyDescent="0.25">
      <c r="A109" s="175" t="str">
        <f t="shared" si="8"/>
        <v>SL_2031_art_112_62</v>
      </c>
      <c r="B109" s="175" t="str">
        <f t="shared" si="9"/>
        <v>Combination Long Haul Truck</v>
      </c>
      <c r="C109" s="200">
        <f t="shared" si="7"/>
        <v>2.7137441389359928E-2</v>
      </c>
      <c r="D109" s="262">
        <f t="shared" si="10"/>
        <v>0</v>
      </c>
      <c r="E109" s="372">
        <v>0</v>
      </c>
      <c r="F109" s="372">
        <v>1</v>
      </c>
      <c r="G109" s="372">
        <v>1</v>
      </c>
      <c r="H109" s="372">
        <v>2031</v>
      </c>
      <c r="I109" s="372">
        <v>1</v>
      </c>
      <c r="J109" s="372">
        <v>5</v>
      </c>
      <c r="K109" s="372" t="s">
        <v>308</v>
      </c>
      <c r="L109" s="372">
        <v>9</v>
      </c>
      <c r="M109" s="372">
        <v>49</v>
      </c>
      <c r="N109" s="372" t="s">
        <v>309</v>
      </c>
      <c r="O109" s="372">
        <v>49035</v>
      </c>
      <c r="P109" s="372" t="s">
        <v>234</v>
      </c>
      <c r="Q109" s="372">
        <v>490350</v>
      </c>
      <c r="R109" s="372">
        <v>62</v>
      </c>
      <c r="S109" s="372">
        <v>112</v>
      </c>
      <c r="T109" s="372" t="s">
        <v>313</v>
      </c>
      <c r="U109" s="372">
        <v>17</v>
      </c>
      <c r="V109" s="372" t="s">
        <v>2080</v>
      </c>
      <c r="W109" s="372">
        <v>62</v>
      </c>
      <c r="X109" s="372" t="s">
        <v>260</v>
      </c>
      <c r="Y109" s="372" t="s">
        <v>428</v>
      </c>
      <c r="Z109" s="372" t="s">
        <v>2077</v>
      </c>
      <c r="AA109" s="372" t="s">
        <v>428</v>
      </c>
      <c r="AB109" s="372" t="s">
        <v>2077</v>
      </c>
      <c r="AC109" s="373"/>
      <c r="AD109" s="373"/>
      <c r="AE109" s="372" t="s">
        <v>428</v>
      </c>
      <c r="AF109" s="372">
        <v>1</v>
      </c>
      <c r="AG109" s="372" t="s">
        <v>2078</v>
      </c>
      <c r="AH109" s="372" t="s">
        <v>428</v>
      </c>
      <c r="AI109" s="372"/>
      <c r="AJ109" s="372"/>
      <c r="AK109" s="372"/>
      <c r="AL109" s="372"/>
      <c r="AM109" s="372"/>
      <c r="AN109" s="372">
        <v>0</v>
      </c>
      <c r="AO109" s="372"/>
      <c r="AP109" s="372"/>
      <c r="AQ109" s="373"/>
    </row>
    <row r="110" spans="1:45" x14ac:dyDescent="0.25">
      <c r="A110" s="175" t="str">
        <f t="shared" si="8"/>
        <v>SL_2031_art_112_62</v>
      </c>
      <c r="B110" s="175" t="str">
        <f t="shared" si="9"/>
        <v>Combination Long Haul Truck</v>
      </c>
      <c r="C110" s="200">
        <f t="shared" si="7"/>
        <v>2.7137441389359928E-2</v>
      </c>
      <c r="D110" s="262">
        <f t="shared" si="10"/>
        <v>3.9573988029275795E-5</v>
      </c>
      <c r="E110" s="372">
        <v>1.4582799999999999E-3</v>
      </c>
      <c r="F110" s="372">
        <v>1</v>
      </c>
      <c r="G110" s="372">
        <v>1</v>
      </c>
      <c r="H110" s="372">
        <v>2031</v>
      </c>
      <c r="I110" s="372">
        <v>1</v>
      </c>
      <c r="J110" s="372">
        <v>5</v>
      </c>
      <c r="K110" s="372" t="s">
        <v>308</v>
      </c>
      <c r="L110" s="372">
        <v>9</v>
      </c>
      <c r="M110" s="372">
        <v>49</v>
      </c>
      <c r="N110" s="372" t="s">
        <v>309</v>
      </c>
      <c r="O110" s="372">
        <v>49035</v>
      </c>
      <c r="P110" s="372" t="s">
        <v>234</v>
      </c>
      <c r="Q110" s="372">
        <v>490350</v>
      </c>
      <c r="R110" s="372">
        <v>62</v>
      </c>
      <c r="S110" s="372">
        <v>112</v>
      </c>
      <c r="T110" s="372" t="s">
        <v>313</v>
      </c>
      <c r="U110" s="372">
        <v>15</v>
      </c>
      <c r="V110" s="372" t="s">
        <v>323</v>
      </c>
      <c r="W110" s="372">
        <v>62</v>
      </c>
      <c r="X110" s="372" t="s">
        <v>260</v>
      </c>
      <c r="Y110" s="372" t="s">
        <v>428</v>
      </c>
      <c r="Z110" s="372" t="s">
        <v>2077</v>
      </c>
      <c r="AA110" s="372" t="s">
        <v>428</v>
      </c>
      <c r="AB110" s="372" t="s">
        <v>2077</v>
      </c>
      <c r="AC110" s="373"/>
      <c r="AD110" s="373"/>
      <c r="AE110" s="372" t="s">
        <v>428</v>
      </c>
      <c r="AF110" s="372">
        <v>5</v>
      </c>
      <c r="AG110" s="372" t="s">
        <v>310</v>
      </c>
      <c r="AH110" s="372" t="s">
        <v>428</v>
      </c>
      <c r="AI110" s="372"/>
      <c r="AJ110" s="372"/>
      <c r="AK110" s="372"/>
      <c r="AL110" s="372"/>
      <c r="AM110" s="372"/>
      <c r="AN110" s="372">
        <v>1.4582799999999999E-3</v>
      </c>
      <c r="AO110" s="372"/>
      <c r="AP110" s="372"/>
      <c r="AQ110" s="373"/>
    </row>
    <row r="111" spans="1:45" x14ac:dyDescent="0.25">
      <c r="A111" s="175" t="str">
        <f t="shared" si="8"/>
        <v>SL_2031_art_112_62</v>
      </c>
      <c r="B111" s="175" t="str">
        <f t="shared" si="9"/>
        <v>Combination Long Haul Truck</v>
      </c>
      <c r="C111" s="200">
        <f t="shared" si="7"/>
        <v>2.7137441389359928E-2</v>
      </c>
      <c r="D111" s="262">
        <f t="shared" si="10"/>
        <v>7.6227987365056456E-3</v>
      </c>
      <c r="E111" s="372">
        <v>0.28089599999999998</v>
      </c>
      <c r="F111" s="372">
        <v>1</v>
      </c>
      <c r="G111" s="372">
        <v>1</v>
      </c>
      <c r="H111" s="372">
        <v>2031</v>
      </c>
      <c r="I111" s="372">
        <v>1</v>
      </c>
      <c r="J111" s="372">
        <v>5</v>
      </c>
      <c r="K111" s="372" t="s">
        <v>308</v>
      </c>
      <c r="L111" s="372">
        <v>9</v>
      </c>
      <c r="M111" s="372">
        <v>49</v>
      </c>
      <c r="N111" s="372" t="s">
        <v>309</v>
      </c>
      <c r="O111" s="372">
        <v>49035</v>
      </c>
      <c r="P111" s="372" t="s">
        <v>234</v>
      </c>
      <c r="Q111" s="372">
        <v>490350</v>
      </c>
      <c r="R111" s="372">
        <v>62</v>
      </c>
      <c r="S111" s="372">
        <v>112</v>
      </c>
      <c r="T111" s="372" t="s">
        <v>313</v>
      </c>
      <c r="U111" s="372">
        <v>1</v>
      </c>
      <c r="V111" s="372" t="s">
        <v>324</v>
      </c>
      <c r="W111" s="372">
        <v>62</v>
      </c>
      <c r="X111" s="372" t="s">
        <v>260</v>
      </c>
      <c r="Y111" s="372" t="s">
        <v>428</v>
      </c>
      <c r="Z111" s="372" t="s">
        <v>2077</v>
      </c>
      <c r="AA111" s="372" t="s">
        <v>428</v>
      </c>
      <c r="AB111" s="372" t="s">
        <v>2077</v>
      </c>
      <c r="AC111" s="373"/>
      <c r="AD111" s="373"/>
      <c r="AE111" s="372" t="s">
        <v>428</v>
      </c>
      <c r="AF111" s="372">
        <v>5</v>
      </c>
      <c r="AG111" s="372" t="s">
        <v>310</v>
      </c>
      <c r="AH111" s="372" t="s">
        <v>428</v>
      </c>
      <c r="AI111" s="372"/>
      <c r="AJ111" s="372"/>
      <c r="AK111" s="372"/>
      <c r="AL111" s="372"/>
      <c r="AM111" s="372"/>
      <c r="AN111" s="372">
        <v>0.28089599999999998</v>
      </c>
      <c r="AO111" s="372"/>
      <c r="AP111" s="372"/>
      <c r="AQ111" s="373"/>
    </row>
    <row r="112" spans="1:45" x14ac:dyDescent="0.25">
      <c r="A112" s="175" t="str">
        <f t="shared" si="8"/>
        <v>SL_2031_art_112_61</v>
      </c>
      <c r="B112" s="175" t="str">
        <f t="shared" si="9"/>
        <v>Combination Short Haul Truck</v>
      </c>
      <c r="C112" s="200">
        <f t="shared" si="7"/>
        <v>9.4411110385850608E-3</v>
      </c>
      <c r="D112" s="262">
        <f t="shared" si="10"/>
        <v>2.1209078303739797E-5</v>
      </c>
      <c r="E112" s="372">
        <v>2.24646E-3</v>
      </c>
      <c r="F112" s="372">
        <v>1</v>
      </c>
      <c r="G112" s="372">
        <v>1</v>
      </c>
      <c r="H112" s="372">
        <v>2031</v>
      </c>
      <c r="I112" s="372">
        <v>1</v>
      </c>
      <c r="J112" s="372">
        <v>5</v>
      </c>
      <c r="K112" s="372" t="s">
        <v>308</v>
      </c>
      <c r="L112" s="372">
        <v>9</v>
      </c>
      <c r="M112" s="372">
        <v>49</v>
      </c>
      <c r="N112" s="372" t="s">
        <v>309</v>
      </c>
      <c r="O112" s="372">
        <v>49035</v>
      </c>
      <c r="P112" s="372" t="s">
        <v>234</v>
      </c>
      <c r="Q112" s="372">
        <v>490350</v>
      </c>
      <c r="R112" s="372">
        <v>61</v>
      </c>
      <c r="S112" s="372">
        <v>112</v>
      </c>
      <c r="T112" s="372" t="s">
        <v>313</v>
      </c>
      <c r="U112" s="372">
        <v>15</v>
      </c>
      <c r="V112" s="372" t="s">
        <v>323</v>
      </c>
      <c r="W112" s="372">
        <v>61</v>
      </c>
      <c r="X112" s="372" t="s">
        <v>259</v>
      </c>
      <c r="Y112" s="372" t="s">
        <v>428</v>
      </c>
      <c r="Z112" s="372" t="s">
        <v>2077</v>
      </c>
      <c r="AA112" s="372" t="s">
        <v>428</v>
      </c>
      <c r="AB112" s="372" t="s">
        <v>2077</v>
      </c>
      <c r="AC112" s="373"/>
      <c r="AD112" s="373"/>
      <c r="AE112" s="372" t="s">
        <v>428</v>
      </c>
      <c r="AF112" s="372">
        <v>5</v>
      </c>
      <c r="AG112" s="372" t="s">
        <v>310</v>
      </c>
      <c r="AH112" s="372" t="s">
        <v>428</v>
      </c>
      <c r="AI112" s="372"/>
      <c r="AJ112" s="372"/>
      <c r="AK112" s="372"/>
      <c r="AL112" s="372"/>
      <c r="AM112" s="372"/>
      <c r="AN112" s="372">
        <v>2.24646E-3</v>
      </c>
      <c r="AO112" s="372"/>
      <c r="AP112" s="372"/>
      <c r="AQ112" s="373"/>
    </row>
    <row r="113" spans="1:43" x14ac:dyDescent="0.25">
      <c r="A113" s="175" t="str">
        <f t="shared" si="8"/>
        <v>SL_2031_art_112_61</v>
      </c>
      <c r="B113" s="175" t="str">
        <f t="shared" si="9"/>
        <v>Combination Short Haul Truck</v>
      </c>
      <c r="C113" s="200">
        <f t="shared" si="7"/>
        <v>9.4411110385850608E-3</v>
      </c>
      <c r="D113" s="262">
        <f t="shared" si="10"/>
        <v>3.9086766166404469E-3</v>
      </c>
      <c r="E113" s="372">
        <v>0.41400599999999999</v>
      </c>
      <c r="F113" s="372">
        <v>1</v>
      </c>
      <c r="G113" s="372">
        <v>1</v>
      </c>
      <c r="H113" s="372">
        <v>2031</v>
      </c>
      <c r="I113" s="372">
        <v>1</v>
      </c>
      <c r="J113" s="372">
        <v>5</v>
      </c>
      <c r="K113" s="372" t="s">
        <v>308</v>
      </c>
      <c r="L113" s="372">
        <v>9</v>
      </c>
      <c r="M113" s="372">
        <v>49</v>
      </c>
      <c r="N113" s="372" t="s">
        <v>309</v>
      </c>
      <c r="O113" s="372">
        <v>49035</v>
      </c>
      <c r="P113" s="372" t="s">
        <v>234</v>
      </c>
      <c r="Q113" s="372">
        <v>490350</v>
      </c>
      <c r="R113" s="372">
        <v>61</v>
      </c>
      <c r="S113" s="372">
        <v>112</v>
      </c>
      <c r="T113" s="372" t="s">
        <v>313</v>
      </c>
      <c r="U113" s="372">
        <v>1</v>
      </c>
      <c r="V113" s="372" t="s">
        <v>324</v>
      </c>
      <c r="W113" s="372">
        <v>61</v>
      </c>
      <c r="X113" s="372" t="s">
        <v>259</v>
      </c>
      <c r="Y113" s="372" t="s">
        <v>428</v>
      </c>
      <c r="Z113" s="372" t="s">
        <v>2077</v>
      </c>
      <c r="AA113" s="372" t="s">
        <v>428</v>
      </c>
      <c r="AB113" s="372" t="s">
        <v>2077</v>
      </c>
      <c r="AC113" s="373"/>
      <c r="AD113" s="373"/>
      <c r="AE113" s="372" t="s">
        <v>428</v>
      </c>
      <c r="AF113" s="372">
        <v>5</v>
      </c>
      <c r="AG113" s="372" t="s">
        <v>310</v>
      </c>
      <c r="AH113" s="372" t="s">
        <v>428</v>
      </c>
      <c r="AI113" s="372"/>
      <c r="AJ113" s="372"/>
      <c r="AK113" s="372"/>
      <c r="AL113" s="372"/>
      <c r="AM113" s="372"/>
      <c r="AN113" s="372">
        <v>0.41400599999999999</v>
      </c>
      <c r="AO113" s="372"/>
      <c r="AP113" s="372"/>
      <c r="AQ113" s="373"/>
    </row>
    <row r="114" spans="1:43" x14ac:dyDescent="0.25">
      <c r="A114" s="175" t="str">
        <f t="shared" si="8"/>
        <v>SL_2031_art_112_54</v>
      </c>
      <c r="B114" s="175" t="str">
        <f t="shared" si="9"/>
        <v>Motor Home</v>
      </c>
      <c r="C114" s="200">
        <f t="shared" si="7"/>
        <v>1.3389880339048524E-3</v>
      </c>
      <c r="D114" s="262">
        <f t="shared" si="10"/>
        <v>1.6902447648391124E-6</v>
      </c>
      <c r="E114" s="372">
        <v>1.2623300000000001E-3</v>
      </c>
      <c r="F114" s="372">
        <v>1</v>
      </c>
      <c r="G114" s="372">
        <v>1</v>
      </c>
      <c r="H114" s="372">
        <v>2031</v>
      </c>
      <c r="I114" s="372">
        <v>1</v>
      </c>
      <c r="J114" s="372">
        <v>5</v>
      </c>
      <c r="K114" s="372" t="s">
        <v>308</v>
      </c>
      <c r="L114" s="372">
        <v>9</v>
      </c>
      <c r="M114" s="372">
        <v>49</v>
      </c>
      <c r="N114" s="372" t="s">
        <v>309</v>
      </c>
      <c r="O114" s="372">
        <v>49035</v>
      </c>
      <c r="P114" s="372" t="s">
        <v>234</v>
      </c>
      <c r="Q114" s="372">
        <v>490350</v>
      </c>
      <c r="R114" s="372">
        <v>54</v>
      </c>
      <c r="S114" s="372">
        <v>112</v>
      </c>
      <c r="T114" s="372" t="s">
        <v>313</v>
      </c>
      <c r="U114" s="372">
        <v>15</v>
      </c>
      <c r="V114" s="372" t="s">
        <v>323</v>
      </c>
      <c r="W114" s="372">
        <v>54</v>
      </c>
      <c r="X114" s="372" t="s">
        <v>258</v>
      </c>
      <c r="Y114" s="372" t="s">
        <v>428</v>
      </c>
      <c r="Z114" s="372" t="s">
        <v>2077</v>
      </c>
      <c r="AA114" s="372" t="s">
        <v>428</v>
      </c>
      <c r="AB114" s="372" t="s">
        <v>2077</v>
      </c>
      <c r="AC114" s="373"/>
      <c r="AD114" s="373"/>
      <c r="AE114" s="372" t="s">
        <v>428</v>
      </c>
      <c r="AF114" s="372">
        <v>5</v>
      </c>
      <c r="AG114" s="372" t="s">
        <v>310</v>
      </c>
      <c r="AH114" s="372" t="s">
        <v>428</v>
      </c>
      <c r="AI114" s="372"/>
      <c r="AJ114" s="372"/>
      <c r="AK114" s="372"/>
      <c r="AL114" s="372"/>
      <c r="AM114" s="372"/>
      <c r="AN114" s="372">
        <v>1.2623300000000001E-3</v>
      </c>
      <c r="AO114" s="372"/>
      <c r="AP114" s="372"/>
      <c r="AQ114" s="373"/>
    </row>
    <row r="115" spans="1:43" x14ac:dyDescent="0.25">
      <c r="A115" s="175" t="str">
        <f t="shared" si="8"/>
        <v>SL_2031_art_112_54</v>
      </c>
      <c r="B115" s="175" t="str">
        <f t="shared" si="9"/>
        <v>Motor Home</v>
      </c>
      <c r="C115" s="200">
        <f t="shared" si="7"/>
        <v>1.3389880339048524E-3</v>
      </c>
      <c r="D115" s="262">
        <f t="shared" si="10"/>
        <v>3.3393959869176847E-4</v>
      </c>
      <c r="E115" s="372">
        <v>0.24939700000000001</v>
      </c>
      <c r="F115" s="372">
        <v>1</v>
      </c>
      <c r="G115" s="372">
        <v>1</v>
      </c>
      <c r="H115" s="372">
        <v>2031</v>
      </c>
      <c r="I115" s="372">
        <v>1</v>
      </c>
      <c r="J115" s="372">
        <v>5</v>
      </c>
      <c r="K115" s="372" t="s">
        <v>308</v>
      </c>
      <c r="L115" s="372">
        <v>9</v>
      </c>
      <c r="M115" s="372">
        <v>49</v>
      </c>
      <c r="N115" s="372" t="s">
        <v>309</v>
      </c>
      <c r="O115" s="372">
        <v>49035</v>
      </c>
      <c r="P115" s="372" t="s">
        <v>234</v>
      </c>
      <c r="Q115" s="372">
        <v>490350</v>
      </c>
      <c r="R115" s="372">
        <v>54</v>
      </c>
      <c r="S115" s="372">
        <v>112</v>
      </c>
      <c r="T115" s="372" t="s">
        <v>313</v>
      </c>
      <c r="U115" s="372">
        <v>1</v>
      </c>
      <c r="V115" s="372" t="s">
        <v>324</v>
      </c>
      <c r="W115" s="372">
        <v>54</v>
      </c>
      <c r="X115" s="372" t="s">
        <v>258</v>
      </c>
      <c r="Y115" s="372" t="s">
        <v>428</v>
      </c>
      <c r="Z115" s="372" t="s">
        <v>2077</v>
      </c>
      <c r="AA115" s="372" t="s">
        <v>428</v>
      </c>
      <c r="AB115" s="372" t="s">
        <v>2077</v>
      </c>
      <c r="AC115" s="373"/>
      <c r="AD115" s="373"/>
      <c r="AE115" s="372" t="s">
        <v>428</v>
      </c>
      <c r="AF115" s="372">
        <v>5</v>
      </c>
      <c r="AG115" s="372" t="s">
        <v>310</v>
      </c>
      <c r="AH115" s="372" t="s">
        <v>428</v>
      </c>
      <c r="AI115" s="372"/>
      <c r="AJ115" s="372"/>
      <c r="AK115" s="372"/>
      <c r="AL115" s="372"/>
      <c r="AM115" s="372"/>
      <c r="AN115" s="372">
        <v>0.24939700000000001</v>
      </c>
      <c r="AO115" s="372"/>
      <c r="AP115" s="372"/>
      <c r="AQ115" s="373"/>
    </row>
    <row r="116" spans="1:43" x14ac:dyDescent="0.25">
      <c r="A116" s="175" t="str">
        <f t="shared" si="8"/>
        <v>SL_2031_art_112_53</v>
      </c>
      <c r="B116" s="175" t="str">
        <f t="shared" si="9"/>
        <v>Single Long Haul Truck</v>
      </c>
      <c r="C116" s="200">
        <f t="shared" si="7"/>
        <v>2.2748394496792308E-3</v>
      </c>
      <c r="D116" s="262">
        <f t="shared" si="10"/>
        <v>2.8309467015478154E-6</v>
      </c>
      <c r="E116" s="372">
        <v>1.24446E-3</v>
      </c>
      <c r="F116" s="372">
        <v>1</v>
      </c>
      <c r="G116" s="372">
        <v>1</v>
      </c>
      <c r="H116" s="372">
        <v>2031</v>
      </c>
      <c r="I116" s="372">
        <v>1</v>
      </c>
      <c r="J116" s="372">
        <v>5</v>
      </c>
      <c r="K116" s="372" t="s">
        <v>308</v>
      </c>
      <c r="L116" s="372">
        <v>9</v>
      </c>
      <c r="M116" s="372">
        <v>49</v>
      </c>
      <c r="N116" s="372" t="s">
        <v>309</v>
      </c>
      <c r="O116" s="372">
        <v>49035</v>
      </c>
      <c r="P116" s="372" t="s">
        <v>234</v>
      </c>
      <c r="Q116" s="372">
        <v>490350</v>
      </c>
      <c r="R116" s="372">
        <v>53</v>
      </c>
      <c r="S116" s="372">
        <v>112</v>
      </c>
      <c r="T116" s="372" t="s">
        <v>313</v>
      </c>
      <c r="U116" s="372">
        <v>15</v>
      </c>
      <c r="V116" s="372" t="s">
        <v>323</v>
      </c>
      <c r="W116" s="372">
        <v>53</v>
      </c>
      <c r="X116" s="372" t="s">
        <v>257</v>
      </c>
      <c r="Y116" s="372" t="s">
        <v>428</v>
      </c>
      <c r="Z116" s="372" t="s">
        <v>2077</v>
      </c>
      <c r="AA116" s="372" t="s">
        <v>428</v>
      </c>
      <c r="AB116" s="372" t="s">
        <v>2077</v>
      </c>
      <c r="AC116" s="373"/>
      <c r="AD116" s="373"/>
      <c r="AE116" s="372" t="s">
        <v>428</v>
      </c>
      <c r="AF116" s="372">
        <v>5</v>
      </c>
      <c r="AG116" s="372" t="s">
        <v>310</v>
      </c>
      <c r="AH116" s="372" t="s">
        <v>428</v>
      </c>
      <c r="AI116" s="372"/>
      <c r="AJ116" s="372"/>
      <c r="AK116" s="372"/>
      <c r="AL116" s="372"/>
      <c r="AM116" s="372"/>
      <c r="AN116" s="372">
        <v>1.24446E-3</v>
      </c>
      <c r="AO116" s="372"/>
      <c r="AP116" s="372"/>
      <c r="AQ116" s="373"/>
    </row>
    <row r="117" spans="1:43" x14ac:dyDescent="0.25">
      <c r="A117" s="175" t="str">
        <f t="shared" si="8"/>
        <v>SL_2031_art_112_53</v>
      </c>
      <c r="B117" s="175" t="str">
        <f t="shared" si="9"/>
        <v>Single Long Haul Truck</v>
      </c>
      <c r="C117" s="200">
        <f t="shared" si="7"/>
        <v>2.2748394496792308E-3</v>
      </c>
      <c r="D117" s="262">
        <f t="shared" si="10"/>
        <v>9.7741661730697707E-4</v>
      </c>
      <c r="E117" s="372">
        <v>0.42966399999999999</v>
      </c>
      <c r="F117" s="372">
        <v>1</v>
      </c>
      <c r="G117" s="372">
        <v>1</v>
      </c>
      <c r="H117" s="372">
        <v>2031</v>
      </c>
      <c r="I117" s="372">
        <v>1</v>
      </c>
      <c r="J117" s="372">
        <v>5</v>
      </c>
      <c r="K117" s="372" t="s">
        <v>308</v>
      </c>
      <c r="L117" s="372">
        <v>9</v>
      </c>
      <c r="M117" s="372">
        <v>49</v>
      </c>
      <c r="N117" s="372" t="s">
        <v>309</v>
      </c>
      <c r="O117" s="372">
        <v>49035</v>
      </c>
      <c r="P117" s="372" t="s">
        <v>234</v>
      </c>
      <c r="Q117" s="372">
        <v>490350</v>
      </c>
      <c r="R117" s="372">
        <v>53</v>
      </c>
      <c r="S117" s="372">
        <v>112</v>
      </c>
      <c r="T117" s="372" t="s">
        <v>313</v>
      </c>
      <c r="U117" s="372">
        <v>1</v>
      </c>
      <c r="V117" s="372" t="s">
        <v>324</v>
      </c>
      <c r="W117" s="372">
        <v>53</v>
      </c>
      <c r="X117" s="372" t="s">
        <v>257</v>
      </c>
      <c r="Y117" s="372" t="s">
        <v>428</v>
      </c>
      <c r="Z117" s="372" t="s">
        <v>2077</v>
      </c>
      <c r="AA117" s="372" t="s">
        <v>428</v>
      </c>
      <c r="AB117" s="372" t="s">
        <v>2077</v>
      </c>
      <c r="AC117" s="373"/>
      <c r="AD117" s="373"/>
      <c r="AE117" s="372" t="s">
        <v>428</v>
      </c>
      <c r="AF117" s="372">
        <v>5</v>
      </c>
      <c r="AG117" s="372" t="s">
        <v>310</v>
      </c>
      <c r="AH117" s="372" t="s">
        <v>428</v>
      </c>
      <c r="AI117" s="372"/>
      <c r="AJ117" s="372"/>
      <c r="AK117" s="372"/>
      <c r="AL117" s="372"/>
      <c r="AM117" s="372"/>
      <c r="AN117" s="372">
        <v>0.42966399999999999</v>
      </c>
      <c r="AO117" s="372"/>
      <c r="AP117" s="372"/>
      <c r="AQ117" s="373"/>
    </row>
    <row r="118" spans="1:43" x14ac:dyDescent="0.25">
      <c r="A118" s="175" t="str">
        <f t="shared" si="8"/>
        <v>SL_2031_art_112_52</v>
      </c>
      <c r="B118" s="175" t="str">
        <f t="shared" si="9"/>
        <v>Single Short Haul Truck</v>
      </c>
      <c r="C118" s="200">
        <f t="shared" si="7"/>
        <v>3.3479081569163724E-2</v>
      </c>
      <c r="D118" s="262">
        <f t="shared" si="10"/>
        <v>4.1663377849561485E-5</v>
      </c>
      <c r="E118" s="372">
        <v>1.24446E-3</v>
      </c>
      <c r="F118" s="372">
        <v>1</v>
      </c>
      <c r="G118" s="372">
        <v>1</v>
      </c>
      <c r="H118" s="372">
        <v>2031</v>
      </c>
      <c r="I118" s="372">
        <v>1</v>
      </c>
      <c r="J118" s="372">
        <v>5</v>
      </c>
      <c r="K118" s="372" t="s">
        <v>308</v>
      </c>
      <c r="L118" s="372">
        <v>9</v>
      </c>
      <c r="M118" s="372">
        <v>49</v>
      </c>
      <c r="N118" s="372" t="s">
        <v>309</v>
      </c>
      <c r="O118" s="372">
        <v>49035</v>
      </c>
      <c r="P118" s="372" t="s">
        <v>234</v>
      </c>
      <c r="Q118" s="372">
        <v>490350</v>
      </c>
      <c r="R118" s="372">
        <v>52</v>
      </c>
      <c r="S118" s="372">
        <v>112</v>
      </c>
      <c r="T118" s="372" t="s">
        <v>313</v>
      </c>
      <c r="U118" s="372">
        <v>15</v>
      </c>
      <c r="V118" s="372" t="s">
        <v>323</v>
      </c>
      <c r="W118" s="372">
        <v>52</v>
      </c>
      <c r="X118" s="372" t="s">
        <v>256</v>
      </c>
      <c r="Y118" s="372" t="s">
        <v>428</v>
      </c>
      <c r="Z118" s="372" t="s">
        <v>2077</v>
      </c>
      <c r="AA118" s="372" t="s">
        <v>428</v>
      </c>
      <c r="AB118" s="372" t="s">
        <v>2077</v>
      </c>
      <c r="AC118" s="373"/>
      <c r="AD118" s="373"/>
      <c r="AE118" s="372" t="s">
        <v>428</v>
      </c>
      <c r="AF118" s="372">
        <v>5</v>
      </c>
      <c r="AG118" s="372" t="s">
        <v>310</v>
      </c>
      <c r="AH118" s="372" t="s">
        <v>428</v>
      </c>
      <c r="AI118" s="372"/>
      <c r="AJ118" s="372"/>
      <c r="AK118" s="372"/>
      <c r="AL118" s="372"/>
      <c r="AM118" s="372"/>
      <c r="AN118" s="372">
        <v>1.24446E-3</v>
      </c>
      <c r="AO118" s="372"/>
      <c r="AP118" s="372"/>
      <c r="AQ118" s="373"/>
    </row>
    <row r="119" spans="1:43" x14ac:dyDescent="0.25">
      <c r="A119" s="175" t="str">
        <f t="shared" si="8"/>
        <v>SL_2031_art_112_52</v>
      </c>
      <c r="B119" s="175" t="str">
        <f t="shared" si="9"/>
        <v>Single Short Haul Truck</v>
      </c>
      <c r="C119" s="200">
        <f t="shared" si="7"/>
        <v>3.3479081569163724E-2</v>
      </c>
      <c r="D119" s="262">
        <f t="shared" si="10"/>
        <v>1.4384756103333162E-2</v>
      </c>
      <c r="E119" s="372">
        <v>0.42966399999999999</v>
      </c>
      <c r="F119" s="372">
        <v>1</v>
      </c>
      <c r="G119" s="372">
        <v>1</v>
      </c>
      <c r="H119" s="372">
        <v>2031</v>
      </c>
      <c r="I119" s="372">
        <v>1</v>
      </c>
      <c r="J119" s="372">
        <v>5</v>
      </c>
      <c r="K119" s="372" t="s">
        <v>308</v>
      </c>
      <c r="L119" s="372">
        <v>9</v>
      </c>
      <c r="M119" s="372">
        <v>49</v>
      </c>
      <c r="N119" s="372" t="s">
        <v>309</v>
      </c>
      <c r="O119" s="372">
        <v>49035</v>
      </c>
      <c r="P119" s="372" t="s">
        <v>234</v>
      </c>
      <c r="Q119" s="372">
        <v>490350</v>
      </c>
      <c r="R119" s="372">
        <v>52</v>
      </c>
      <c r="S119" s="372">
        <v>112</v>
      </c>
      <c r="T119" s="372" t="s">
        <v>313</v>
      </c>
      <c r="U119" s="372">
        <v>1</v>
      </c>
      <c r="V119" s="372" t="s">
        <v>324</v>
      </c>
      <c r="W119" s="372">
        <v>52</v>
      </c>
      <c r="X119" s="372" t="s">
        <v>256</v>
      </c>
      <c r="Y119" s="372" t="s">
        <v>428</v>
      </c>
      <c r="Z119" s="372" t="s">
        <v>2077</v>
      </c>
      <c r="AA119" s="372" t="s">
        <v>428</v>
      </c>
      <c r="AB119" s="372" t="s">
        <v>2077</v>
      </c>
      <c r="AC119" s="373"/>
      <c r="AD119" s="373"/>
      <c r="AE119" s="372" t="s">
        <v>428</v>
      </c>
      <c r="AF119" s="372">
        <v>5</v>
      </c>
      <c r="AG119" s="372" t="s">
        <v>310</v>
      </c>
      <c r="AH119" s="372" t="s">
        <v>428</v>
      </c>
      <c r="AI119" s="372"/>
      <c r="AJ119" s="372"/>
      <c r="AK119" s="372"/>
      <c r="AL119" s="372"/>
      <c r="AM119" s="372"/>
      <c r="AN119" s="372">
        <v>0.42966399999999999</v>
      </c>
      <c r="AO119" s="372"/>
      <c r="AP119" s="372"/>
      <c r="AQ119" s="373"/>
    </row>
    <row r="120" spans="1:43" x14ac:dyDescent="0.25">
      <c r="A120" s="175" t="str">
        <f t="shared" si="8"/>
        <v>SL_2031_art_112_51</v>
      </c>
      <c r="B120" s="175" t="str">
        <f t="shared" si="9"/>
        <v>Refuse Truck</v>
      </c>
      <c r="C120" s="200">
        <f t="shared" si="7"/>
        <v>4.0253931417307004E-4</v>
      </c>
      <c r="D120" s="262">
        <f t="shared" si="10"/>
        <v>7.8359107975558159E-7</v>
      </c>
      <c r="E120" s="372">
        <v>1.94662E-3</v>
      </c>
      <c r="F120" s="372">
        <v>1</v>
      </c>
      <c r="G120" s="372">
        <v>1</v>
      </c>
      <c r="H120" s="372">
        <v>2031</v>
      </c>
      <c r="I120" s="372">
        <v>1</v>
      </c>
      <c r="J120" s="372">
        <v>5</v>
      </c>
      <c r="K120" s="372" t="s">
        <v>308</v>
      </c>
      <c r="L120" s="372">
        <v>9</v>
      </c>
      <c r="M120" s="372">
        <v>49</v>
      </c>
      <c r="N120" s="372" t="s">
        <v>309</v>
      </c>
      <c r="O120" s="372">
        <v>49035</v>
      </c>
      <c r="P120" s="372" t="s">
        <v>234</v>
      </c>
      <c r="Q120" s="372">
        <v>490350</v>
      </c>
      <c r="R120" s="372">
        <v>51</v>
      </c>
      <c r="S120" s="372">
        <v>112</v>
      </c>
      <c r="T120" s="372" t="s">
        <v>313</v>
      </c>
      <c r="U120" s="372">
        <v>15</v>
      </c>
      <c r="V120" s="372" t="s">
        <v>323</v>
      </c>
      <c r="W120" s="372">
        <v>51</v>
      </c>
      <c r="X120" s="372" t="s">
        <v>255</v>
      </c>
      <c r="Y120" s="372" t="s">
        <v>428</v>
      </c>
      <c r="Z120" s="372" t="s">
        <v>2077</v>
      </c>
      <c r="AA120" s="372" t="s">
        <v>428</v>
      </c>
      <c r="AB120" s="372" t="s">
        <v>2077</v>
      </c>
      <c r="AC120" s="373"/>
      <c r="AD120" s="373"/>
      <c r="AE120" s="372" t="s">
        <v>428</v>
      </c>
      <c r="AF120" s="372">
        <v>5</v>
      </c>
      <c r="AG120" s="372" t="s">
        <v>310</v>
      </c>
      <c r="AH120" s="372" t="s">
        <v>428</v>
      </c>
      <c r="AI120" s="372"/>
      <c r="AJ120" s="372"/>
      <c r="AK120" s="372"/>
      <c r="AL120" s="372"/>
      <c r="AM120" s="372"/>
      <c r="AN120" s="372">
        <v>1.94662E-3</v>
      </c>
      <c r="AO120" s="372"/>
      <c r="AP120" s="372"/>
      <c r="AQ120" s="373"/>
    </row>
    <row r="121" spans="1:43" x14ac:dyDescent="0.25">
      <c r="A121" s="175" t="str">
        <f t="shared" si="8"/>
        <v>SL_2031_art_112_51</v>
      </c>
      <c r="B121" s="175" t="str">
        <f t="shared" si="9"/>
        <v>Refuse Truck</v>
      </c>
      <c r="C121" s="200">
        <f t="shared" si="7"/>
        <v>4.0253931417307004E-4</v>
      </c>
      <c r="D121" s="262">
        <f t="shared" si="10"/>
        <v>1.4254520923839671E-4</v>
      </c>
      <c r="E121" s="372">
        <v>0.35411500000000001</v>
      </c>
      <c r="F121" s="372">
        <v>1</v>
      </c>
      <c r="G121" s="372">
        <v>1</v>
      </c>
      <c r="H121" s="372">
        <v>2031</v>
      </c>
      <c r="I121" s="372">
        <v>1</v>
      </c>
      <c r="J121" s="372">
        <v>5</v>
      </c>
      <c r="K121" s="372" t="s">
        <v>308</v>
      </c>
      <c r="L121" s="372">
        <v>9</v>
      </c>
      <c r="M121" s="372">
        <v>49</v>
      </c>
      <c r="N121" s="372" t="s">
        <v>309</v>
      </c>
      <c r="O121" s="372">
        <v>49035</v>
      </c>
      <c r="P121" s="372" t="s">
        <v>234</v>
      </c>
      <c r="Q121" s="372">
        <v>490350</v>
      </c>
      <c r="R121" s="372">
        <v>51</v>
      </c>
      <c r="S121" s="372">
        <v>112</v>
      </c>
      <c r="T121" s="372" t="s">
        <v>313</v>
      </c>
      <c r="U121" s="372">
        <v>1</v>
      </c>
      <c r="V121" s="372" t="s">
        <v>324</v>
      </c>
      <c r="W121" s="372">
        <v>51</v>
      </c>
      <c r="X121" s="372" t="s">
        <v>255</v>
      </c>
      <c r="Y121" s="372" t="s">
        <v>428</v>
      </c>
      <c r="Z121" s="372" t="s">
        <v>2077</v>
      </c>
      <c r="AA121" s="372" t="s">
        <v>428</v>
      </c>
      <c r="AB121" s="372" t="s">
        <v>2077</v>
      </c>
      <c r="AC121" s="373"/>
      <c r="AD121" s="373"/>
      <c r="AE121" s="372" t="s">
        <v>428</v>
      </c>
      <c r="AF121" s="372">
        <v>5</v>
      </c>
      <c r="AG121" s="372" t="s">
        <v>310</v>
      </c>
      <c r="AH121" s="372" t="s">
        <v>428</v>
      </c>
      <c r="AI121" s="372"/>
      <c r="AJ121" s="372"/>
      <c r="AK121" s="372"/>
      <c r="AL121" s="372"/>
      <c r="AM121" s="372"/>
      <c r="AN121" s="372">
        <v>0.35411500000000001</v>
      </c>
      <c r="AO121" s="372"/>
      <c r="AP121" s="372"/>
      <c r="AQ121" s="373"/>
    </row>
    <row r="122" spans="1:43" x14ac:dyDescent="0.25">
      <c r="A122" s="175" t="str">
        <f t="shared" si="8"/>
        <v>SL_2031_art_112_43</v>
      </c>
      <c r="B122" s="175" t="str">
        <f t="shared" si="9"/>
        <v>School Bus</v>
      </c>
      <c r="C122" s="200">
        <f t="shared" si="7"/>
        <v>1.228449877329703E-3</v>
      </c>
      <c r="D122" s="262">
        <f t="shared" si="10"/>
        <v>3.1465146622959812E-6</v>
      </c>
      <c r="E122" s="372">
        <v>2.5613699999999999E-3</v>
      </c>
      <c r="F122" s="372">
        <v>1</v>
      </c>
      <c r="G122" s="372">
        <v>1</v>
      </c>
      <c r="H122" s="372">
        <v>2031</v>
      </c>
      <c r="I122" s="372">
        <v>1</v>
      </c>
      <c r="J122" s="372">
        <v>5</v>
      </c>
      <c r="K122" s="372" t="s">
        <v>308</v>
      </c>
      <c r="L122" s="372">
        <v>9</v>
      </c>
      <c r="M122" s="372">
        <v>49</v>
      </c>
      <c r="N122" s="372" t="s">
        <v>309</v>
      </c>
      <c r="O122" s="372">
        <v>49035</v>
      </c>
      <c r="P122" s="372" t="s">
        <v>234</v>
      </c>
      <c r="Q122" s="372">
        <v>490350</v>
      </c>
      <c r="R122" s="372">
        <v>43</v>
      </c>
      <c r="S122" s="372">
        <v>112</v>
      </c>
      <c r="T122" s="372" t="s">
        <v>313</v>
      </c>
      <c r="U122" s="372">
        <v>15</v>
      </c>
      <c r="V122" s="372" t="s">
        <v>323</v>
      </c>
      <c r="W122" s="372">
        <v>43</v>
      </c>
      <c r="X122" s="372" t="s">
        <v>254</v>
      </c>
      <c r="Y122" s="372" t="s">
        <v>428</v>
      </c>
      <c r="Z122" s="372" t="s">
        <v>2077</v>
      </c>
      <c r="AA122" s="372" t="s">
        <v>428</v>
      </c>
      <c r="AB122" s="372" t="s">
        <v>2077</v>
      </c>
      <c r="AC122" s="373"/>
      <c r="AD122" s="373"/>
      <c r="AE122" s="372" t="s">
        <v>428</v>
      </c>
      <c r="AF122" s="372">
        <v>5</v>
      </c>
      <c r="AG122" s="372" t="s">
        <v>310</v>
      </c>
      <c r="AH122" s="372" t="s">
        <v>428</v>
      </c>
      <c r="AI122" s="372"/>
      <c r="AJ122" s="372"/>
      <c r="AK122" s="372"/>
      <c r="AL122" s="372"/>
      <c r="AM122" s="372"/>
      <c r="AN122" s="372">
        <v>2.5613699999999999E-3</v>
      </c>
      <c r="AO122" s="372"/>
      <c r="AP122" s="372"/>
      <c r="AQ122" s="373"/>
    </row>
    <row r="123" spans="1:43" x14ac:dyDescent="0.25">
      <c r="A123" s="175" t="str">
        <f t="shared" si="8"/>
        <v>SL_2031_art_112_43</v>
      </c>
      <c r="B123" s="175" t="str">
        <f t="shared" si="9"/>
        <v>School Bus</v>
      </c>
      <c r="C123" s="200">
        <f t="shared" si="7"/>
        <v>1.228449877329703E-3</v>
      </c>
      <c r="D123" s="262">
        <f t="shared" si="10"/>
        <v>2.8000672278914583E-4</v>
      </c>
      <c r="E123" s="372">
        <v>0.227935</v>
      </c>
      <c r="F123" s="372">
        <v>1</v>
      </c>
      <c r="G123" s="372">
        <v>1</v>
      </c>
      <c r="H123" s="372">
        <v>2031</v>
      </c>
      <c r="I123" s="372">
        <v>1</v>
      </c>
      <c r="J123" s="372">
        <v>5</v>
      </c>
      <c r="K123" s="372" t="s">
        <v>308</v>
      </c>
      <c r="L123" s="372">
        <v>9</v>
      </c>
      <c r="M123" s="372">
        <v>49</v>
      </c>
      <c r="N123" s="372" t="s">
        <v>309</v>
      </c>
      <c r="O123" s="372">
        <v>49035</v>
      </c>
      <c r="P123" s="372" t="s">
        <v>234</v>
      </c>
      <c r="Q123" s="372">
        <v>490350</v>
      </c>
      <c r="R123" s="372">
        <v>43</v>
      </c>
      <c r="S123" s="372">
        <v>112</v>
      </c>
      <c r="T123" s="372" t="s">
        <v>313</v>
      </c>
      <c r="U123" s="372">
        <v>1</v>
      </c>
      <c r="V123" s="372" t="s">
        <v>324</v>
      </c>
      <c r="W123" s="372">
        <v>43</v>
      </c>
      <c r="X123" s="372" t="s">
        <v>254</v>
      </c>
      <c r="Y123" s="372" t="s">
        <v>428</v>
      </c>
      <c r="Z123" s="372" t="s">
        <v>2077</v>
      </c>
      <c r="AA123" s="372" t="s">
        <v>428</v>
      </c>
      <c r="AB123" s="372" t="s">
        <v>2077</v>
      </c>
      <c r="AC123" s="373"/>
      <c r="AD123" s="373"/>
      <c r="AE123" s="372" t="s">
        <v>428</v>
      </c>
      <c r="AF123" s="372">
        <v>5</v>
      </c>
      <c r="AG123" s="372" t="s">
        <v>310</v>
      </c>
      <c r="AH123" s="372" t="s">
        <v>428</v>
      </c>
      <c r="AI123" s="372"/>
      <c r="AJ123" s="372"/>
      <c r="AK123" s="372"/>
      <c r="AL123" s="372"/>
      <c r="AM123" s="372"/>
      <c r="AN123" s="372">
        <v>0.227935</v>
      </c>
      <c r="AO123" s="372"/>
      <c r="AP123" s="372"/>
      <c r="AQ123" s="373"/>
    </row>
    <row r="124" spans="1:43" x14ac:dyDescent="0.25">
      <c r="A124" s="175" t="str">
        <f t="shared" si="8"/>
        <v>SL_2031_art_112_42</v>
      </c>
      <c r="B124" s="175" t="str">
        <f t="shared" si="9"/>
        <v>Transit Bus</v>
      </c>
      <c r="C124" s="200">
        <f t="shared" si="7"/>
        <v>8.5332482098569569E-4</v>
      </c>
      <c r="D124" s="262">
        <f t="shared" si="10"/>
        <v>3.4677072745288307E-7</v>
      </c>
      <c r="E124" s="372">
        <v>4.0637600000000001E-4</v>
      </c>
      <c r="F124" s="372">
        <v>1</v>
      </c>
      <c r="G124" s="372">
        <v>1</v>
      </c>
      <c r="H124" s="372">
        <v>2031</v>
      </c>
      <c r="I124" s="372">
        <v>1</v>
      </c>
      <c r="J124" s="372">
        <v>5</v>
      </c>
      <c r="K124" s="372" t="s">
        <v>308</v>
      </c>
      <c r="L124" s="372">
        <v>9</v>
      </c>
      <c r="M124" s="372">
        <v>49</v>
      </c>
      <c r="N124" s="372" t="s">
        <v>309</v>
      </c>
      <c r="O124" s="372">
        <v>49035</v>
      </c>
      <c r="P124" s="372" t="s">
        <v>234</v>
      </c>
      <c r="Q124" s="372">
        <v>490350</v>
      </c>
      <c r="R124" s="372">
        <v>42</v>
      </c>
      <c r="S124" s="372">
        <v>112</v>
      </c>
      <c r="T124" s="372" t="s">
        <v>313</v>
      </c>
      <c r="U124" s="372">
        <v>15</v>
      </c>
      <c r="V124" s="372" t="s">
        <v>323</v>
      </c>
      <c r="W124" s="372">
        <v>42</v>
      </c>
      <c r="X124" s="372" t="s">
        <v>253</v>
      </c>
      <c r="Y124" s="372" t="s">
        <v>428</v>
      </c>
      <c r="Z124" s="372" t="s">
        <v>2077</v>
      </c>
      <c r="AA124" s="372" t="s">
        <v>428</v>
      </c>
      <c r="AB124" s="372" t="s">
        <v>2077</v>
      </c>
      <c r="AC124" s="373"/>
      <c r="AD124" s="373"/>
      <c r="AE124" s="372" t="s">
        <v>428</v>
      </c>
      <c r="AF124" s="372">
        <v>5</v>
      </c>
      <c r="AG124" s="372" t="s">
        <v>310</v>
      </c>
      <c r="AH124" s="372" t="s">
        <v>428</v>
      </c>
      <c r="AI124" s="372"/>
      <c r="AJ124" s="372"/>
      <c r="AK124" s="372"/>
      <c r="AL124" s="372"/>
      <c r="AM124" s="372"/>
      <c r="AN124" s="372">
        <v>4.0637600000000001E-4</v>
      </c>
      <c r="AO124" s="372"/>
      <c r="AP124" s="372"/>
      <c r="AQ124" s="373"/>
    </row>
    <row r="125" spans="1:43" x14ac:dyDescent="0.25">
      <c r="A125" s="175" t="str">
        <f t="shared" si="8"/>
        <v>SL_2031_art_112_42</v>
      </c>
      <c r="B125" s="175" t="str">
        <f t="shared" si="9"/>
        <v>Transit Bus</v>
      </c>
      <c r="C125" s="200">
        <f t="shared" si="7"/>
        <v>8.5332482098569569E-4</v>
      </c>
      <c r="D125" s="262">
        <f t="shared" si="10"/>
        <v>3.282936851040798E-5</v>
      </c>
      <c r="E125" s="372">
        <v>3.8472300000000001E-2</v>
      </c>
      <c r="F125" s="372">
        <v>1</v>
      </c>
      <c r="G125" s="372">
        <v>1</v>
      </c>
      <c r="H125" s="372">
        <v>2031</v>
      </c>
      <c r="I125" s="372">
        <v>1</v>
      </c>
      <c r="J125" s="372">
        <v>5</v>
      </c>
      <c r="K125" s="372" t="s">
        <v>308</v>
      </c>
      <c r="L125" s="372">
        <v>9</v>
      </c>
      <c r="M125" s="372">
        <v>49</v>
      </c>
      <c r="N125" s="372" t="s">
        <v>309</v>
      </c>
      <c r="O125" s="372">
        <v>49035</v>
      </c>
      <c r="P125" s="372" t="s">
        <v>234</v>
      </c>
      <c r="Q125" s="372">
        <v>490350</v>
      </c>
      <c r="R125" s="372">
        <v>42</v>
      </c>
      <c r="S125" s="372">
        <v>112</v>
      </c>
      <c r="T125" s="372" t="s">
        <v>313</v>
      </c>
      <c r="U125" s="372">
        <v>1</v>
      </c>
      <c r="V125" s="372" t="s">
        <v>324</v>
      </c>
      <c r="W125" s="372">
        <v>42</v>
      </c>
      <c r="X125" s="372" t="s">
        <v>253</v>
      </c>
      <c r="Y125" s="372" t="s">
        <v>428</v>
      </c>
      <c r="Z125" s="372" t="s">
        <v>2077</v>
      </c>
      <c r="AA125" s="372" t="s">
        <v>428</v>
      </c>
      <c r="AB125" s="372" t="s">
        <v>2077</v>
      </c>
      <c r="AC125" s="373"/>
      <c r="AD125" s="373"/>
      <c r="AE125" s="372" t="s">
        <v>428</v>
      </c>
      <c r="AF125" s="372">
        <v>5</v>
      </c>
      <c r="AG125" s="372" t="s">
        <v>310</v>
      </c>
      <c r="AH125" s="372" t="s">
        <v>428</v>
      </c>
      <c r="AI125" s="372"/>
      <c r="AJ125" s="372"/>
      <c r="AK125" s="372"/>
      <c r="AL125" s="372"/>
      <c r="AM125" s="372"/>
      <c r="AN125" s="372">
        <v>3.8472300000000001E-2</v>
      </c>
      <c r="AO125" s="372"/>
      <c r="AP125" s="372"/>
      <c r="AQ125" s="373"/>
    </row>
    <row r="126" spans="1:43" x14ac:dyDescent="0.25">
      <c r="A126" s="175" t="str">
        <f t="shared" si="8"/>
        <v>SL_2031_art_112_41</v>
      </c>
      <c r="B126" s="175" t="str">
        <f t="shared" si="9"/>
        <v>Intercity Bus</v>
      </c>
      <c r="C126" s="200">
        <f t="shared" si="7"/>
        <v>2.7535459620983706E-3</v>
      </c>
      <c r="D126" s="262">
        <f t="shared" si="10"/>
        <v>2.6557124740650157E-6</v>
      </c>
      <c r="E126" s="372">
        <v>9.6447000000000004E-4</v>
      </c>
      <c r="F126" s="372">
        <v>1</v>
      </c>
      <c r="G126" s="372">
        <v>1</v>
      </c>
      <c r="H126" s="372">
        <v>2031</v>
      </c>
      <c r="I126" s="372">
        <v>1</v>
      </c>
      <c r="J126" s="372">
        <v>5</v>
      </c>
      <c r="K126" s="372" t="s">
        <v>308</v>
      </c>
      <c r="L126" s="372">
        <v>9</v>
      </c>
      <c r="M126" s="372">
        <v>49</v>
      </c>
      <c r="N126" s="372" t="s">
        <v>309</v>
      </c>
      <c r="O126" s="372">
        <v>49035</v>
      </c>
      <c r="P126" s="372" t="s">
        <v>234</v>
      </c>
      <c r="Q126" s="372">
        <v>490350</v>
      </c>
      <c r="R126" s="372">
        <v>41</v>
      </c>
      <c r="S126" s="372">
        <v>112</v>
      </c>
      <c r="T126" s="372" t="s">
        <v>313</v>
      </c>
      <c r="U126" s="372">
        <v>15</v>
      </c>
      <c r="V126" s="372" t="s">
        <v>323</v>
      </c>
      <c r="W126" s="372">
        <v>41</v>
      </c>
      <c r="X126" s="372" t="s">
        <v>429</v>
      </c>
      <c r="Y126" s="372" t="s">
        <v>428</v>
      </c>
      <c r="Z126" s="372" t="s">
        <v>2077</v>
      </c>
      <c r="AA126" s="372" t="s">
        <v>428</v>
      </c>
      <c r="AB126" s="372" t="s">
        <v>2077</v>
      </c>
      <c r="AC126" s="373"/>
      <c r="AD126" s="373"/>
      <c r="AE126" s="372" t="s">
        <v>428</v>
      </c>
      <c r="AF126" s="372">
        <v>5</v>
      </c>
      <c r="AG126" s="372" t="s">
        <v>310</v>
      </c>
      <c r="AH126" s="372" t="s">
        <v>428</v>
      </c>
      <c r="AI126" s="372"/>
      <c r="AJ126" s="372"/>
      <c r="AK126" s="372"/>
      <c r="AL126" s="372"/>
      <c r="AM126" s="372"/>
      <c r="AN126" s="372">
        <v>9.6447000000000004E-4</v>
      </c>
      <c r="AO126" s="372"/>
      <c r="AP126" s="372"/>
      <c r="AQ126" s="373"/>
    </row>
    <row r="127" spans="1:43" x14ac:dyDescent="0.25">
      <c r="A127" s="175" t="str">
        <f t="shared" si="8"/>
        <v>SL_2031_art_112_41</v>
      </c>
      <c r="B127" s="175" t="str">
        <f t="shared" si="9"/>
        <v>Intercity Bus</v>
      </c>
      <c r="C127" s="200">
        <f t="shared" si="7"/>
        <v>2.7535459620983706E-3</v>
      </c>
      <c r="D127" s="262">
        <f t="shared" si="10"/>
        <v>4.9755474116732715E-4</v>
      </c>
      <c r="E127" s="372">
        <v>0.180696</v>
      </c>
      <c r="F127" s="372">
        <v>1</v>
      </c>
      <c r="G127" s="372">
        <v>1</v>
      </c>
      <c r="H127" s="372">
        <v>2031</v>
      </c>
      <c r="I127" s="372">
        <v>1</v>
      </c>
      <c r="J127" s="372">
        <v>5</v>
      </c>
      <c r="K127" s="372" t="s">
        <v>308</v>
      </c>
      <c r="L127" s="372">
        <v>9</v>
      </c>
      <c r="M127" s="372">
        <v>49</v>
      </c>
      <c r="N127" s="372" t="s">
        <v>309</v>
      </c>
      <c r="O127" s="372">
        <v>49035</v>
      </c>
      <c r="P127" s="372" t="s">
        <v>234</v>
      </c>
      <c r="Q127" s="372">
        <v>490350</v>
      </c>
      <c r="R127" s="372">
        <v>41</v>
      </c>
      <c r="S127" s="372">
        <v>112</v>
      </c>
      <c r="T127" s="372" t="s">
        <v>313</v>
      </c>
      <c r="U127" s="372">
        <v>1</v>
      </c>
      <c r="V127" s="372" t="s">
        <v>324</v>
      </c>
      <c r="W127" s="372">
        <v>41</v>
      </c>
      <c r="X127" s="372" t="s">
        <v>429</v>
      </c>
      <c r="Y127" s="372" t="s">
        <v>428</v>
      </c>
      <c r="Z127" s="372" t="s">
        <v>2077</v>
      </c>
      <c r="AA127" s="372" t="s">
        <v>428</v>
      </c>
      <c r="AB127" s="372" t="s">
        <v>2077</v>
      </c>
      <c r="AC127" s="373"/>
      <c r="AD127" s="373"/>
      <c r="AE127" s="372" t="s">
        <v>428</v>
      </c>
      <c r="AF127" s="372">
        <v>5</v>
      </c>
      <c r="AG127" s="372" t="s">
        <v>310</v>
      </c>
      <c r="AH127" s="372" t="s">
        <v>428</v>
      </c>
      <c r="AI127" s="372"/>
      <c r="AJ127" s="372"/>
      <c r="AK127" s="372"/>
      <c r="AL127" s="372"/>
      <c r="AM127" s="372"/>
      <c r="AN127" s="372">
        <v>0.180696</v>
      </c>
      <c r="AO127" s="372"/>
      <c r="AP127" s="372"/>
      <c r="AQ127" s="373"/>
    </row>
    <row r="128" spans="1:43" x14ac:dyDescent="0.25">
      <c r="A128" s="175" t="str">
        <f t="shared" si="8"/>
        <v>SL_2031_art_112_32</v>
      </c>
      <c r="B128" s="175" t="str">
        <f t="shared" si="9"/>
        <v>Light Commercial Truck</v>
      </c>
      <c r="C128" s="200">
        <f t="shared" si="7"/>
        <v>5.0584719878058286E-2</v>
      </c>
      <c r="D128" s="262">
        <f t="shared" si="10"/>
        <v>1.232946903835805E-6</v>
      </c>
      <c r="E128" s="372">
        <v>2.4373900000000001E-5</v>
      </c>
      <c r="F128" s="372">
        <v>1</v>
      </c>
      <c r="G128" s="372">
        <v>1</v>
      </c>
      <c r="H128" s="372">
        <v>2031</v>
      </c>
      <c r="I128" s="372">
        <v>1</v>
      </c>
      <c r="J128" s="372">
        <v>5</v>
      </c>
      <c r="K128" s="372" t="s">
        <v>308</v>
      </c>
      <c r="L128" s="372">
        <v>9</v>
      </c>
      <c r="M128" s="372">
        <v>49</v>
      </c>
      <c r="N128" s="372" t="s">
        <v>309</v>
      </c>
      <c r="O128" s="372">
        <v>49035</v>
      </c>
      <c r="P128" s="372" t="s">
        <v>234</v>
      </c>
      <c r="Q128" s="372">
        <v>490350</v>
      </c>
      <c r="R128" s="372">
        <v>32</v>
      </c>
      <c r="S128" s="372">
        <v>112</v>
      </c>
      <c r="T128" s="372" t="s">
        <v>313</v>
      </c>
      <c r="U128" s="372">
        <v>15</v>
      </c>
      <c r="V128" s="372" t="s">
        <v>323</v>
      </c>
      <c r="W128" s="372">
        <v>32</v>
      </c>
      <c r="X128" s="372" t="s">
        <v>251</v>
      </c>
      <c r="Y128" s="372" t="s">
        <v>428</v>
      </c>
      <c r="Z128" s="372" t="s">
        <v>2077</v>
      </c>
      <c r="AA128" s="372" t="s">
        <v>428</v>
      </c>
      <c r="AB128" s="372" t="s">
        <v>2077</v>
      </c>
      <c r="AC128" s="373"/>
      <c r="AD128" s="373"/>
      <c r="AE128" s="372" t="s">
        <v>428</v>
      </c>
      <c r="AF128" s="372">
        <v>5</v>
      </c>
      <c r="AG128" s="372" t="s">
        <v>310</v>
      </c>
      <c r="AH128" s="372" t="s">
        <v>428</v>
      </c>
      <c r="AI128" s="372"/>
      <c r="AJ128" s="372"/>
      <c r="AK128" s="372"/>
      <c r="AL128" s="372"/>
      <c r="AM128" s="372"/>
      <c r="AN128" s="372">
        <v>2.4373900000000001E-5</v>
      </c>
      <c r="AO128" s="372"/>
      <c r="AP128" s="372"/>
      <c r="AQ128" s="373"/>
    </row>
    <row r="129" spans="1:43" x14ac:dyDescent="0.25">
      <c r="A129" s="175" t="str">
        <f t="shared" si="8"/>
        <v>SL_2031_art_112_32</v>
      </c>
      <c r="B129" s="175" t="str">
        <f t="shared" si="9"/>
        <v>Light Commercial Truck</v>
      </c>
      <c r="C129" s="200">
        <f t="shared" si="7"/>
        <v>5.0584719878058286E-2</v>
      </c>
      <c r="D129" s="262">
        <f t="shared" si="10"/>
        <v>6.9823100542081408E-4</v>
      </c>
      <c r="E129" s="372">
        <v>1.38032E-2</v>
      </c>
      <c r="F129" s="372">
        <v>1</v>
      </c>
      <c r="G129" s="372">
        <v>1</v>
      </c>
      <c r="H129" s="372">
        <v>2031</v>
      </c>
      <c r="I129" s="372">
        <v>1</v>
      </c>
      <c r="J129" s="372">
        <v>5</v>
      </c>
      <c r="K129" s="372" t="s">
        <v>308</v>
      </c>
      <c r="L129" s="372">
        <v>9</v>
      </c>
      <c r="M129" s="372">
        <v>49</v>
      </c>
      <c r="N129" s="372" t="s">
        <v>309</v>
      </c>
      <c r="O129" s="372">
        <v>49035</v>
      </c>
      <c r="P129" s="372" t="s">
        <v>234</v>
      </c>
      <c r="Q129" s="372">
        <v>490350</v>
      </c>
      <c r="R129" s="372">
        <v>32</v>
      </c>
      <c r="S129" s="372">
        <v>112</v>
      </c>
      <c r="T129" s="372" t="s">
        <v>313</v>
      </c>
      <c r="U129" s="372">
        <v>1</v>
      </c>
      <c r="V129" s="372" t="s">
        <v>324</v>
      </c>
      <c r="W129" s="372">
        <v>32</v>
      </c>
      <c r="X129" s="372" t="s">
        <v>251</v>
      </c>
      <c r="Y129" s="372" t="s">
        <v>428</v>
      </c>
      <c r="Z129" s="372" t="s">
        <v>2077</v>
      </c>
      <c r="AA129" s="372" t="s">
        <v>428</v>
      </c>
      <c r="AB129" s="372" t="s">
        <v>2077</v>
      </c>
      <c r="AC129" s="373"/>
      <c r="AD129" s="373"/>
      <c r="AE129" s="372" t="s">
        <v>428</v>
      </c>
      <c r="AF129" s="372">
        <v>5</v>
      </c>
      <c r="AG129" s="372" t="s">
        <v>310</v>
      </c>
      <c r="AH129" s="372" t="s">
        <v>428</v>
      </c>
      <c r="AI129" s="372"/>
      <c r="AJ129" s="372"/>
      <c r="AK129" s="372"/>
      <c r="AL129" s="372"/>
      <c r="AM129" s="372"/>
      <c r="AN129" s="372">
        <v>1.38032E-2</v>
      </c>
      <c r="AO129" s="372"/>
      <c r="AP129" s="372"/>
      <c r="AQ129" s="373"/>
    </row>
    <row r="130" spans="1:43" x14ac:dyDescent="0.25">
      <c r="A130" s="175" t="str">
        <f t="shared" si="8"/>
        <v>SL_2031_art_112_31</v>
      </c>
      <c r="B130" s="175" t="str">
        <f t="shared" si="9"/>
        <v>Passenger Truck</v>
      </c>
      <c r="C130" s="200">
        <f t="shared" si="7"/>
        <v>0.42362883266217022</v>
      </c>
      <c r="D130" s="262">
        <f t="shared" si="10"/>
        <v>9.2206628088415317E-6</v>
      </c>
      <c r="E130" s="372">
        <v>2.1765900000000001E-5</v>
      </c>
      <c r="F130" s="372">
        <v>1</v>
      </c>
      <c r="G130" s="372">
        <v>1</v>
      </c>
      <c r="H130" s="372">
        <v>2031</v>
      </c>
      <c r="I130" s="372">
        <v>1</v>
      </c>
      <c r="J130" s="372">
        <v>5</v>
      </c>
      <c r="K130" s="372" t="s">
        <v>308</v>
      </c>
      <c r="L130" s="372">
        <v>9</v>
      </c>
      <c r="M130" s="372">
        <v>49</v>
      </c>
      <c r="N130" s="372" t="s">
        <v>309</v>
      </c>
      <c r="O130" s="372">
        <v>49035</v>
      </c>
      <c r="P130" s="372" t="s">
        <v>234</v>
      </c>
      <c r="Q130" s="372">
        <v>490350</v>
      </c>
      <c r="R130" s="372">
        <v>31</v>
      </c>
      <c r="S130" s="372">
        <v>112</v>
      </c>
      <c r="T130" s="372" t="s">
        <v>313</v>
      </c>
      <c r="U130" s="372">
        <v>15</v>
      </c>
      <c r="V130" s="372" t="s">
        <v>323</v>
      </c>
      <c r="W130" s="372">
        <v>31</v>
      </c>
      <c r="X130" s="372" t="s">
        <v>250</v>
      </c>
      <c r="Y130" s="372" t="s">
        <v>428</v>
      </c>
      <c r="Z130" s="372" t="s">
        <v>2077</v>
      </c>
      <c r="AA130" s="372" t="s">
        <v>428</v>
      </c>
      <c r="AB130" s="372" t="s">
        <v>2077</v>
      </c>
      <c r="AC130" s="373"/>
      <c r="AD130" s="373"/>
      <c r="AE130" s="372" t="s">
        <v>428</v>
      </c>
      <c r="AF130" s="372">
        <v>5</v>
      </c>
      <c r="AG130" s="372" t="s">
        <v>310</v>
      </c>
      <c r="AH130" s="372" t="s">
        <v>428</v>
      </c>
      <c r="AI130" s="372"/>
      <c r="AJ130" s="372"/>
      <c r="AK130" s="372"/>
      <c r="AL130" s="372"/>
      <c r="AM130" s="372"/>
      <c r="AN130" s="372">
        <v>2.1765900000000001E-5</v>
      </c>
      <c r="AO130" s="372"/>
      <c r="AP130" s="372"/>
      <c r="AQ130" s="373"/>
    </row>
    <row r="131" spans="1:43" x14ac:dyDescent="0.25">
      <c r="A131" s="175" t="str">
        <f t="shared" si="8"/>
        <v>SL_2031_art_112_31</v>
      </c>
      <c r="B131" s="175" t="str">
        <f t="shared" si="9"/>
        <v>Passenger Truck</v>
      </c>
      <c r="C131" s="200">
        <f t="shared" si="7"/>
        <v>0.42362883266217022</v>
      </c>
      <c r="D131" s="262">
        <f t="shared" si="10"/>
        <v>5.9274993523756184E-3</v>
      </c>
      <c r="E131" s="372">
        <v>1.39922E-2</v>
      </c>
      <c r="F131" s="372">
        <v>1</v>
      </c>
      <c r="G131" s="372">
        <v>1</v>
      </c>
      <c r="H131" s="372">
        <v>2031</v>
      </c>
      <c r="I131" s="372">
        <v>1</v>
      </c>
      <c r="J131" s="372">
        <v>5</v>
      </c>
      <c r="K131" s="372" t="s">
        <v>308</v>
      </c>
      <c r="L131" s="372">
        <v>9</v>
      </c>
      <c r="M131" s="372">
        <v>49</v>
      </c>
      <c r="N131" s="372" t="s">
        <v>309</v>
      </c>
      <c r="O131" s="372">
        <v>49035</v>
      </c>
      <c r="P131" s="372" t="s">
        <v>234</v>
      </c>
      <c r="Q131" s="372">
        <v>490350</v>
      </c>
      <c r="R131" s="372">
        <v>31</v>
      </c>
      <c r="S131" s="372">
        <v>112</v>
      </c>
      <c r="T131" s="372" t="s">
        <v>313</v>
      </c>
      <c r="U131" s="372">
        <v>1</v>
      </c>
      <c r="V131" s="372" t="s">
        <v>324</v>
      </c>
      <c r="W131" s="372">
        <v>31</v>
      </c>
      <c r="X131" s="372" t="s">
        <v>250</v>
      </c>
      <c r="Y131" s="372" t="s">
        <v>428</v>
      </c>
      <c r="Z131" s="372" t="s">
        <v>2077</v>
      </c>
      <c r="AA131" s="372" t="s">
        <v>428</v>
      </c>
      <c r="AB131" s="372" t="s">
        <v>2077</v>
      </c>
      <c r="AC131" s="373"/>
      <c r="AD131" s="373"/>
      <c r="AE131" s="372" t="s">
        <v>428</v>
      </c>
      <c r="AF131" s="372">
        <v>5</v>
      </c>
      <c r="AG131" s="372" t="s">
        <v>310</v>
      </c>
      <c r="AH131" s="372" t="s">
        <v>428</v>
      </c>
      <c r="AI131" s="372"/>
      <c r="AJ131" s="372"/>
      <c r="AK131" s="372"/>
      <c r="AL131" s="372"/>
      <c r="AM131" s="372"/>
      <c r="AN131" s="372">
        <v>1.39922E-2</v>
      </c>
      <c r="AO131" s="372"/>
      <c r="AP131" s="372"/>
      <c r="AQ131" s="373"/>
    </row>
    <row r="132" spans="1:43" x14ac:dyDescent="0.25">
      <c r="A132" s="175" t="str">
        <f t="shared" si="8"/>
        <v>SL_2031_art_112_21</v>
      </c>
      <c r="B132" s="175" t="str">
        <f t="shared" si="9"/>
        <v>Passenger Car</v>
      </c>
      <c r="C132" s="200">
        <f t="shared" si="7"/>
        <v>0.44466615548301297</v>
      </c>
      <c r="D132" s="262">
        <f t="shared" si="10"/>
        <v>2.0557272100904074E-5</v>
      </c>
      <c r="E132" s="372">
        <v>4.6230799999999998E-5</v>
      </c>
      <c r="F132" s="372">
        <v>1</v>
      </c>
      <c r="G132" s="372">
        <v>1</v>
      </c>
      <c r="H132" s="372">
        <v>2031</v>
      </c>
      <c r="I132" s="372">
        <v>1</v>
      </c>
      <c r="J132" s="372">
        <v>5</v>
      </c>
      <c r="K132" s="372" t="s">
        <v>308</v>
      </c>
      <c r="L132" s="372">
        <v>9</v>
      </c>
      <c r="M132" s="372">
        <v>49</v>
      </c>
      <c r="N132" s="372" t="s">
        <v>309</v>
      </c>
      <c r="O132" s="372">
        <v>49035</v>
      </c>
      <c r="P132" s="372" t="s">
        <v>234</v>
      </c>
      <c r="Q132" s="372">
        <v>490350</v>
      </c>
      <c r="R132" s="372">
        <v>21</v>
      </c>
      <c r="S132" s="372">
        <v>112</v>
      </c>
      <c r="T132" s="372" t="s">
        <v>313</v>
      </c>
      <c r="U132" s="372">
        <v>15</v>
      </c>
      <c r="V132" s="372" t="s">
        <v>323</v>
      </c>
      <c r="W132" s="372">
        <v>21</v>
      </c>
      <c r="X132" s="372" t="s">
        <v>249</v>
      </c>
      <c r="Y132" s="372" t="s">
        <v>428</v>
      </c>
      <c r="Z132" s="372" t="s">
        <v>2077</v>
      </c>
      <c r="AA132" s="372" t="s">
        <v>428</v>
      </c>
      <c r="AB132" s="372" t="s">
        <v>2077</v>
      </c>
      <c r="AC132" s="373"/>
      <c r="AD132" s="373"/>
      <c r="AE132" s="372" t="s">
        <v>428</v>
      </c>
      <c r="AF132" s="372">
        <v>5</v>
      </c>
      <c r="AG132" s="372" t="s">
        <v>310</v>
      </c>
      <c r="AH132" s="372" t="s">
        <v>428</v>
      </c>
      <c r="AI132" s="372"/>
      <c r="AJ132" s="372"/>
      <c r="AK132" s="372"/>
      <c r="AL132" s="372"/>
      <c r="AM132" s="372"/>
      <c r="AN132" s="372">
        <v>4.6230799999999998E-5</v>
      </c>
      <c r="AO132" s="372"/>
      <c r="AP132" s="372"/>
      <c r="AQ132" s="373"/>
    </row>
    <row r="133" spans="1:43" x14ac:dyDescent="0.25">
      <c r="A133" s="175" t="str">
        <f t="shared" si="8"/>
        <v>SL_2031_art_112_21</v>
      </c>
      <c r="B133" s="175" t="str">
        <f t="shared" si="9"/>
        <v>Passenger Car</v>
      </c>
      <c r="C133" s="200">
        <f t="shared" si="7"/>
        <v>0.44466615548301297</v>
      </c>
      <c r="D133" s="262">
        <f t="shared" si="10"/>
        <v>2.5773517371028656E-3</v>
      </c>
      <c r="E133" s="372">
        <v>5.7961499999999999E-3</v>
      </c>
      <c r="F133" s="372">
        <v>1</v>
      </c>
      <c r="G133" s="372">
        <v>1</v>
      </c>
      <c r="H133" s="372">
        <v>2031</v>
      </c>
      <c r="I133" s="372">
        <v>1</v>
      </c>
      <c r="J133" s="372">
        <v>5</v>
      </c>
      <c r="K133" s="372" t="s">
        <v>308</v>
      </c>
      <c r="L133" s="372">
        <v>9</v>
      </c>
      <c r="M133" s="372">
        <v>49</v>
      </c>
      <c r="N133" s="372" t="s">
        <v>309</v>
      </c>
      <c r="O133" s="372">
        <v>49035</v>
      </c>
      <c r="P133" s="372" t="s">
        <v>234</v>
      </c>
      <c r="Q133" s="372">
        <v>490350</v>
      </c>
      <c r="R133" s="372">
        <v>21</v>
      </c>
      <c r="S133" s="372">
        <v>112</v>
      </c>
      <c r="T133" s="372" t="s">
        <v>313</v>
      </c>
      <c r="U133" s="372">
        <v>1</v>
      </c>
      <c r="V133" s="372" t="s">
        <v>324</v>
      </c>
      <c r="W133" s="372">
        <v>21</v>
      </c>
      <c r="X133" s="372" t="s">
        <v>249</v>
      </c>
      <c r="Y133" s="372" t="s">
        <v>428</v>
      </c>
      <c r="Z133" s="372" t="s">
        <v>2077</v>
      </c>
      <c r="AA133" s="372" t="s">
        <v>428</v>
      </c>
      <c r="AB133" s="372" t="s">
        <v>2077</v>
      </c>
      <c r="AC133" s="373"/>
      <c r="AD133" s="373"/>
      <c r="AE133" s="372" t="s">
        <v>428</v>
      </c>
      <c r="AF133" s="372">
        <v>5</v>
      </c>
      <c r="AG133" s="372" t="s">
        <v>310</v>
      </c>
      <c r="AH133" s="372" t="s">
        <v>428</v>
      </c>
      <c r="AI133" s="372"/>
      <c r="AJ133" s="372"/>
      <c r="AK133" s="372"/>
      <c r="AL133" s="372"/>
      <c r="AM133" s="372"/>
      <c r="AN133" s="372">
        <v>5.7961499999999999E-3</v>
      </c>
      <c r="AO133" s="372"/>
      <c r="AP133" s="372"/>
      <c r="AQ133" s="373"/>
    </row>
    <row r="134" spans="1:43" x14ac:dyDescent="0.25">
      <c r="A134" s="175" t="str">
        <f t="shared" si="8"/>
        <v>SL_2031_art_112_11</v>
      </c>
      <c r="B134" s="175" t="str">
        <f t="shared" si="9"/>
        <v>Motorcycle</v>
      </c>
      <c r="C134" s="200">
        <f t="shared" si="7"/>
        <v>2.2109705214788718E-3</v>
      </c>
      <c r="D134" s="262">
        <f t="shared" si="10"/>
        <v>0</v>
      </c>
      <c r="E134" s="372">
        <v>0</v>
      </c>
      <c r="F134" s="372">
        <v>1</v>
      </c>
      <c r="G134" s="372">
        <v>1</v>
      </c>
      <c r="H134" s="372">
        <v>2031</v>
      </c>
      <c r="I134" s="372">
        <v>1</v>
      </c>
      <c r="J134" s="372">
        <v>5</v>
      </c>
      <c r="K134" s="372" t="s">
        <v>308</v>
      </c>
      <c r="L134" s="372">
        <v>9</v>
      </c>
      <c r="M134" s="372">
        <v>49</v>
      </c>
      <c r="N134" s="372" t="s">
        <v>309</v>
      </c>
      <c r="O134" s="372">
        <v>49035</v>
      </c>
      <c r="P134" s="372" t="s">
        <v>234</v>
      </c>
      <c r="Q134" s="372">
        <v>490350</v>
      </c>
      <c r="R134" s="372">
        <v>11</v>
      </c>
      <c r="S134" s="372">
        <v>112</v>
      </c>
      <c r="T134" s="372" t="s">
        <v>313</v>
      </c>
      <c r="U134" s="372">
        <v>15</v>
      </c>
      <c r="V134" s="372" t="s">
        <v>323</v>
      </c>
      <c r="W134" s="372">
        <v>11</v>
      </c>
      <c r="X134" s="372" t="s">
        <v>248</v>
      </c>
      <c r="Y134" s="372" t="s">
        <v>428</v>
      </c>
      <c r="Z134" s="372" t="s">
        <v>2077</v>
      </c>
      <c r="AA134" s="372" t="s">
        <v>428</v>
      </c>
      <c r="AB134" s="372" t="s">
        <v>2077</v>
      </c>
      <c r="AC134" s="373"/>
      <c r="AD134" s="373"/>
      <c r="AE134" s="372" t="s">
        <v>428</v>
      </c>
      <c r="AF134" s="372">
        <v>5</v>
      </c>
      <c r="AG134" s="372" t="s">
        <v>310</v>
      </c>
      <c r="AH134" s="372" t="s">
        <v>428</v>
      </c>
      <c r="AI134" s="372"/>
      <c r="AJ134" s="372"/>
      <c r="AK134" s="372"/>
      <c r="AL134" s="372"/>
      <c r="AM134" s="372"/>
      <c r="AN134" s="372">
        <v>0</v>
      </c>
      <c r="AO134" s="372"/>
      <c r="AP134" s="372"/>
      <c r="AQ134" s="373"/>
    </row>
    <row r="135" spans="1:43" x14ac:dyDescent="0.25">
      <c r="A135" s="175" t="str">
        <f t="shared" si="8"/>
        <v>SL_2031_art_112_11</v>
      </c>
      <c r="B135" s="175" t="str">
        <f t="shared" si="9"/>
        <v>Motorcycle</v>
      </c>
      <c r="C135" s="200">
        <f t="shared" si="7"/>
        <v>2.2109705214788718E-3</v>
      </c>
      <c r="D135" s="262">
        <f t="shared" si="10"/>
        <v>3.2443560335128815E-5</v>
      </c>
      <c r="E135" s="372">
        <v>1.46739E-2</v>
      </c>
      <c r="F135" s="372">
        <v>1</v>
      </c>
      <c r="G135" s="372">
        <v>1</v>
      </c>
      <c r="H135" s="372">
        <v>2031</v>
      </c>
      <c r="I135" s="372">
        <v>1</v>
      </c>
      <c r="J135" s="372">
        <v>5</v>
      </c>
      <c r="K135" s="372" t="s">
        <v>308</v>
      </c>
      <c r="L135" s="372">
        <v>9</v>
      </c>
      <c r="M135" s="372">
        <v>49</v>
      </c>
      <c r="N135" s="372" t="s">
        <v>309</v>
      </c>
      <c r="O135" s="372">
        <v>49035</v>
      </c>
      <c r="P135" s="372" t="s">
        <v>234</v>
      </c>
      <c r="Q135" s="372">
        <v>490350</v>
      </c>
      <c r="R135" s="372">
        <v>11</v>
      </c>
      <c r="S135" s="372">
        <v>112</v>
      </c>
      <c r="T135" s="372" t="s">
        <v>313</v>
      </c>
      <c r="U135" s="372">
        <v>1</v>
      </c>
      <c r="V135" s="372" t="s">
        <v>324</v>
      </c>
      <c r="W135" s="372">
        <v>11</v>
      </c>
      <c r="X135" s="372" t="s">
        <v>248</v>
      </c>
      <c r="Y135" s="372" t="s">
        <v>428</v>
      </c>
      <c r="Z135" s="372" t="s">
        <v>2077</v>
      </c>
      <c r="AA135" s="372" t="s">
        <v>428</v>
      </c>
      <c r="AB135" s="372" t="s">
        <v>2077</v>
      </c>
      <c r="AC135" s="373"/>
      <c r="AD135" s="373"/>
      <c r="AE135" s="372" t="s">
        <v>428</v>
      </c>
      <c r="AF135" s="372">
        <v>5</v>
      </c>
      <c r="AG135" s="372" t="s">
        <v>310</v>
      </c>
      <c r="AH135" s="372" t="s">
        <v>428</v>
      </c>
      <c r="AI135" s="372"/>
      <c r="AJ135" s="372"/>
      <c r="AK135" s="372"/>
      <c r="AL135" s="372"/>
      <c r="AM135" s="372"/>
      <c r="AN135" s="372">
        <v>1.46739E-2</v>
      </c>
      <c r="AO135" s="372"/>
      <c r="AP135" s="372"/>
      <c r="AQ135" s="373"/>
    </row>
    <row r="136" spans="1:43" x14ac:dyDescent="0.25">
      <c r="A136" s="175" t="str">
        <f t="shared" si="8"/>
        <v>SL_2031_art_110_62</v>
      </c>
      <c r="B136" s="175" t="str">
        <f t="shared" si="9"/>
        <v>Combination Long Haul Truck</v>
      </c>
      <c r="C136" s="200">
        <f t="shared" si="7"/>
        <v>2.7137441389359928E-2</v>
      </c>
      <c r="D136" s="262">
        <f t="shared" si="10"/>
        <v>0</v>
      </c>
      <c r="E136" s="372">
        <v>0</v>
      </c>
      <c r="F136" s="372">
        <v>1</v>
      </c>
      <c r="G136" s="372">
        <v>1</v>
      </c>
      <c r="H136" s="372">
        <v>2031</v>
      </c>
      <c r="I136" s="372">
        <v>1</v>
      </c>
      <c r="J136" s="372">
        <v>5</v>
      </c>
      <c r="K136" s="372" t="s">
        <v>308</v>
      </c>
      <c r="L136" s="372">
        <v>9</v>
      </c>
      <c r="M136" s="372">
        <v>49</v>
      </c>
      <c r="N136" s="372" t="s">
        <v>309</v>
      </c>
      <c r="O136" s="372">
        <v>49035</v>
      </c>
      <c r="P136" s="372" t="s">
        <v>234</v>
      </c>
      <c r="Q136" s="372">
        <v>490350</v>
      </c>
      <c r="R136" s="372">
        <v>62</v>
      </c>
      <c r="S136" s="372">
        <v>110</v>
      </c>
      <c r="T136" s="372" t="s">
        <v>176</v>
      </c>
      <c r="U136" s="372">
        <v>91</v>
      </c>
      <c r="V136" s="372" t="s">
        <v>2076</v>
      </c>
      <c r="W136" s="372">
        <v>62</v>
      </c>
      <c r="X136" s="372" t="s">
        <v>260</v>
      </c>
      <c r="Y136" s="372" t="s">
        <v>428</v>
      </c>
      <c r="Z136" s="372" t="s">
        <v>2077</v>
      </c>
      <c r="AA136" s="372" t="s">
        <v>428</v>
      </c>
      <c r="AB136" s="372" t="s">
        <v>2077</v>
      </c>
      <c r="AC136" s="373"/>
      <c r="AD136" s="373"/>
      <c r="AE136" s="372" t="s">
        <v>428</v>
      </c>
      <c r="AF136" s="372">
        <v>1</v>
      </c>
      <c r="AG136" s="372" t="s">
        <v>2078</v>
      </c>
      <c r="AH136" s="372" t="s">
        <v>428</v>
      </c>
      <c r="AI136" s="372"/>
      <c r="AJ136" s="372"/>
      <c r="AK136" s="372"/>
      <c r="AL136" s="372"/>
      <c r="AM136" s="372"/>
      <c r="AN136" s="372">
        <v>0</v>
      </c>
      <c r="AO136" s="372"/>
      <c r="AP136" s="372"/>
      <c r="AQ136" s="373"/>
    </row>
    <row r="137" spans="1:43" x14ac:dyDescent="0.25">
      <c r="A137" s="175" t="str">
        <f t="shared" si="8"/>
        <v>SL_2031_art_110_62</v>
      </c>
      <c r="B137" s="175" t="str">
        <f t="shared" si="9"/>
        <v>Combination Long Haul Truck</v>
      </c>
      <c r="C137" s="200">
        <f t="shared" si="7"/>
        <v>2.7137441389359928E-2</v>
      </c>
      <c r="D137" s="262">
        <f t="shared" si="10"/>
        <v>0</v>
      </c>
      <c r="E137" s="372">
        <v>0</v>
      </c>
      <c r="F137" s="372">
        <v>1</v>
      </c>
      <c r="G137" s="372">
        <v>1</v>
      </c>
      <c r="H137" s="372">
        <v>2031</v>
      </c>
      <c r="I137" s="372">
        <v>1</v>
      </c>
      <c r="J137" s="372">
        <v>5</v>
      </c>
      <c r="K137" s="372" t="s">
        <v>308</v>
      </c>
      <c r="L137" s="372">
        <v>9</v>
      </c>
      <c r="M137" s="372">
        <v>49</v>
      </c>
      <c r="N137" s="372" t="s">
        <v>309</v>
      </c>
      <c r="O137" s="372">
        <v>49035</v>
      </c>
      <c r="P137" s="372" t="s">
        <v>234</v>
      </c>
      <c r="Q137" s="372">
        <v>490350</v>
      </c>
      <c r="R137" s="372">
        <v>62</v>
      </c>
      <c r="S137" s="372">
        <v>110</v>
      </c>
      <c r="T137" s="372" t="s">
        <v>176</v>
      </c>
      <c r="U137" s="372">
        <v>90</v>
      </c>
      <c r="V137" s="372" t="s">
        <v>2079</v>
      </c>
      <c r="W137" s="372">
        <v>62</v>
      </c>
      <c r="X137" s="372" t="s">
        <v>260</v>
      </c>
      <c r="Y137" s="372" t="s">
        <v>428</v>
      </c>
      <c r="Z137" s="372" t="s">
        <v>2077</v>
      </c>
      <c r="AA137" s="372" t="s">
        <v>428</v>
      </c>
      <c r="AB137" s="372" t="s">
        <v>2077</v>
      </c>
      <c r="AC137" s="373"/>
      <c r="AD137" s="373"/>
      <c r="AE137" s="372" t="s">
        <v>428</v>
      </c>
      <c r="AF137" s="372">
        <v>1</v>
      </c>
      <c r="AG137" s="372" t="s">
        <v>2078</v>
      </c>
      <c r="AH137" s="372" t="s">
        <v>428</v>
      </c>
      <c r="AI137" s="372"/>
      <c r="AJ137" s="372"/>
      <c r="AK137" s="372"/>
      <c r="AL137" s="372"/>
      <c r="AM137" s="372"/>
      <c r="AN137" s="372">
        <v>0</v>
      </c>
      <c r="AO137" s="372"/>
      <c r="AP137" s="372"/>
      <c r="AQ137" s="373"/>
    </row>
    <row r="138" spans="1:43" x14ac:dyDescent="0.25">
      <c r="A138" s="175" t="str">
        <f t="shared" si="8"/>
        <v>SL_2031_art_110_62</v>
      </c>
      <c r="B138" s="175" t="str">
        <f t="shared" si="9"/>
        <v>Combination Long Haul Truck</v>
      </c>
      <c r="C138" s="200">
        <f t="shared" si="7"/>
        <v>2.7137441389359928E-2</v>
      </c>
      <c r="D138" s="262">
        <f t="shared" si="10"/>
        <v>0</v>
      </c>
      <c r="E138" s="372">
        <v>0</v>
      </c>
      <c r="F138" s="372">
        <v>1</v>
      </c>
      <c r="G138" s="372">
        <v>1</v>
      </c>
      <c r="H138" s="372">
        <v>2031</v>
      </c>
      <c r="I138" s="372">
        <v>1</v>
      </c>
      <c r="J138" s="372">
        <v>5</v>
      </c>
      <c r="K138" s="372" t="s">
        <v>308</v>
      </c>
      <c r="L138" s="372">
        <v>9</v>
      </c>
      <c r="M138" s="372">
        <v>49</v>
      </c>
      <c r="N138" s="372" t="s">
        <v>309</v>
      </c>
      <c r="O138" s="372">
        <v>49035</v>
      </c>
      <c r="P138" s="372" t="s">
        <v>234</v>
      </c>
      <c r="Q138" s="372">
        <v>490350</v>
      </c>
      <c r="R138" s="372">
        <v>62</v>
      </c>
      <c r="S138" s="372">
        <v>110</v>
      </c>
      <c r="T138" s="372" t="s">
        <v>176</v>
      </c>
      <c r="U138" s="372">
        <v>17</v>
      </c>
      <c r="V138" s="372" t="s">
        <v>2080</v>
      </c>
      <c r="W138" s="372">
        <v>62</v>
      </c>
      <c r="X138" s="372" t="s">
        <v>260</v>
      </c>
      <c r="Y138" s="372" t="s">
        <v>428</v>
      </c>
      <c r="Z138" s="372" t="s">
        <v>2077</v>
      </c>
      <c r="AA138" s="372" t="s">
        <v>428</v>
      </c>
      <c r="AB138" s="372" t="s">
        <v>2077</v>
      </c>
      <c r="AC138" s="373"/>
      <c r="AD138" s="373"/>
      <c r="AE138" s="372" t="s">
        <v>428</v>
      </c>
      <c r="AF138" s="372">
        <v>1</v>
      </c>
      <c r="AG138" s="372" t="s">
        <v>2078</v>
      </c>
      <c r="AH138" s="372" t="s">
        <v>428</v>
      </c>
      <c r="AI138" s="372"/>
      <c r="AJ138" s="372"/>
      <c r="AK138" s="372"/>
      <c r="AL138" s="372"/>
      <c r="AM138" s="372"/>
      <c r="AN138" s="372">
        <v>0</v>
      </c>
      <c r="AO138" s="372"/>
      <c r="AP138" s="372"/>
      <c r="AQ138" s="373"/>
    </row>
    <row r="139" spans="1:43" x14ac:dyDescent="0.25">
      <c r="A139" s="175" t="str">
        <f t="shared" si="8"/>
        <v>SL_2031_art_110_62</v>
      </c>
      <c r="B139" s="175" t="str">
        <f t="shared" si="9"/>
        <v>Combination Long Haul Truck</v>
      </c>
      <c r="C139" s="200">
        <f t="shared" si="7"/>
        <v>2.7137441389359928E-2</v>
      </c>
      <c r="D139" s="262">
        <f t="shared" si="10"/>
        <v>7.8728702589085982E-3</v>
      </c>
      <c r="E139" s="372">
        <v>0.29011100000000001</v>
      </c>
      <c r="F139" s="372">
        <v>1</v>
      </c>
      <c r="G139" s="372">
        <v>1</v>
      </c>
      <c r="H139" s="372">
        <v>2031</v>
      </c>
      <c r="I139" s="372">
        <v>1</v>
      </c>
      <c r="J139" s="372">
        <v>5</v>
      </c>
      <c r="K139" s="372" t="s">
        <v>308</v>
      </c>
      <c r="L139" s="372">
        <v>9</v>
      </c>
      <c r="M139" s="372">
        <v>49</v>
      </c>
      <c r="N139" s="372" t="s">
        <v>309</v>
      </c>
      <c r="O139" s="372">
        <v>49035</v>
      </c>
      <c r="P139" s="372" t="s">
        <v>234</v>
      </c>
      <c r="Q139" s="372">
        <v>490350</v>
      </c>
      <c r="R139" s="372">
        <v>62</v>
      </c>
      <c r="S139" s="372">
        <v>110</v>
      </c>
      <c r="T139" s="372" t="s">
        <v>176</v>
      </c>
      <c r="U139" s="372">
        <v>15</v>
      </c>
      <c r="V139" s="372" t="s">
        <v>323</v>
      </c>
      <c r="W139" s="372">
        <v>62</v>
      </c>
      <c r="X139" s="372" t="s">
        <v>260</v>
      </c>
      <c r="Y139" s="372" t="s">
        <v>428</v>
      </c>
      <c r="Z139" s="372" t="s">
        <v>2077</v>
      </c>
      <c r="AA139" s="372" t="s">
        <v>428</v>
      </c>
      <c r="AB139" s="372" t="s">
        <v>2077</v>
      </c>
      <c r="AC139" s="373"/>
      <c r="AD139" s="373"/>
      <c r="AE139" s="372" t="s">
        <v>428</v>
      </c>
      <c r="AF139" s="372">
        <v>5</v>
      </c>
      <c r="AG139" s="372" t="s">
        <v>310</v>
      </c>
      <c r="AH139" s="372" t="s">
        <v>428</v>
      </c>
      <c r="AI139" s="372"/>
      <c r="AJ139" s="372"/>
      <c r="AK139" s="372"/>
      <c r="AL139" s="372"/>
      <c r="AM139" s="372"/>
      <c r="AN139" s="372">
        <v>0.29011100000000001</v>
      </c>
      <c r="AO139" s="372"/>
      <c r="AP139" s="372"/>
      <c r="AQ139" s="373"/>
    </row>
    <row r="140" spans="1:43" x14ac:dyDescent="0.25">
      <c r="A140" s="175" t="str">
        <f t="shared" si="8"/>
        <v>SL_2031_art_110_62</v>
      </c>
      <c r="B140" s="175" t="str">
        <f t="shared" si="9"/>
        <v>Combination Long Haul Truck</v>
      </c>
      <c r="C140" s="200">
        <f t="shared" si="7"/>
        <v>2.7137441389359928E-2</v>
      </c>
      <c r="D140" s="262">
        <f t="shared" si="10"/>
        <v>1.6585372954403991E-2</v>
      </c>
      <c r="E140" s="372">
        <v>0.61116199999999998</v>
      </c>
      <c r="F140" s="372">
        <v>1</v>
      </c>
      <c r="G140" s="372">
        <v>1</v>
      </c>
      <c r="H140" s="372">
        <v>2031</v>
      </c>
      <c r="I140" s="372">
        <v>1</v>
      </c>
      <c r="J140" s="372">
        <v>5</v>
      </c>
      <c r="K140" s="372" t="s">
        <v>308</v>
      </c>
      <c r="L140" s="372">
        <v>9</v>
      </c>
      <c r="M140" s="372">
        <v>49</v>
      </c>
      <c r="N140" s="372" t="s">
        <v>309</v>
      </c>
      <c r="O140" s="372">
        <v>49035</v>
      </c>
      <c r="P140" s="372" t="s">
        <v>234</v>
      </c>
      <c r="Q140" s="372">
        <v>490350</v>
      </c>
      <c r="R140" s="372">
        <v>62</v>
      </c>
      <c r="S140" s="372">
        <v>110</v>
      </c>
      <c r="T140" s="372" t="s">
        <v>176</v>
      </c>
      <c r="U140" s="372">
        <v>1</v>
      </c>
      <c r="V140" s="372" t="s">
        <v>324</v>
      </c>
      <c r="W140" s="372">
        <v>62</v>
      </c>
      <c r="X140" s="372" t="s">
        <v>260</v>
      </c>
      <c r="Y140" s="372" t="s">
        <v>428</v>
      </c>
      <c r="Z140" s="372" t="s">
        <v>2077</v>
      </c>
      <c r="AA140" s="372" t="s">
        <v>428</v>
      </c>
      <c r="AB140" s="372" t="s">
        <v>2077</v>
      </c>
      <c r="AC140" s="373"/>
      <c r="AD140" s="373"/>
      <c r="AE140" s="372" t="s">
        <v>428</v>
      </c>
      <c r="AF140" s="372">
        <v>5</v>
      </c>
      <c r="AG140" s="372" t="s">
        <v>310</v>
      </c>
      <c r="AH140" s="372" t="s">
        <v>428</v>
      </c>
      <c r="AI140" s="372"/>
      <c r="AJ140" s="372"/>
      <c r="AK140" s="372"/>
      <c r="AL140" s="372"/>
      <c r="AM140" s="372"/>
      <c r="AN140" s="372">
        <v>0.61116199999999998</v>
      </c>
      <c r="AO140" s="372"/>
      <c r="AP140" s="372"/>
      <c r="AQ140" s="373"/>
    </row>
    <row r="141" spans="1:43" x14ac:dyDescent="0.25">
      <c r="A141" s="175" t="str">
        <f t="shared" si="8"/>
        <v>SL_2031_art_110_61</v>
      </c>
      <c r="B141" s="175" t="str">
        <f t="shared" si="9"/>
        <v>Combination Short Haul Truck</v>
      </c>
      <c r="C141" s="200">
        <f t="shared" si="7"/>
        <v>9.4411110385850608E-3</v>
      </c>
      <c r="D141" s="262">
        <f t="shared" si="10"/>
        <v>4.0610467076921709E-3</v>
      </c>
      <c r="E141" s="372">
        <v>0.430145</v>
      </c>
      <c r="F141" s="372">
        <v>1</v>
      </c>
      <c r="G141" s="372">
        <v>1</v>
      </c>
      <c r="H141" s="372">
        <v>2031</v>
      </c>
      <c r="I141" s="372">
        <v>1</v>
      </c>
      <c r="J141" s="372">
        <v>5</v>
      </c>
      <c r="K141" s="372" t="s">
        <v>308</v>
      </c>
      <c r="L141" s="372">
        <v>9</v>
      </c>
      <c r="M141" s="372">
        <v>49</v>
      </c>
      <c r="N141" s="372" t="s">
        <v>309</v>
      </c>
      <c r="O141" s="372">
        <v>49035</v>
      </c>
      <c r="P141" s="372" t="s">
        <v>234</v>
      </c>
      <c r="Q141" s="372">
        <v>490350</v>
      </c>
      <c r="R141" s="372">
        <v>61</v>
      </c>
      <c r="S141" s="372">
        <v>110</v>
      </c>
      <c r="T141" s="372" t="s">
        <v>176</v>
      </c>
      <c r="U141" s="372">
        <v>15</v>
      </c>
      <c r="V141" s="372" t="s">
        <v>323</v>
      </c>
      <c r="W141" s="372">
        <v>61</v>
      </c>
      <c r="X141" s="372" t="s">
        <v>259</v>
      </c>
      <c r="Y141" s="372" t="s">
        <v>428</v>
      </c>
      <c r="Z141" s="372" t="s">
        <v>2077</v>
      </c>
      <c r="AA141" s="372" t="s">
        <v>428</v>
      </c>
      <c r="AB141" s="372" t="s">
        <v>2077</v>
      </c>
      <c r="AC141" s="373"/>
      <c r="AD141" s="373"/>
      <c r="AE141" s="372" t="s">
        <v>428</v>
      </c>
      <c r="AF141" s="372">
        <v>5</v>
      </c>
      <c r="AG141" s="372" t="s">
        <v>310</v>
      </c>
      <c r="AH141" s="372" t="s">
        <v>428</v>
      </c>
      <c r="AI141" s="372"/>
      <c r="AJ141" s="372"/>
      <c r="AK141" s="372"/>
      <c r="AL141" s="372"/>
      <c r="AM141" s="372"/>
      <c r="AN141" s="372">
        <v>0.430145</v>
      </c>
      <c r="AO141" s="372"/>
      <c r="AP141" s="372"/>
      <c r="AQ141" s="373"/>
    </row>
    <row r="142" spans="1:43" x14ac:dyDescent="0.25">
      <c r="A142" s="175" t="str">
        <f t="shared" si="8"/>
        <v>SL_2031_art_110_61</v>
      </c>
      <c r="B142" s="175" t="str">
        <f t="shared" si="9"/>
        <v>Combination Short Haul Truck</v>
      </c>
      <c r="C142" s="200">
        <f t="shared" si="7"/>
        <v>9.4411110385850608E-3</v>
      </c>
      <c r="D142" s="262">
        <f t="shared" si="10"/>
        <v>8.4630119349876475E-3</v>
      </c>
      <c r="E142" s="372">
        <v>0.89639999999999997</v>
      </c>
      <c r="F142" s="372">
        <v>1</v>
      </c>
      <c r="G142" s="372">
        <v>1</v>
      </c>
      <c r="H142" s="372">
        <v>2031</v>
      </c>
      <c r="I142" s="372">
        <v>1</v>
      </c>
      <c r="J142" s="372">
        <v>5</v>
      </c>
      <c r="K142" s="372" t="s">
        <v>308</v>
      </c>
      <c r="L142" s="372">
        <v>9</v>
      </c>
      <c r="M142" s="372">
        <v>49</v>
      </c>
      <c r="N142" s="372" t="s">
        <v>309</v>
      </c>
      <c r="O142" s="372">
        <v>49035</v>
      </c>
      <c r="P142" s="372" t="s">
        <v>234</v>
      </c>
      <c r="Q142" s="372">
        <v>490350</v>
      </c>
      <c r="R142" s="372">
        <v>61</v>
      </c>
      <c r="S142" s="372">
        <v>110</v>
      </c>
      <c r="T142" s="372" t="s">
        <v>176</v>
      </c>
      <c r="U142" s="372">
        <v>1</v>
      </c>
      <c r="V142" s="372" t="s">
        <v>324</v>
      </c>
      <c r="W142" s="372">
        <v>61</v>
      </c>
      <c r="X142" s="372" t="s">
        <v>259</v>
      </c>
      <c r="Y142" s="372" t="s">
        <v>428</v>
      </c>
      <c r="Z142" s="372" t="s">
        <v>2077</v>
      </c>
      <c r="AA142" s="372" t="s">
        <v>428</v>
      </c>
      <c r="AB142" s="372" t="s">
        <v>2077</v>
      </c>
      <c r="AC142" s="373"/>
      <c r="AD142" s="373"/>
      <c r="AE142" s="372" t="s">
        <v>428</v>
      </c>
      <c r="AF142" s="372">
        <v>5</v>
      </c>
      <c r="AG142" s="372" t="s">
        <v>310</v>
      </c>
      <c r="AH142" s="372" t="s">
        <v>428</v>
      </c>
      <c r="AI142" s="372"/>
      <c r="AJ142" s="372"/>
      <c r="AK142" s="372"/>
      <c r="AL142" s="372"/>
      <c r="AM142" s="372"/>
      <c r="AN142" s="372">
        <v>0.89639999999999997</v>
      </c>
      <c r="AO142" s="372"/>
      <c r="AP142" s="372"/>
      <c r="AQ142" s="373"/>
    </row>
    <row r="143" spans="1:43" x14ac:dyDescent="0.25">
      <c r="A143" s="175" t="str">
        <f t="shared" si="8"/>
        <v>SL_2031_art_110_54</v>
      </c>
      <c r="B143" s="175" t="str">
        <f t="shared" si="9"/>
        <v>Motor Home</v>
      </c>
      <c r="C143" s="200">
        <f t="shared" si="7"/>
        <v>1.3389880339048524E-3</v>
      </c>
      <c r="D143" s="262">
        <f t="shared" si="10"/>
        <v>3.4591818564308127E-4</v>
      </c>
      <c r="E143" s="372">
        <v>0.25834299999999999</v>
      </c>
      <c r="F143" s="372">
        <v>1</v>
      </c>
      <c r="G143" s="372">
        <v>1</v>
      </c>
      <c r="H143" s="372">
        <v>2031</v>
      </c>
      <c r="I143" s="372">
        <v>1</v>
      </c>
      <c r="J143" s="372">
        <v>5</v>
      </c>
      <c r="K143" s="372" t="s">
        <v>308</v>
      </c>
      <c r="L143" s="372">
        <v>9</v>
      </c>
      <c r="M143" s="372">
        <v>49</v>
      </c>
      <c r="N143" s="372" t="s">
        <v>309</v>
      </c>
      <c r="O143" s="372">
        <v>49035</v>
      </c>
      <c r="P143" s="372" t="s">
        <v>234</v>
      </c>
      <c r="Q143" s="372">
        <v>490350</v>
      </c>
      <c r="R143" s="372">
        <v>54</v>
      </c>
      <c r="S143" s="372">
        <v>110</v>
      </c>
      <c r="T143" s="372" t="s">
        <v>176</v>
      </c>
      <c r="U143" s="372">
        <v>15</v>
      </c>
      <c r="V143" s="372" t="s">
        <v>323</v>
      </c>
      <c r="W143" s="372">
        <v>54</v>
      </c>
      <c r="X143" s="372" t="s">
        <v>258</v>
      </c>
      <c r="Y143" s="372" t="s">
        <v>428</v>
      </c>
      <c r="Z143" s="372" t="s">
        <v>2077</v>
      </c>
      <c r="AA143" s="372" t="s">
        <v>428</v>
      </c>
      <c r="AB143" s="372" t="s">
        <v>2077</v>
      </c>
      <c r="AC143" s="373"/>
      <c r="AD143" s="373"/>
      <c r="AE143" s="372" t="s">
        <v>428</v>
      </c>
      <c r="AF143" s="372">
        <v>5</v>
      </c>
      <c r="AG143" s="372" t="s">
        <v>310</v>
      </c>
      <c r="AH143" s="372" t="s">
        <v>428</v>
      </c>
      <c r="AI143" s="372"/>
      <c r="AJ143" s="372"/>
      <c r="AK143" s="372"/>
      <c r="AL143" s="372"/>
      <c r="AM143" s="372"/>
      <c r="AN143" s="372">
        <v>0.25834299999999999</v>
      </c>
      <c r="AO143" s="372"/>
      <c r="AP143" s="372"/>
      <c r="AQ143" s="373"/>
    </row>
    <row r="144" spans="1:43" x14ac:dyDescent="0.25">
      <c r="A144" s="175" t="str">
        <f t="shared" si="8"/>
        <v>SL_2031_art_110_54</v>
      </c>
      <c r="B144" s="175" t="str">
        <f t="shared" si="9"/>
        <v>Motor Home</v>
      </c>
      <c r="C144" s="200">
        <f t="shared" si="7"/>
        <v>1.3389880339048524E-3</v>
      </c>
      <c r="D144" s="262">
        <f t="shared" si="10"/>
        <v>7.4428721055028342E-4</v>
      </c>
      <c r="E144" s="372">
        <v>0.55585799999999996</v>
      </c>
      <c r="F144" s="372">
        <v>1</v>
      </c>
      <c r="G144" s="372">
        <v>1</v>
      </c>
      <c r="H144" s="372">
        <v>2031</v>
      </c>
      <c r="I144" s="372">
        <v>1</v>
      </c>
      <c r="J144" s="372">
        <v>5</v>
      </c>
      <c r="K144" s="372" t="s">
        <v>308</v>
      </c>
      <c r="L144" s="372">
        <v>9</v>
      </c>
      <c r="M144" s="372">
        <v>49</v>
      </c>
      <c r="N144" s="372" t="s">
        <v>309</v>
      </c>
      <c r="O144" s="372">
        <v>49035</v>
      </c>
      <c r="P144" s="372" t="s">
        <v>234</v>
      </c>
      <c r="Q144" s="372">
        <v>490350</v>
      </c>
      <c r="R144" s="372">
        <v>54</v>
      </c>
      <c r="S144" s="372">
        <v>110</v>
      </c>
      <c r="T144" s="372" t="s">
        <v>176</v>
      </c>
      <c r="U144" s="372">
        <v>1</v>
      </c>
      <c r="V144" s="372" t="s">
        <v>324</v>
      </c>
      <c r="W144" s="372">
        <v>54</v>
      </c>
      <c r="X144" s="372" t="s">
        <v>258</v>
      </c>
      <c r="Y144" s="372" t="s">
        <v>428</v>
      </c>
      <c r="Z144" s="372" t="s">
        <v>2077</v>
      </c>
      <c r="AA144" s="372" t="s">
        <v>428</v>
      </c>
      <c r="AB144" s="372" t="s">
        <v>2077</v>
      </c>
      <c r="AC144" s="373"/>
      <c r="AD144" s="373"/>
      <c r="AE144" s="372" t="s">
        <v>428</v>
      </c>
      <c r="AF144" s="372">
        <v>5</v>
      </c>
      <c r="AG144" s="372" t="s">
        <v>310</v>
      </c>
      <c r="AH144" s="372" t="s">
        <v>428</v>
      </c>
      <c r="AI144" s="372"/>
      <c r="AJ144" s="372"/>
      <c r="AK144" s="372"/>
      <c r="AL144" s="372"/>
      <c r="AM144" s="372"/>
      <c r="AN144" s="372">
        <v>0.55585799999999996</v>
      </c>
      <c r="AO144" s="372"/>
      <c r="AP144" s="372"/>
      <c r="AQ144" s="373"/>
    </row>
    <row r="145" spans="1:43" x14ac:dyDescent="0.25">
      <c r="A145" s="175" t="str">
        <f t="shared" si="8"/>
        <v>SL_2031_art_110_53</v>
      </c>
      <c r="B145" s="175" t="str">
        <f t="shared" si="9"/>
        <v>Single Long Haul Truck</v>
      </c>
      <c r="C145" s="200">
        <f t="shared" si="7"/>
        <v>2.2748394496792308E-3</v>
      </c>
      <c r="D145" s="262">
        <f t="shared" si="10"/>
        <v>6.099254035690961E-4</v>
      </c>
      <c r="E145" s="372">
        <v>0.26811800000000002</v>
      </c>
      <c r="F145" s="372">
        <v>1</v>
      </c>
      <c r="G145" s="372">
        <v>1</v>
      </c>
      <c r="H145" s="372">
        <v>2031</v>
      </c>
      <c r="I145" s="372">
        <v>1</v>
      </c>
      <c r="J145" s="372">
        <v>5</v>
      </c>
      <c r="K145" s="372" t="s">
        <v>308</v>
      </c>
      <c r="L145" s="372">
        <v>9</v>
      </c>
      <c r="M145" s="372">
        <v>49</v>
      </c>
      <c r="N145" s="372" t="s">
        <v>309</v>
      </c>
      <c r="O145" s="372">
        <v>49035</v>
      </c>
      <c r="P145" s="372" t="s">
        <v>234</v>
      </c>
      <c r="Q145" s="372">
        <v>490350</v>
      </c>
      <c r="R145" s="372">
        <v>53</v>
      </c>
      <c r="S145" s="372">
        <v>110</v>
      </c>
      <c r="T145" s="372" t="s">
        <v>176</v>
      </c>
      <c r="U145" s="372">
        <v>15</v>
      </c>
      <c r="V145" s="372" t="s">
        <v>323</v>
      </c>
      <c r="W145" s="372">
        <v>53</v>
      </c>
      <c r="X145" s="372" t="s">
        <v>257</v>
      </c>
      <c r="Y145" s="372" t="s">
        <v>428</v>
      </c>
      <c r="Z145" s="372" t="s">
        <v>2077</v>
      </c>
      <c r="AA145" s="372" t="s">
        <v>428</v>
      </c>
      <c r="AB145" s="372" t="s">
        <v>2077</v>
      </c>
      <c r="AC145" s="373"/>
      <c r="AD145" s="373"/>
      <c r="AE145" s="372" t="s">
        <v>428</v>
      </c>
      <c r="AF145" s="372">
        <v>5</v>
      </c>
      <c r="AG145" s="372" t="s">
        <v>310</v>
      </c>
      <c r="AH145" s="372" t="s">
        <v>428</v>
      </c>
      <c r="AI145" s="372"/>
      <c r="AJ145" s="372"/>
      <c r="AK145" s="372"/>
      <c r="AL145" s="372"/>
      <c r="AM145" s="372"/>
      <c r="AN145" s="372">
        <v>0.26811800000000002</v>
      </c>
      <c r="AO145" s="372"/>
      <c r="AP145" s="372"/>
      <c r="AQ145" s="373"/>
    </row>
    <row r="146" spans="1:43" x14ac:dyDescent="0.25">
      <c r="A146" s="175" t="str">
        <f t="shared" si="8"/>
        <v>SL_2031_art_110_53</v>
      </c>
      <c r="B146" s="175" t="str">
        <f t="shared" si="9"/>
        <v>Single Long Haul Truck</v>
      </c>
      <c r="C146" s="200">
        <f t="shared" si="7"/>
        <v>2.2748394496792308E-3</v>
      </c>
      <c r="D146" s="262">
        <f t="shared" si="10"/>
        <v>2.1253188023307142E-3</v>
      </c>
      <c r="E146" s="372">
        <v>0.93427199999999999</v>
      </c>
      <c r="F146" s="372">
        <v>1</v>
      </c>
      <c r="G146" s="372">
        <v>1</v>
      </c>
      <c r="H146" s="372">
        <v>2031</v>
      </c>
      <c r="I146" s="372">
        <v>1</v>
      </c>
      <c r="J146" s="372">
        <v>5</v>
      </c>
      <c r="K146" s="372" t="s">
        <v>308</v>
      </c>
      <c r="L146" s="372">
        <v>9</v>
      </c>
      <c r="M146" s="372">
        <v>49</v>
      </c>
      <c r="N146" s="372" t="s">
        <v>309</v>
      </c>
      <c r="O146" s="372">
        <v>49035</v>
      </c>
      <c r="P146" s="372" t="s">
        <v>234</v>
      </c>
      <c r="Q146" s="372">
        <v>490350</v>
      </c>
      <c r="R146" s="372">
        <v>53</v>
      </c>
      <c r="S146" s="372">
        <v>110</v>
      </c>
      <c r="T146" s="372" t="s">
        <v>176</v>
      </c>
      <c r="U146" s="372">
        <v>1</v>
      </c>
      <c r="V146" s="372" t="s">
        <v>324</v>
      </c>
      <c r="W146" s="372">
        <v>53</v>
      </c>
      <c r="X146" s="372" t="s">
        <v>257</v>
      </c>
      <c r="Y146" s="372" t="s">
        <v>428</v>
      </c>
      <c r="Z146" s="372" t="s">
        <v>2077</v>
      </c>
      <c r="AA146" s="372" t="s">
        <v>428</v>
      </c>
      <c r="AB146" s="372" t="s">
        <v>2077</v>
      </c>
      <c r="AC146" s="373"/>
      <c r="AD146" s="373"/>
      <c r="AE146" s="372" t="s">
        <v>428</v>
      </c>
      <c r="AF146" s="372">
        <v>5</v>
      </c>
      <c r="AG146" s="372" t="s">
        <v>310</v>
      </c>
      <c r="AH146" s="372" t="s">
        <v>428</v>
      </c>
      <c r="AI146" s="372"/>
      <c r="AJ146" s="372"/>
      <c r="AK146" s="372"/>
      <c r="AL146" s="372"/>
      <c r="AM146" s="372"/>
      <c r="AN146" s="372">
        <v>0.93427199999999999</v>
      </c>
      <c r="AO146" s="372"/>
      <c r="AP146" s="372"/>
      <c r="AQ146" s="373"/>
    </row>
    <row r="147" spans="1:43" x14ac:dyDescent="0.25">
      <c r="A147" s="175" t="str">
        <f t="shared" si="8"/>
        <v>SL_2031_art_110_52</v>
      </c>
      <c r="B147" s="175" t="str">
        <f t="shared" si="9"/>
        <v>Single Short Haul Truck</v>
      </c>
      <c r="C147" s="200">
        <f t="shared" si="7"/>
        <v>3.3479081569163724E-2</v>
      </c>
      <c r="D147" s="262">
        <f t="shared" si="10"/>
        <v>8.9763443921610404E-3</v>
      </c>
      <c r="E147" s="372">
        <v>0.26811800000000002</v>
      </c>
      <c r="F147" s="372">
        <v>1</v>
      </c>
      <c r="G147" s="372">
        <v>1</v>
      </c>
      <c r="H147" s="372">
        <v>2031</v>
      </c>
      <c r="I147" s="372">
        <v>1</v>
      </c>
      <c r="J147" s="372">
        <v>5</v>
      </c>
      <c r="K147" s="372" t="s">
        <v>308</v>
      </c>
      <c r="L147" s="372">
        <v>9</v>
      </c>
      <c r="M147" s="372">
        <v>49</v>
      </c>
      <c r="N147" s="372" t="s">
        <v>309</v>
      </c>
      <c r="O147" s="372">
        <v>49035</v>
      </c>
      <c r="P147" s="372" t="s">
        <v>234</v>
      </c>
      <c r="Q147" s="372">
        <v>490350</v>
      </c>
      <c r="R147" s="372">
        <v>52</v>
      </c>
      <c r="S147" s="372">
        <v>110</v>
      </c>
      <c r="T147" s="372" t="s">
        <v>176</v>
      </c>
      <c r="U147" s="372">
        <v>15</v>
      </c>
      <c r="V147" s="372" t="s">
        <v>323</v>
      </c>
      <c r="W147" s="372">
        <v>52</v>
      </c>
      <c r="X147" s="372" t="s">
        <v>256</v>
      </c>
      <c r="Y147" s="372" t="s">
        <v>428</v>
      </c>
      <c r="Z147" s="372" t="s">
        <v>2077</v>
      </c>
      <c r="AA147" s="372" t="s">
        <v>428</v>
      </c>
      <c r="AB147" s="372" t="s">
        <v>2077</v>
      </c>
      <c r="AC147" s="373"/>
      <c r="AD147" s="373"/>
      <c r="AE147" s="372" t="s">
        <v>428</v>
      </c>
      <c r="AF147" s="372">
        <v>5</v>
      </c>
      <c r="AG147" s="372" t="s">
        <v>310</v>
      </c>
      <c r="AH147" s="372" t="s">
        <v>428</v>
      </c>
      <c r="AI147" s="372"/>
      <c r="AJ147" s="372"/>
      <c r="AK147" s="372"/>
      <c r="AL147" s="372"/>
      <c r="AM147" s="372"/>
      <c r="AN147" s="372">
        <v>0.26811800000000002</v>
      </c>
      <c r="AO147" s="372"/>
      <c r="AP147" s="372"/>
      <c r="AQ147" s="373"/>
    </row>
    <row r="148" spans="1:43" x14ac:dyDescent="0.25">
      <c r="A148" s="175" t="str">
        <f t="shared" si="8"/>
        <v>SL_2031_art_110_52</v>
      </c>
      <c r="B148" s="175" t="str">
        <f t="shared" si="9"/>
        <v>Single Short Haul Truck</v>
      </c>
      <c r="C148" s="200">
        <f t="shared" ref="C148:C211" si="11">VLOOKUP(R148,$AS$8:$CT$22,Funding_Year-1996,FALSE)</f>
        <v>3.3479081569163724E-2</v>
      </c>
      <c r="D148" s="262">
        <f t="shared" si="10"/>
        <v>3.1278601974867301E-2</v>
      </c>
      <c r="E148" s="372">
        <v>0.93427300000000002</v>
      </c>
      <c r="F148" s="372">
        <v>1</v>
      </c>
      <c r="G148" s="372">
        <v>1</v>
      </c>
      <c r="H148" s="372">
        <v>2031</v>
      </c>
      <c r="I148" s="372">
        <v>1</v>
      </c>
      <c r="J148" s="372">
        <v>5</v>
      </c>
      <c r="K148" s="372" t="s">
        <v>308</v>
      </c>
      <c r="L148" s="372">
        <v>9</v>
      </c>
      <c r="M148" s="372">
        <v>49</v>
      </c>
      <c r="N148" s="372" t="s">
        <v>309</v>
      </c>
      <c r="O148" s="372">
        <v>49035</v>
      </c>
      <c r="P148" s="372" t="s">
        <v>234</v>
      </c>
      <c r="Q148" s="372">
        <v>490350</v>
      </c>
      <c r="R148" s="372">
        <v>52</v>
      </c>
      <c r="S148" s="372">
        <v>110</v>
      </c>
      <c r="T148" s="372" t="s">
        <v>176</v>
      </c>
      <c r="U148" s="372">
        <v>1</v>
      </c>
      <c r="V148" s="372" t="s">
        <v>324</v>
      </c>
      <c r="W148" s="372">
        <v>52</v>
      </c>
      <c r="X148" s="372" t="s">
        <v>256</v>
      </c>
      <c r="Y148" s="372" t="s">
        <v>428</v>
      </c>
      <c r="Z148" s="372" t="s">
        <v>2077</v>
      </c>
      <c r="AA148" s="372" t="s">
        <v>428</v>
      </c>
      <c r="AB148" s="372" t="s">
        <v>2077</v>
      </c>
      <c r="AC148" s="373"/>
      <c r="AD148" s="373"/>
      <c r="AE148" s="372" t="s">
        <v>428</v>
      </c>
      <c r="AF148" s="372">
        <v>5</v>
      </c>
      <c r="AG148" s="372" t="s">
        <v>310</v>
      </c>
      <c r="AH148" s="372" t="s">
        <v>428</v>
      </c>
      <c r="AI148" s="372"/>
      <c r="AJ148" s="372"/>
      <c r="AK148" s="372"/>
      <c r="AL148" s="372"/>
      <c r="AM148" s="372"/>
      <c r="AN148" s="372">
        <v>0.93427300000000002</v>
      </c>
      <c r="AO148" s="372"/>
      <c r="AP148" s="372"/>
      <c r="AQ148" s="373"/>
    </row>
    <row r="149" spans="1:43" x14ac:dyDescent="0.25">
      <c r="A149" s="175" t="str">
        <f t="shared" ref="A149:A212" si="12">"SL_2031_art_"&amp;S149&amp;"_"&amp;R149</f>
        <v>SL_2031_art_110_51</v>
      </c>
      <c r="B149" s="175" t="str">
        <f t="shared" ref="B149:B212" si="13">VLOOKUP(R149,$AS$8:$AT$21,2,FALSE)</f>
        <v>Refuse Truck</v>
      </c>
      <c r="C149" s="200">
        <f t="shared" si="11"/>
        <v>4.0253931417307004E-4</v>
      </c>
      <c r="D149" s="262">
        <f t="shared" ref="D149:D212" si="14">E149*C149</f>
        <v>1.4939039027590977E-4</v>
      </c>
      <c r="E149" s="372">
        <v>0.37112000000000001</v>
      </c>
      <c r="F149" s="372">
        <v>1</v>
      </c>
      <c r="G149" s="372">
        <v>1</v>
      </c>
      <c r="H149" s="372">
        <v>2031</v>
      </c>
      <c r="I149" s="372">
        <v>1</v>
      </c>
      <c r="J149" s="372">
        <v>5</v>
      </c>
      <c r="K149" s="372" t="s">
        <v>308</v>
      </c>
      <c r="L149" s="372">
        <v>9</v>
      </c>
      <c r="M149" s="372">
        <v>49</v>
      </c>
      <c r="N149" s="372" t="s">
        <v>309</v>
      </c>
      <c r="O149" s="372">
        <v>49035</v>
      </c>
      <c r="P149" s="372" t="s">
        <v>234</v>
      </c>
      <c r="Q149" s="372">
        <v>490350</v>
      </c>
      <c r="R149" s="372">
        <v>51</v>
      </c>
      <c r="S149" s="372">
        <v>110</v>
      </c>
      <c r="T149" s="372" t="s">
        <v>176</v>
      </c>
      <c r="U149" s="372">
        <v>15</v>
      </c>
      <c r="V149" s="372" t="s">
        <v>323</v>
      </c>
      <c r="W149" s="372">
        <v>51</v>
      </c>
      <c r="X149" s="372" t="s">
        <v>255</v>
      </c>
      <c r="Y149" s="372" t="s">
        <v>428</v>
      </c>
      <c r="Z149" s="372" t="s">
        <v>2077</v>
      </c>
      <c r="AA149" s="372" t="s">
        <v>428</v>
      </c>
      <c r="AB149" s="372" t="s">
        <v>2077</v>
      </c>
      <c r="AC149" s="373"/>
      <c r="AD149" s="373"/>
      <c r="AE149" s="372" t="s">
        <v>428</v>
      </c>
      <c r="AF149" s="372">
        <v>5</v>
      </c>
      <c r="AG149" s="372" t="s">
        <v>310</v>
      </c>
      <c r="AH149" s="372" t="s">
        <v>428</v>
      </c>
      <c r="AI149" s="372"/>
      <c r="AJ149" s="372"/>
      <c r="AK149" s="372"/>
      <c r="AL149" s="372"/>
      <c r="AM149" s="372"/>
      <c r="AN149" s="372">
        <v>0.37112000000000001</v>
      </c>
      <c r="AO149" s="372"/>
      <c r="AP149" s="372"/>
      <c r="AQ149" s="373"/>
    </row>
    <row r="150" spans="1:43" x14ac:dyDescent="0.25">
      <c r="A150" s="175" t="str">
        <f t="shared" si="12"/>
        <v>SL_2031_art_110_51</v>
      </c>
      <c r="B150" s="175" t="str">
        <f t="shared" si="13"/>
        <v>Refuse Truck</v>
      </c>
      <c r="C150" s="200">
        <f t="shared" si="11"/>
        <v>4.0253931417307004E-4</v>
      </c>
      <c r="D150" s="262">
        <f t="shared" si="14"/>
        <v>3.1439769578447789E-4</v>
      </c>
      <c r="E150" s="372">
        <v>0.78103599999999995</v>
      </c>
      <c r="F150" s="372">
        <v>1</v>
      </c>
      <c r="G150" s="372">
        <v>1</v>
      </c>
      <c r="H150" s="372">
        <v>2031</v>
      </c>
      <c r="I150" s="372">
        <v>1</v>
      </c>
      <c r="J150" s="372">
        <v>5</v>
      </c>
      <c r="K150" s="372" t="s">
        <v>308</v>
      </c>
      <c r="L150" s="372">
        <v>9</v>
      </c>
      <c r="M150" s="372">
        <v>49</v>
      </c>
      <c r="N150" s="372" t="s">
        <v>309</v>
      </c>
      <c r="O150" s="372">
        <v>49035</v>
      </c>
      <c r="P150" s="372" t="s">
        <v>234</v>
      </c>
      <c r="Q150" s="372">
        <v>490350</v>
      </c>
      <c r="R150" s="372">
        <v>51</v>
      </c>
      <c r="S150" s="372">
        <v>110</v>
      </c>
      <c r="T150" s="372" t="s">
        <v>176</v>
      </c>
      <c r="U150" s="372">
        <v>1</v>
      </c>
      <c r="V150" s="372" t="s">
        <v>324</v>
      </c>
      <c r="W150" s="372">
        <v>51</v>
      </c>
      <c r="X150" s="372" t="s">
        <v>255</v>
      </c>
      <c r="Y150" s="372" t="s">
        <v>428</v>
      </c>
      <c r="Z150" s="372" t="s">
        <v>2077</v>
      </c>
      <c r="AA150" s="372" t="s">
        <v>428</v>
      </c>
      <c r="AB150" s="372" t="s">
        <v>2077</v>
      </c>
      <c r="AC150" s="373"/>
      <c r="AD150" s="373"/>
      <c r="AE150" s="372" t="s">
        <v>428</v>
      </c>
      <c r="AF150" s="372">
        <v>5</v>
      </c>
      <c r="AG150" s="372" t="s">
        <v>310</v>
      </c>
      <c r="AH150" s="372" t="s">
        <v>428</v>
      </c>
      <c r="AI150" s="372"/>
      <c r="AJ150" s="372"/>
      <c r="AK150" s="372"/>
      <c r="AL150" s="372"/>
      <c r="AM150" s="372"/>
      <c r="AN150" s="372">
        <v>0.78103599999999995</v>
      </c>
      <c r="AO150" s="372"/>
      <c r="AP150" s="372"/>
      <c r="AQ150" s="373"/>
    </row>
    <row r="151" spans="1:43" x14ac:dyDescent="0.25">
      <c r="A151" s="175" t="str">
        <f t="shared" si="12"/>
        <v>SL_2031_art_110_43</v>
      </c>
      <c r="B151" s="175" t="str">
        <f t="shared" si="13"/>
        <v>School Bus</v>
      </c>
      <c r="C151" s="200">
        <f t="shared" si="11"/>
        <v>1.228449877329703E-3</v>
      </c>
      <c r="D151" s="262">
        <f t="shared" si="14"/>
        <v>2.9918282537426253E-4</v>
      </c>
      <c r="E151" s="372">
        <v>0.24354500000000001</v>
      </c>
      <c r="F151" s="372">
        <v>1</v>
      </c>
      <c r="G151" s="372">
        <v>1</v>
      </c>
      <c r="H151" s="372">
        <v>2031</v>
      </c>
      <c r="I151" s="372">
        <v>1</v>
      </c>
      <c r="J151" s="372">
        <v>5</v>
      </c>
      <c r="K151" s="372" t="s">
        <v>308</v>
      </c>
      <c r="L151" s="372">
        <v>9</v>
      </c>
      <c r="M151" s="372">
        <v>49</v>
      </c>
      <c r="N151" s="372" t="s">
        <v>309</v>
      </c>
      <c r="O151" s="372">
        <v>49035</v>
      </c>
      <c r="P151" s="372" t="s">
        <v>234</v>
      </c>
      <c r="Q151" s="372">
        <v>490350</v>
      </c>
      <c r="R151" s="372">
        <v>43</v>
      </c>
      <c r="S151" s="372">
        <v>110</v>
      </c>
      <c r="T151" s="372" t="s">
        <v>176</v>
      </c>
      <c r="U151" s="372">
        <v>15</v>
      </c>
      <c r="V151" s="372" t="s">
        <v>323</v>
      </c>
      <c r="W151" s="372">
        <v>43</v>
      </c>
      <c r="X151" s="372" t="s">
        <v>254</v>
      </c>
      <c r="Y151" s="372" t="s">
        <v>428</v>
      </c>
      <c r="Z151" s="372" t="s">
        <v>2077</v>
      </c>
      <c r="AA151" s="372" t="s">
        <v>428</v>
      </c>
      <c r="AB151" s="372" t="s">
        <v>2077</v>
      </c>
      <c r="AC151" s="373"/>
      <c r="AD151" s="373"/>
      <c r="AE151" s="372" t="s">
        <v>428</v>
      </c>
      <c r="AF151" s="372">
        <v>5</v>
      </c>
      <c r="AG151" s="372" t="s">
        <v>310</v>
      </c>
      <c r="AH151" s="372" t="s">
        <v>428</v>
      </c>
      <c r="AI151" s="372"/>
      <c r="AJ151" s="372"/>
      <c r="AK151" s="372"/>
      <c r="AL151" s="372"/>
      <c r="AM151" s="372"/>
      <c r="AN151" s="372">
        <v>0.24354500000000001</v>
      </c>
      <c r="AO151" s="372"/>
      <c r="AP151" s="372"/>
      <c r="AQ151" s="373"/>
    </row>
    <row r="152" spans="1:43" x14ac:dyDescent="0.25">
      <c r="A152" s="175" t="str">
        <f t="shared" si="12"/>
        <v>SL_2031_art_110_43</v>
      </c>
      <c r="B152" s="175" t="str">
        <f t="shared" si="13"/>
        <v>School Bus</v>
      </c>
      <c r="C152" s="200">
        <f t="shared" si="11"/>
        <v>1.228449877329703E-3</v>
      </c>
      <c r="D152" s="262">
        <f t="shared" si="14"/>
        <v>6.6712321883254588E-4</v>
      </c>
      <c r="E152" s="372">
        <v>0.54306100000000002</v>
      </c>
      <c r="F152" s="372">
        <v>1</v>
      </c>
      <c r="G152" s="372">
        <v>1</v>
      </c>
      <c r="H152" s="372">
        <v>2031</v>
      </c>
      <c r="I152" s="372">
        <v>1</v>
      </c>
      <c r="J152" s="372">
        <v>5</v>
      </c>
      <c r="K152" s="372" t="s">
        <v>308</v>
      </c>
      <c r="L152" s="372">
        <v>9</v>
      </c>
      <c r="M152" s="372">
        <v>49</v>
      </c>
      <c r="N152" s="372" t="s">
        <v>309</v>
      </c>
      <c r="O152" s="372">
        <v>49035</v>
      </c>
      <c r="P152" s="372" t="s">
        <v>234</v>
      </c>
      <c r="Q152" s="372">
        <v>490350</v>
      </c>
      <c r="R152" s="372">
        <v>43</v>
      </c>
      <c r="S152" s="372">
        <v>110</v>
      </c>
      <c r="T152" s="372" t="s">
        <v>176</v>
      </c>
      <c r="U152" s="372">
        <v>1</v>
      </c>
      <c r="V152" s="372" t="s">
        <v>324</v>
      </c>
      <c r="W152" s="372">
        <v>43</v>
      </c>
      <c r="X152" s="372" t="s">
        <v>254</v>
      </c>
      <c r="Y152" s="372" t="s">
        <v>428</v>
      </c>
      <c r="Z152" s="372" t="s">
        <v>2077</v>
      </c>
      <c r="AA152" s="372" t="s">
        <v>428</v>
      </c>
      <c r="AB152" s="372" t="s">
        <v>2077</v>
      </c>
      <c r="AC152" s="373"/>
      <c r="AD152" s="373"/>
      <c r="AE152" s="372" t="s">
        <v>428</v>
      </c>
      <c r="AF152" s="372">
        <v>5</v>
      </c>
      <c r="AG152" s="372" t="s">
        <v>310</v>
      </c>
      <c r="AH152" s="372" t="s">
        <v>428</v>
      </c>
      <c r="AI152" s="372"/>
      <c r="AJ152" s="372"/>
      <c r="AK152" s="372"/>
      <c r="AL152" s="372"/>
      <c r="AM152" s="372"/>
      <c r="AN152" s="372">
        <v>0.54306100000000002</v>
      </c>
      <c r="AO152" s="372"/>
      <c r="AP152" s="372"/>
      <c r="AQ152" s="373"/>
    </row>
    <row r="153" spans="1:43" x14ac:dyDescent="0.25">
      <c r="A153" s="175" t="str">
        <f t="shared" si="12"/>
        <v>SL_2031_art_110_42</v>
      </c>
      <c r="B153" s="175" t="str">
        <f t="shared" si="13"/>
        <v>Transit Bus</v>
      </c>
      <c r="C153" s="200">
        <f t="shared" si="11"/>
        <v>8.5332482098569569E-4</v>
      </c>
      <c r="D153" s="262">
        <f t="shared" si="14"/>
        <v>3.2362599833328806E-5</v>
      </c>
      <c r="E153" s="372">
        <v>3.7925300000000002E-2</v>
      </c>
      <c r="F153" s="372">
        <v>1</v>
      </c>
      <c r="G153" s="372">
        <v>1</v>
      </c>
      <c r="H153" s="372">
        <v>2031</v>
      </c>
      <c r="I153" s="372">
        <v>1</v>
      </c>
      <c r="J153" s="372">
        <v>5</v>
      </c>
      <c r="K153" s="372" t="s">
        <v>308</v>
      </c>
      <c r="L153" s="372">
        <v>9</v>
      </c>
      <c r="M153" s="372">
        <v>49</v>
      </c>
      <c r="N153" s="372" t="s">
        <v>309</v>
      </c>
      <c r="O153" s="372">
        <v>49035</v>
      </c>
      <c r="P153" s="372" t="s">
        <v>234</v>
      </c>
      <c r="Q153" s="372">
        <v>490350</v>
      </c>
      <c r="R153" s="372">
        <v>42</v>
      </c>
      <c r="S153" s="372">
        <v>110</v>
      </c>
      <c r="T153" s="372" t="s">
        <v>176</v>
      </c>
      <c r="U153" s="372">
        <v>15</v>
      </c>
      <c r="V153" s="372" t="s">
        <v>323</v>
      </c>
      <c r="W153" s="372">
        <v>42</v>
      </c>
      <c r="X153" s="372" t="s">
        <v>253</v>
      </c>
      <c r="Y153" s="372" t="s">
        <v>428</v>
      </c>
      <c r="Z153" s="372" t="s">
        <v>2077</v>
      </c>
      <c r="AA153" s="372" t="s">
        <v>428</v>
      </c>
      <c r="AB153" s="372" t="s">
        <v>2077</v>
      </c>
      <c r="AC153" s="373"/>
      <c r="AD153" s="373"/>
      <c r="AE153" s="372" t="s">
        <v>428</v>
      </c>
      <c r="AF153" s="372">
        <v>5</v>
      </c>
      <c r="AG153" s="372" t="s">
        <v>310</v>
      </c>
      <c r="AH153" s="372" t="s">
        <v>428</v>
      </c>
      <c r="AI153" s="372"/>
      <c r="AJ153" s="372"/>
      <c r="AK153" s="372"/>
      <c r="AL153" s="372"/>
      <c r="AM153" s="372"/>
      <c r="AN153" s="372">
        <v>3.7925300000000002E-2</v>
      </c>
      <c r="AO153" s="372"/>
      <c r="AP153" s="372"/>
      <c r="AQ153" s="373"/>
    </row>
    <row r="154" spans="1:43" x14ac:dyDescent="0.25">
      <c r="A154" s="175" t="str">
        <f t="shared" si="12"/>
        <v>SL_2031_art_110_42</v>
      </c>
      <c r="B154" s="175" t="str">
        <f t="shared" si="13"/>
        <v>Transit Bus</v>
      </c>
      <c r="C154" s="200">
        <f t="shared" si="11"/>
        <v>8.5332482098569569E-4</v>
      </c>
      <c r="D154" s="262">
        <f t="shared" si="14"/>
        <v>9.1957696008702509E-5</v>
      </c>
      <c r="E154" s="372">
        <v>0.107764</v>
      </c>
      <c r="F154" s="372">
        <v>1</v>
      </c>
      <c r="G154" s="372">
        <v>1</v>
      </c>
      <c r="H154" s="372">
        <v>2031</v>
      </c>
      <c r="I154" s="372">
        <v>1</v>
      </c>
      <c r="J154" s="372">
        <v>5</v>
      </c>
      <c r="K154" s="372" t="s">
        <v>308</v>
      </c>
      <c r="L154" s="372">
        <v>9</v>
      </c>
      <c r="M154" s="372">
        <v>49</v>
      </c>
      <c r="N154" s="372" t="s">
        <v>309</v>
      </c>
      <c r="O154" s="372">
        <v>49035</v>
      </c>
      <c r="P154" s="372" t="s">
        <v>234</v>
      </c>
      <c r="Q154" s="372">
        <v>490350</v>
      </c>
      <c r="R154" s="372">
        <v>42</v>
      </c>
      <c r="S154" s="372">
        <v>110</v>
      </c>
      <c r="T154" s="372" t="s">
        <v>176</v>
      </c>
      <c r="U154" s="372">
        <v>1</v>
      </c>
      <c r="V154" s="372" t="s">
        <v>324</v>
      </c>
      <c r="W154" s="372">
        <v>42</v>
      </c>
      <c r="X154" s="372" t="s">
        <v>253</v>
      </c>
      <c r="Y154" s="372" t="s">
        <v>428</v>
      </c>
      <c r="Z154" s="372" t="s">
        <v>2077</v>
      </c>
      <c r="AA154" s="372" t="s">
        <v>428</v>
      </c>
      <c r="AB154" s="372" t="s">
        <v>2077</v>
      </c>
      <c r="AC154" s="373"/>
      <c r="AD154" s="373"/>
      <c r="AE154" s="372" t="s">
        <v>428</v>
      </c>
      <c r="AF154" s="372">
        <v>5</v>
      </c>
      <c r="AG154" s="372" t="s">
        <v>310</v>
      </c>
      <c r="AH154" s="372" t="s">
        <v>428</v>
      </c>
      <c r="AI154" s="372"/>
      <c r="AJ154" s="372"/>
      <c r="AK154" s="372"/>
      <c r="AL154" s="372"/>
      <c r="AM154" s="372"/>
      <c r="AN154" s="372">
        <v>0.107764</v>
      </c>
      <c r="AO154" s="372"/>
      <c r="AP154" s="372"/>
      <c r="AQ154" s="373"/>
    </row>
    <row r="155" spans="1:43" x14ac:dyDescent="0.25">
      <c r="A155" s="175" t="str">
        <f t="shared" si="12"/>
        <v>SL_2031_art_110_41</v>
      </c>
      <c r="B155" s="175" t="str">
        <f t="shared" si="13"/>
        <v>Intercity Bus</v>
      </c>
      <c r="C155" s="200">
        <f t="shared" si="11"/>
        <v>2.7535459620983706E-3</v>
      </c>
      <c r="D155" s="262">
        <f t="shared" si="14"/>
        <v>5.1346748328229361E-4</v>
      </c>
      <c r="E155" s="372">
        <v>0.186475</v>
      </c>
      <c r="F155" s="372">
        <v>1</v>
      </c>
      <c r="G155" s="372">
        <v>1</v>
      </c>
      <c r="H155" s="372">
        <v>2031</v>
      </c>
      <c r="I155" s="372">
        <v>1</v>
      </c>
      <c r="J155" s="372">
        <v>5</v>
      </c>
      <c r="K155" s="372" t="s">
        <v>308</v>
      </c>
      <c r="L155" s="372">
        <v>9</v>
      </c>
      <c r="M155" s="372">
        <v>49</v>
      </c>
      <c r="N155" s="372" t="s">
        <v>309</v>
      </c>
      <c r="O155" s="372">
        <v>49035</v>
      </c>
      <c r="P155" s="372" t="s">
        <v>234</v>
      </c>
      <c r="Q155" s="372">
        <v>490350</v>
      </c>
      <c r="R155" s="372">
        <v>41</v>
      </c>
      <c r="S155" s="372">
        <v>110</v>
      </c>
      <c r="T155" s="372" t="s">
        <v>176</v>
      </c>
      <c r="U155" s="372">
        <v>15</v>
      </c>
      <c r="V155" s="372" t="s">
        <v>323</v>
      </c>
      <c r="W155" s="372">
        <v>41</v>
      </c>
      <c r="X155" s="372" t="s">
        <v>429</v>
      </c>
      <c r="Y155" s="372" t="s">
        <v>428</v>
      </c>
      <c r="Z155" s="372" t="s">
        <v>2077</v>
      </c>
      <c r="AA155" s="372" t="s">
        <v>428</v>
      </c>
      <c r="AB155" s="372" t="s">
        <v>2077</v>
      </c>
      <c r="AC155" s="373"/>
      <c r="AD155" s="373"/>
      <c r="AE155" s="372" t="s">
        <v>428</v>
      </c>
      <c r="AF155" s="372">
        <v>5</v>
      </c>
      <c r="AG155" s="372" t="s">
        <v>310</v>
      </c>
      <c r="AH155" s="372" t="s">
        <v>428</v>
      </c>
      <c r="AI155" s="372"/>
      <c r="AJ155" s="372"/>
      <c r="AK155" s="372"/>
      <c r="AL155" s="372"/>
      <c r="AM155" s="372"/>
      <c r="AN155" s="372">
        <v>0.186475</v>
      </c>
      <c r="AO155" s="372"/>
      <c r="AP155" s="372"/>
      <c r="AQ155" s="373"/>
    </row>
    <row r="156" spans="1:43" x14ac:dyDescent="0.25">
      <c r="A156" s="175" t="str">
        <f t="shared" si="12"/>
        <v>SL_2031_art_110_41</v>
      </c>
      <c r="B156" s="175" t="str">
        <f t="shared" si="13"/>
        <v>Intercity Bus</v>
      </c>
      <c r="C156" s="200">
        <f t="shared" si="11"/>
        <v>2.7535459620983706E-3</v>
      </c>
      <c r="D156" s="262">
        <f t="shared" si="14"/>
        <v>1.1381148918762332E-3</v>
      </c>
      <c r="E156" s="372">
        <v>0.413327</v>
      </c>
      <c r="F156" s="372">
        <v>1</v>
      </c>
      <c r="G156" s="372">
        <v>1</v>
      </c>
      <c r="H156" s="372">
        <v>2031</v>
      </c>
      <c r="I156" s="372">
        <v>1</v>
      </c>
      <c r="J156" s="372">
        <v>5</v>
      </c>
      <c r="K156" s="372" t="s">
        <v>308</v>
      </c>
      <c r="L156" s="372">
        <v>9</v>
      </c>
      <c r="M156" s="372">
        <v>49</v>
      </c>
      <c r="N156" s="372" t="s">
        <v>309</v>
      </c>
      <c r="O156" s="372">
        <v>49035</v>
      </c>
      <c r="P156" s="372" t="s">
        <v>234</v>
      </c>
      <c r="Q156" s="372">
        <v>490350</v>
      </c>
      <c r="R156" s="372">
        <v>41</v>
      </c>
      <c r="S156" s="372">
        <v>110</v>
      </c>
      <c r="T156" s="372" t="s">
        <v>176</v>
      </c>
      <c r="U156" s="372">
        <v>1</v>
      </c>
      <c r="V156" s="372" t="s">
        <v>324</v>
      </c>
      <c r="W156" s="372">
        <v>41</v>
      </c>
      <c r="X156" s="372" t="s">
        <v>429</v>
      </c>
      <c r="Y156" s="372" t="s">
        <v>428</v>
      </c>
      <c r="Z156" s="372" t="s">
        <v>2077</v>
      </c>
      <c r="AA156" s="372" t="s">
        <v>428</v>
      </c>
      <c r="AB156" s="372" t="s">
        <v>2077</v>
      </c>
      <c r="AC156" s="373"/>
      <c r="AD156" s="373"/>
      <c r="AE156" s="372" t="s">
        <v>428</v>
      </c>
      <c r="AF156" s="372">
        <v>5</v>
      </c>
      <c r="AG156" s="372" t="s">
        <v>310</v>
      </c>
      <c r="AH156" s="372" t="s">
        <v>428</v>
      </c>
      <c r="AI156" s="372"/>
      <c r="AJ156" s="372"/>
      <c r="AK156" s="372"/>
      <c r="AL156" s="372"/>
      <c r="AM156" s="372"/>
      <c r="AN156" s="372">
        <v>0.413327</v>
      </c>
      <c r="AO156" s="372"/>
      <c r="AP156" s="372"/>
      <c r="AQ156" s="373"/>
    </row>
    <row r="157" spans="1:43" x14ac:dyDescent="0.25">
      <c r="A157" s="175" t="str">
        <f t="shared" si="12"/>
        <v>SL_2031_art_110_32</v>
      </c>
      <c r="B157" s="175" t="str">
        <f t="shared" si="13"/>
        <v>Light Commercial Truck</v>
      </c>
      <c r="C157" s="200">
        <f t="shared" si="11"/>
        <v>5.0584719878058286E-2</v>
      </c>
      <c r="D157" s="262">
        <f t="shared" si="14"/>
        <v>4.1727942444048817E-6</v>
      </c>
      <c r="E157" s="372">
        <v>8.2491199999999994E-5</v>
      </c>
      <c r="F157" s="372">
        <v>1</v>
      </c>
      <c r="G157" s="372">
        <v>1</v>
      </c>
      <c r="H157" s="372">
        <v>2031</v>
      </c>
      <c r="I157" s="372">
        <v>1</v>
      </c>
      <c r="J157" s="372">
        <v>5</v>
      </c>
      <c r="K157" s="372" t="s">
        <v>308</v>
      </c>
      <c r="L157" s="372">
        <v>9</v>
      </c>
      <c r="M157" s="372">
        <v>49</v>
      </c>
      <c r="N157" s="372" t="s">
        <v>309</v>
      </c>
      <c r="O157" s="372">
        <v>49035</v>
      </c>
      <c r="P157" s="372" t="s">
        <v>234</v>
      </c>
      <c r="Q157" s="372">
        <v>490350</v>
      </c>
      <c r="R157" s="372">
        <v>32</v>
      </c>
      <c r="S157" s="372">
        <v>110</v>
      </c>
      <c r="T157" s="372" t="s">
        <v>176</v>
      </c>
      <c r="U157" s="372">
        <v>15</v>
      </c>
      <c r="V157" s="372" t="s">
        <v>323</v>
      </c>
      <c r="W157" s="372">
        <v>32</v>
      </c>
      <c r="X157" s="372" t="s">
        <v>251</v>
      </c>
      <c r="Y157" s="372" t="s">
        <v>428</v>
      </c>
      <c r="Z157" s="372" t="s">
        <v>2077</v>
      </c>
      <c r="AA157" s="372" t="s">
        <v>428</v>
      </c>
      <c r="AB157" s="372" t="s">
        <v>2077</v>
      </c>
      <c r="AC157" s="373"/>
      <c r="AD157" s="373"/>
      <c r="AE157" s="372" t="s">
        <v>428</v>
      </c>
      <c r="AF157" s="372">
        <v>5</v>
      </c>
      <c r="AG157" s="372" t="s">
        <v>310</v>
      </c>
      <c r="AH157" s="372" t="s">
        <v>428</v>
      </c>
      <c r="AI157" s="372"/>
      <c r="AJ157" s="372"/>
      <c r="AK157" s="372"/>
      <c r="AL157" s="372"/>
      <c r="AM157" s="372"/>
      <c r="AN157" s="372">
        <v>8.2491199999999994E-5</v>
      </c>
      <c r="AO157" s="372"/>
      <c r="AP157" s="372"/>
      <c r="AQ157" s="373"/>
    </row>
    <row r="158" spans="1:43" x14ac:dyDescent="0.25">
      <c r="A158" s="175" t="str">
        <f t="shared" si="12"/>
        <v>SL_2031_art_110_32</v>
      </c>
      <c r="B158" s="175" t="str">
        <f t="shared" si="13"/>
        <v>Light Commercial Truck</v>
      </c>
      <c r="C158" s="200">
        <f t="shared" si="11"/>
        <v>5.0584719878058286E-2</v>
      </c>
      <c r="D158" s="262">
        <f t="shared" si="14"/>
        <v>1.7049529250179668E-3</v>
      </c>
      <c r="E158" s="372">
        <v>3.3704900000000003E-2</v>
      </c>
      <c r="F158" s="372">
        <v>1</v>
      </c>
      <c r="G158" s="372">
        <v>1</v>
      </c>
      <c r="H158" s="372">
        <v>2031</v>
      </c>
      <c r="I158" s="372">
        <v>1</v>
      </c>
      <c r="J158" s="372">
        <v>5</v>
      </c>
      <c r="K158" s="372" t="s">
        <v>308</v>
      </c>
      <c r="L158" s="372">
        <v>9</v>
      </c>
      <c r="M158" s="372">
        <v>49</v>
      </c>
      <c r="N158" s="372" t="s">
        <v>309</v>
      </c>
      <c r="O158" s="372">
        <v>49035</v>
      </c>
      <c r="P158" s="372" t="s">
        <v>234</v>
      </c>
      <c r="Q158" s="372">
        <v>490350</v>
      </c>
      <c r="R158" s="372">
        <v>32</v>
      </c>
      <c r="S158" s="372">
        <v>110</v>
      </c>
      <c r="T158" s="372" t="s">
        <v>176</v>
      </c>
      <c r="U158" s="372">
        <v>1</v>
      </c>
      <c r="V158" s="372" t="s">
        <v>324</v>
      </c>
      <c r="W158" s="372">
        <v>32</v>
      </c>
      <c r="X158" s="372" t="s">
        <v>251</v>
      </c>
      <c r="Y158" s="372" t="s">
        <v>428</v>
      </c>
      <c r="Z158" s="372" t="s">
        <v>2077</v>
      </c>
      <c r="AA158" s="372" t="s">
        <v>428</v>
      </c>
      <c r="AB158" s="372" t="s">
        <v>2077</v>
      </c>
      <c r="AC158" s="373"/>
      <c r="AD158" s="373"/>
      <c r="AE158" s="372" t="s">
        <v>428</v>
      </c>
      <c r="AF158" s="372">
        <v>5</v>
      </c>
      <c r="AG158" s="372" t="s">
        <v>310</v>
      </c>
      <c r="AH158" s="372" t="s">
        <v>428</v>
      </c>
      <c r="AI158" s="372"/>
      <c r="AJ158" s="372"/>
      <c r="AK158" s="372"/>
      <c r="AL158" s="372"/>
      <c r="AM158" s="372"/>
      <c r="AN158" s="372">
        <v>3.3704900000000003E-2</v>
      </c>
      <c r="AO158" s="372"/>
      <c r="AP158" s="372"/>
      <c r="AQ158" s="373"/>
    </row>
    <row r="159" spans="1:43" x14ac:dyDescent="0.25">
      <c r="A159" s="175" t="str">
        <f t="shared" si="12"/>
        <v>SL_2031_art_110_31</v>
      </c>
      <c r="B159" s="175" t="str">
        <f t="shared" si="13"/>
        <v>Passenger Truck</v>
      </c>
      <c r="C159" s="200">
        <f t="shared" si="11"/>
        <v>0.42362883266217022</v>
      </c>
      <c r="D159" s="262">
        <f t="shared" si="14"/>
        <v>2.1042745553294919E-5</v>
      </c>
      <c r="E159" s="372">
        <v>4.9672600000000003E-5</v>
      </c>
      <c r="F159" s="372">
        <v>1</v>
      </c>
      <c r="G159" s="372">
        <v>1</v>
      </c>
      <c r="H159" s="372">
        <v>2031</v>
      </c>
      <c r="I159" s="372">
        <v>1</v>
      </c>
      <c r="J159" s="372">
        <v>5</v>
      </c>
      <c r="K159" s="372" t="s">
        <v>308</v>
      </c>
      <c r="L159" s="372">
        <v>9</v>
      </c>
      <c r="M159" s="372">
        <v>49</v>
      </c>
      <c r="N159" s="372" t="s">
        <v>309</v>
      </c>
      <c r="O159" s="372">
        <v>49035</v>
      </c>
      <c r="P159" s="372" t="s">
        <v>234</v>
      </c>
      <c r="Q159" s="372">
        <v>490350</v>
      </c>
      <c r="R159" s="372">
        <v>31</v>
      </c>
      <c r="S159" s="372">
        <v>110</v>
      </c>
      <c r="T159" s="372" t="s">
        <v>176</v>
      </c>
      <c r="U159" s="372">
        <v>15</v>
      </c>
      <c r="V159" s="372" t="s">
        <v>323</v>
      </c>
      <c r="W159" s="372">
        <v>31</v>
      </c>
      <c r="X159" s="372" t="s">
        <v>250</v>
      </c>
      <c r="Y159" s="372" t="s">
        <v>428</v>
      </c>
      <c r="Z159" s="372" t="s">
        <v>2077</v>
      </c>
      <c r="AA159" s="372" t="s">
        <v>428</v>
      </c>
      <c r="AB159" s="372" t="s">
        <v>2077</v>
      </c>
      <c r="AC159" s="373"/>
      <c r="AD159" s="373"/>
      <c r="AE159" s="372" t="s">
        <v>428</v>
      </c>
      <c r="AF159" s="372">
        <v>5</v>
      </c>
      <c r="AG159" s="372" t="s">
        <v>310</v>
      </c>
      <c r="AH159" s="372" t="s">
        <v>428</v>
      </c>
      <c r="AI159" s="372"/>
      <c r="AJ159" s="372"/>
      <c r="AK159" s="372"/>
      <c r="AL159" s="372"/>
      <c r="AM159" s="372"/>
      <c r="AN159" s="372">
        <v>4.9672600000000003E-5</v>
      </c>
      <c r="AO159" s="372"/>
      <c r="AP159" s="372"/>
      <c r="AQ159" s="373"/>
    </row>
    <row r="160" spans="1:43" x14ac:dyDescent="0.25">
      <c r="A160" s="175" t="str">
        <f t="shared" si="12"/>
        <v>SL_2031_art_110_31</v>
      </c>
      <c r="B160" s="175" t="str">
        <f t="shared" si="13"/>
        <v>Passenger Truck</v>
      </c>
      <c r="C160" s="200">
        <f t="shared" si="11"/>
        <v>0.42362883266217022</v>
      </c>
      <c r="D160" s="262">
        <f t="shared" si="14"/>
        <v>1.2950333414482543E-2</v>
      </c>
      <c r="E160" s="372">
        <v>3.057E-2</v>
      </c>
      <c r="F160" s="372">
        <v>1</v>
      </c>
      <c r="G160" s="372">
        <v>1</v>
      </c>
      <c r="H160" s="372">
        <v>2031</v>
      </c>
      <c r="I160" s="372">
        <v>1</v>
      </c>
      <c r="J160" s="372">
        <v>5</v>
      </c>
      <c r="K160" s="372" t="s">
        <v>308</v>
      </c>
      <c r="L160" s="372">
        <v>9</v>
      </c>
      <c r="M160" s="372">
        <v>49</v>
      </c>
      <c r="N160" s="372" t="s">
        <v>309</v>
      </c>
      <c r="O160" s="372">
        <v>49035</v>
      </c>
      <c r="P160" s="372" t="s">
        <v>234</v>
      </c>
      <c r="Q160" s="372">
        <v>490350</v>
      </c>
      <c r="R160" s="372">
        <v>31</v>
      </c>
      <c r="S160" s="372">
        <v>110</v>
      </c>
      <c r="T160" s="372" t="s">
        <v>176</v>
      </c>
      <c r="U160" s="372">
        <v>1</v>
      </c>
      <c r="V160" s="372" t="s">
        <v>324</v>
      </c>
      <c r="W160" s="372">
        <v>31</v>
      </c>
      <c r="X160" s="372" t="s">
        <v>250</v>
      </c>
      <c r="Y160" s="372" t="s">
        <v>428</v>
      </c>
      <c r="Z160" s="372" t="s">
        <v>2077</v>
      </c>
      <c r="AA160" s="372" t="s">
        <v>428</v>
      </c>
      <c r="AB160" s="372" t="s">
        <v>2077</v>
      </c>
      <c r="AC160" s="373"/>
      <c r="AD160" s="373"/>
      <c r="AE160" s="372" t="s">
        <v>428</v>
      </c>
      <c r="AF160" s="372">
        <v>5</v>
      </c>
      <c r="AG160" s="372" t="s">
        <v>310</v>
      </c>
      <c r="AH160" s="372" t="s">
        <v>428</v>
      </c>
      <c r="AI160" s="372"/>
      <c r="AJ160" s="372"/>
      <c r="AK160" s="372"/>
      <c r="AL160" s="372"/>
      <c r="AM160" s="372"/>
      <c r="AN160" s="372">
        <v>3.057E-2</v>
      </c>
      <c r="AO160" s="372"/>
      <c r="AP160" s="372"/>
      <c r="AQ160" s="373"/>
    </row>
    <row r="161" spans="1:43" x14ac:dyDescent="0.25">
      <c r="A161" s="175" t="str">
        <f t="shared" si="12"/>
        <v>SL_2031_art_110_21</v>
      </c>
      <c r="B161" s="175" t="str">
        <f t="shared" si="13"/>
        <v>Passenger Car</v>
      </c>
      <c r="C161" s="200">
        <f t="shared" si="11"/>
        <v>0.44466615548301297</v>
      </c>
      <c r="D161" s="262">
        <f t="shared" si="14"/>
        <v>4.5858420614963127E-5</v>
      </c>
      <c r="E161" s="372">
        <v>1.0313E-4</v>
      </c>
      <c r="F161" s="372">
        <v>1</v>
      </c>
      <c r="G161" s="372">
        <v>1</v>
      </c>
      <c r="H161" s="372">
        <v>2031</v>
      </c>
      <c r="I161" s="372">
        <v>1</v>
      </c>
      <c r="J161" s="372">
        <v>5</v>
      </c>
      <c r="K161" s="372" t="s">
        <v>308</v>
      </c>
      <c r="L161" s="372">
        <v>9</v>
      </c>
      <c r="M161" s="372">
        <v>49</v>
      </c>
      <c r="N161" s="372" t="s">
        <v>309</v>
      </c>
      <c r="O161" s="372">
        <v>49035</v>
      </c>
      <c r="P161" s="372" t="s">
        <v>234</v>
      </c>
      <c r="Q161" s="372">
        <v>490350</v>
      </c>
      <c r="R161" s="372">
        <v>21</v>
      </c>
      <c r="S161" s="372">
        <v>110</v>
      </c>
      <c r="T161" s="372" t="s">
        <v>176</v>
      </c>
      <c r="U161" s="372">
        <v>15</v>
      </c>
      <c r="V161" s="372" t="s">
        <v>323</v>
      </c>
      <c r="W161" s="372">
        <v>21</v>
      </c>
      <c r="X161" s="372" t="s">
        <v>249</v>
      </c>
      <c r="Y161" s="372" t="s">
        <v>428</v>
      </c>
      <c r="Z161" s="372" t="s">
        <v>2077</v>
      </c>
      <c r="AA161" s="372" t="s">
        <v>428</v>
      </c>
      <c r="AB161" s="372" t="s">
        <v>2077</v>
      </c>
      <c r="AC161" s="373"/>
      <c r="AD161" s="373"/>
      <c r="AE161" s="372" t="s">
        <v>428</v>
      </c>
      <c r="AF161" s="372">
        <v>5</v>
      </c>
      <c r="AG161" s="372" t="s">
        <v>310</v>
      </c>
      <c r="AH161" s="372" t="s">
        <v>428</v>
      </c>
      <c r="AI161" s="372"/>
      <c r="AJ161" s="372"/>
      <c r="AK161" s="372"/>
      <c r="AL161" s="372"/>
      <c r="AM161" s="372"/>
      <c r="AN161" s="372">
        <v>1.0313E-4</v>
      </c>
      <c r="AO161" s="372"/>
      <c r="AP161" s="372"/>
      <c r="AQ161" s="373"/>
    </row>
    <row r="162" spans="1:43" x14ac:dyDescent="0.25">
      <c r="A162" s="175" t="str">
        <f t="shared" si="12"/>
        <v>SL_2031_art_110_21</v>
      </c>
      <c r="B162" s="175" t="str">
        <f t="shared" si="13"/>
        <v>Passenger Car</v>
      </c>
      <c r="C162" s="200">
        <f t="shared" si="11"/>
        <v>0.44466615548301297</v>
      </c>
      <c r="D162" s="262">
        <f t="shared" si="14"/>
        <v>5.7522458539438041E-3</v>
      </c>
      <c r="E162" s="372">
        <v>1.2936100000000001E-2</v>
      </c>
      <c r="F162" s="372">
        <v>1</v>
      </c>
      <c r="G162" s="372">
        <v>1</v>
      </c>
      <c r="H162" s="372">
        <v>2031</v>
      </c>
      <c r="I162" s="372">
        <v>1</v>
      </c>
      <c r="J162" s="372">
        <v>5</v>
      </c>
      <c r="K162" s="372" t="s">
        <v>308</v>
      </c>
      <c r="L162" s="372">
        <v>9</v>
      </c>
      <c r="M162" s="372">
        <v>49</v>
      </c>
      <c r="N162" s="372" t="s">
        <v>309</v>
      </c>
      <c r="O162" s="372">
        <v>49035</v>
      </c>
      <c r="P162" s="372" t="s">
        <v>234</v>
      </c>
      <c r="Q162" s="372">
        <v>490350</v>
      </c>
      <c r="R162" s="372">
        <v>21</v>
      </c>
      <c r="S162" s="372">
        <v>110</v>
      </c>
      <c r="T162" s="372" t="s">
        <v>176</v>
      </c>
      <c r="U162" s="372">
        <v>1</v>
      </c>
      <c r="V162" s="372" t="s">
        <v>324</v>
      </c>
      <c r="W162" s="372">
        <v>21</v>
      </c>
      <c r="X162" s="372" t="s">
        <v>249</v>
      </c>
      <c r="Y162" s="372" t="s">
        <v>428</v>
      </c>
      <c r="Z162" s="372" t="s">
        <v>2077</v>
      </c>
      <c r="AA162" s="372" t="s">
        <v>428</v>
      </c>
      <c r="AB162" s="372" t="s">
        <v>2077</v>
      </c>
      <c r="AC162" s="373"/>
      <c r="AD162" s="373"/>
      <c r="AE162" s="372" t="s">
        <v>428</v>
      </c>
      <c r="AF162" s="372">
        <v>5</v>
      </c>
      <c r="AG162" s="372" t="s">
        <v>310</v>
      </c>
      <c r="AH162" s="372" t="s">
        <v>428</v>
      </c>
      <c r="AI162" s="372"/>
      <c r="AJ162" s="372"/>
      <c r="AK162" s="372"/>
      <c r="AL162" s="372"/>
      <c r="AM162" s="372"/>
      <c r="AN162" s="372">
        <v>1.2936100000000001E-2</v>
      </c>
      <c r="AO162" s="372"/>
      <c r="AP162" s="372"/>
      <c r="AQ162" s="373"/>
    </row>
    <row r="163" spans="1:43" x14ac:dyDescent="0.25">
      <c r="A163" s="175" t="str">
        <f t="shared" si="12"/>
        <v>SL_2031_art_110_11</v>
      </c>
      <c r="B163" s="175" t="str">
        <f t="shared" si="13"/>
        <v>Motorcycle</v>
      </c>
      <c r="C163" s="200">
        <f t="shared" si="11"/>
        <v>2.2109705214788718E-3</v>
      </c>
      <c r="D163" s="262">
        <f t="shared" si="14"/>
        <v>0</v>
      </c>
      <c r="E163" s="372">
        <v>0</v>
      </c>
      <c r="F163" s="372">
        <v>1</v>
      </c>
      <c r="G163" s="372">
        <v>1</v>
      </c>
      <c r="H163" s="372">
        <v>2031</v>
      </c>
      <c r="I163" s="372">
        <v>1</v>
      </c>
      <c r="J163" s="372">
        <v>5</v>
      </c>
      <c r="K163" s="372" t="s">
        <v>308</v>
      </c>
      <c r="L163" s="372">
        <v>9</v>
      </c>
      <c r="M163" s="372">
        <v>49</v>
      </c>
      <c r="N163" s="372" t="s">
        <v>309</v>
      </c>
      <c r="O163" s="372">
        <v>49035</v>
      </c>
      <c r="P163" s="372" t="s">
        <v>234</v>
      </c>
      <c r="Q163" s="372">
        <v>490350</v>
      </c>
      <c r="R163" s="372">
        <v>11</v>
      </c>
      <c r="S163" s="372">
        <v>110</v>
      </c>
      <c r="T163" s="372" t="s">
        <v>176</v>
      </c>
      <c r="U163" s="372">
        <v>15</v>
      </c>
      <c r="V163" s="372" t="s">
        <v>323</v>
      </c>
      <c r="W163" s="372">
        <v>11</v>
      </c>
      <c r="X163" s="372" t="s">
        <v>248</v>
      </c>
      <c r="Y163" s="372" t="s">
        <v>428</v>
      </c>
      <c r="Z163" s="372" t="s">
        <v>2077</v>
      </c>
      <c r="AA163" s="372" t="s">
        <v>428</v>
      </c>
      <c r="AB163" s="372" t="s">
        <v>2077</v>
      </c>
      <c r="AC163" s="373"/>
      <c r="AD163" s="373"/>
      <c r="AE163" s="372" t="s">
        <v>428</v>
      </c>
      <c r="AF163" s="372">
        <v>5</v>
      </c>
      <c r="AG163" s="372" t="s">
        <v>310</v>
      </c>
      <c r="AH163" s="372" t="s">
        <v>428</v>
      </c>
      <c r="AI163" s="372"/>
      <c r="AJ163" s="372"/>
      <c r="AK163" s="372"/>
      <c r="AL163" s="372"/>
      <c r="AM163" s="372"/>
      <c r="AN163" s="372">
        <v>0</v>
      </c>
      <c r="AO163" s="372"/>
      <c r="AP163" s="372"/>
      <c r="AQ163" s="373"/>
    </row>
    <row r="164" spans="1:43" x14ac:dyDescent="0.25">
      <c r="A164" s="175" t="str">
        <f t="shared" si="12"/>
        <v>SL_2031_art_110_11</v>
      </c>
      <c r="B164" s="175" t="str">
        <f t="shared" si="13"/>
        <v>Motorcycle</v>
      </c>
      <c r="C164" s="200">
        <f t="shared" si="11"/>
        <v>2.2109705214788718E-3</v>
      </c>
      <c r="D164" s="262">
        <f t="shared" si="14"/>
        <v>2.2172496777598719E-4</v>
      </c>
      <c r="E164" s="372">
        <v>0.100284</v>
      </c>
      <c r="F164" s="372">
        <v>1</v>
      </c>
      <c r="G164" s="372">
        <v>1</v>
      </c>
      <c r="H164" s="372">
        <v>2031</v>
      </c>
      <c r="I164" s="372">
        <v>1</v>
      </c>
      <c r="J164" s="372">
        <v>5</v>
      </c>
      <c r="K164" s="372" t="s">
        <v>308</v>
      </c>
      <c r="L164" s="372">
        <v>9</v>
      </c>
      <c r="M164" s="372">
        <v>49</v>
      </c>
      <c r="N164" s="372" t="s">
        <v>309</v>
      </c>
      <c r="O164" s="372">
        <v>49035</v>
      </c>
      <c r="P164" s="372" t="s">
        <v>234</v>
      </c>
      <c r="Q164" s="372">
        <v>490350</v>
      </c>
      <c r="R164" s="372">
        <v>11</v>
      </c>
      <c r="S164" s="372">
        <v>110</v>
      </c>
      <c r="T164" s="372" t="s">
        <v>176</v>
      </c>
      <c r="U164" s="372">
        <v>1</v>
      </c>
      <c r="V164" s="372" t="s">
        <v>324</v>
      </c>
      <c r="W164" s="372">
        <v>11</v>
      </c>
      <c r="X164" s="372" t="s">
        <v>248</v>
      </c>
      <c r="Y164" s="372" t="s">
        <v>428</v>
      </c>
      <c r="Z164" s="372" t="s">
        <v>2077</v>
      </c>
      <c r="AA164" s="372" t="s">
        <v>428</v>
      </c>
      <c r="AB164" s="372" t="s">
        <v>2077</v>
      </c>
      <c r="AC164" s="373"/>
      <c r="AD164" s="373"/>
      <c r="AE164" s="372" t="s">
        <v>428</v>
      </c>
      <c r="AF164" s="372">
        <v>5</v>
      </c>
      <c r="AG164" s="372" t="s">
        <v>310</v>
      </c>
      <c r="AH164" s="372" t="s">
        <v>428</v>
      </c>
      <c r="AI164" s="372"/>
      <c r="AJ164" s="372"/>
      <c r="AK164" s="372"/>
      <c r="AL164" s="372"/>
      <c r="AM164" s="372"/>
      <c r="AN164" s="372">
        <v>0.100284</v>
      </c>
      <c r="AO164" s="372"/>
      <c r="AP164" s="372"/>
      <c r="AQ164" s="373"/>
    </row>
    <row r="165" spans="1:43" x14ac:dyDescent="0.25">
      <c r="A165" s="175" t="str">
        <f t="shared" si="12"/>
        <v>SL_2031_art_100_62</v>
      </c>
      <c r="B165" s="175" t="str">
        <f t="shared" si="13"/>
        <v>Combination Long Haul Truck</v>
      </c>
      <c r="C165" s="200">
        <f t="shared" si="11"/>
        <v>2.7137441389359928E-2</v>
      </c>
      <c r="D165" s="262">
        <f t="shared" si="14"/>
        <v>0</v>
      </c>
      <c r="E165" s="372">
        <v>0</v>
      </c>
      <c r="F165" s="372">
        <v>1</v>
      </c>
      <c r="G165" s="372">
        <v>1</v>
      </c>
      <c r="H165" s="372">
        <v>2031</v>
      </c>
      <c r="I165" s="372">
        <v>1</v>
      </c>
      <c r="J165" s="372">
        <v>5</v>
      </c>
      <c r="K165" s="372" t="s">
        <v>308</v>
      </c>
      <c r="L165" s="372">
        <v>9</v>
      </c>
      <c r="M165" s="372">
        <v>49</v>
      </c>
      <c r="N165" s="372" t="s">
        <v>309</v>
      </c>
      <c r="O165" s="372">
        <v>49035</v>
      </c>
      <c r="P165" s="372" t="s">
        <v>234</v>
      </c>
      <c r="Q165" s="372">
        <v>490350</v>
      </c>
      <c r="R165" s="372">
        <v>62</v>
      </c>
      <c r="S165" s="372">
        <v>100</v>
      </c>
      <c r="T165" s="372" t="s">
        <v>177</v>
      </c>
      <c r="U165" s="372">
        <v>91</v>
      </c>
      <c r="V165" s="372" t="s">
        <v>2076</v>
      </c>
      <c r="W165" s="372">
        <v>62</v>
      </c>
      <c r="X165" s="372" t="s">
        <v>260</v>
      </c>
      <c r="Y165" s="372" t="s">
        <v>428</v>
      </c>
      <c r="Z165" s="372" t="s">
        <v>2077</v>
      </c>
      <c r="AA165" s="372" t="s">
        <v>428</v>
      </c>
      <c r="AB165" s="372" t="s">
        <v>2077</v>
      </c>
      <c r="AC165" s="373"/>
      <c r="AD165" s="373"/>
      <c r="AE165" s="372" t="s">
        <v>428</v>
      </c>
      <c r="AF165" s="372">
        <v>1</v>
      </c>
      <c r="AG165" s="372" t="s">
        <v>2078</v>
      </c>
      <c r="AH165" s="372" t="s">
        <v>428</v>
      </c>
      <c r="AI165" s="372"/>
      <c r="AJ165" s="372"/>
      <c r="AK165" s="372"/>
      <c r="AL165" s="372"/>
      <c r="AM165" s="372"/>
      <c r="AN165" s="372">
        <v>0</v>
      </c>
      <c r="AO165" s="372"/>
      <c r="AP165" s="372"/>
      <c r="AQ165" s="373"/>
    </row>
    <row r="166" spans="1:43" x14ac:dyDescent="0.25">
      <c r="A166" s="175" t="str">
        <f t="shared" si="12"/>
        <v>SL_2031_art_100_62</v>
      </c>
      <c r="B166" s="175" t="str">
        <f t="shared" si="13"/>
        <v>Combination Long Haul Truck</v>
      </c>
      <c r="C166" s="200">
        <f t="shared" si="11"/>
        <v>2.7137441389359928E-2</v>
      </c>
      <c r="D166" s="262">
        <f t="shared" si="14"/>
        <v>0</v>
      </c>
      <c r="E166" s="372">
        <v>0</v>
      </c>
      <c r="F166" s="372">
        <v>1</v>
      </c>
      <c r="G166" s="372">
        <v>1</v>
      </c>
      <c r="H166" s="372">
        <v>2031</v>
      </c>
      <c r="I166" s="372">
        <v>1</v>
      </c>
      <c r="J166" s="372">
        <v>5</v>
      </c>
      <c r="K166" s="372" t="s">
        <v>308</v>
      </c>
      <c r="L166" s="372">
        <v>9</v>
      </c>
      <c r="M166" s="372">
        <v>49</v>
      </c>
      <c r="N166" s="372" t="s">
        <v>309</v>
      </c>
      <c r="O166" s="372">
        <v>49035</v>
      </c>
      <c r="P166" s="372" t="s">
        <v>234</v>
      </c>
      <c r="Q166" s="372">
        <v>490350</v>
      </c>
      <c r="R166" s="372">
        <v>62</v>
      </c>
      <c r="S166" s="372">
        <v>100</v>
      </c>
      <c r="T166" s="372" t="s">
        <v>177</v>
      </c>
      <c r="U166" s="372">
        <v>90</v>
      </c>
      <c r="V166" s="372" t="s">
        <v>2079</v>
      </c>
      <c r="W166" s="372">
        <v>62</v>
      </c>
      <c r="X166" s="372" t="s">
        <v>260</v>
      </c>
      <c r="Y166" s="372" t="s">
        <v>428</v>
      </c>
      <c r="Z166" s="372" t="s">
        <v>2077</v>
      </c>
      <c r="AA166" s="372" t="s">
        <v>428</v>
      </c>
      <c r="AB166" s="372" t="s">
        <v>2077</v>
      </c>
      <c r="AC166" s="373"/>
      <c r="AD166" s="373"/>
      <c r="AE166" s="372" t="s">
        <v>428</v>
      </c>
      <c r="AF166" s="372">
        <v>1</v>
      </c>
      <c r="AG166" s="372" t="s">
        <v>2078</v>
      </c>
      <c r="AH166" s="372" t="s">
        <v>428</v>
      </c>
      <c r="AI166" s="372"/>
      <c r="AJ166" s="372"/>
      <c r="AK166" s="372"/>
      <c r="AL166" s="372"/>
      <c r="AM166" s="372"/>
      <c r="AN166" s="372">
        <v>0</v>
      </c>
      <c r="AO166" s="372"/>
      <c r="AP166" s="372"/>
      <c r="AQ166" s="373"/>
    </row>
    <row r="167" spans="1:43" x14ac:dyDescent="0.25">
      <c r="A167" s="175" t="str">
        <f t="shared" si="12"/>
        <v>SL_2031_art_100_62</v>
      </c>
      <c r="B167" s="175" t="str">
        <f t="shared" si="13"/>
        <v>Combination Long Haul Truck</v>
      </c>
      <c r="C167" s="200">
        <f t="shared" si="11"/>
        <v>2.7137441389359928E-2</v>
      </c>
      <c r="D167" s="262">
        <f t="shared" si="14"/>
        <v>0</v>
      </c>
      <c r="E167" s="372">
        <v>0</v>
      </c>
      <c r="F167" s="372">
        <v>1</v>
      </c>
      <c r="G167" s="372">
        <v>1</v>
      </c>
      <c r="H167" s="372">
        <v>2031</v>
      </c>
      <c r="I167" s="372">
        <v>1</v>
      </c>
      <c r="J167" s="372">
        <v>5</v>
      </c>
      <c r="K167" s="372" t="s">
        <v>308</v>
      </c>
      <c r="L167" s="372">
        <v>9</v>
      </c>
      <c r="M167" s="372">
        <v>49</v>
      </c>
      <c r="N167" s="372" t="s">
        <v>309</v>
      </c>
      <c r="O167" s="372">
        <v>49035</v>
      </c>
      <c r="P167" s="372" t="s">
        <v>234</v>
      </c>
      <c r="Q167" s="372">
        <v>490350</v>
      </c>
      <c r="R167" s="372">
        <v>62</v>
      </c>
      <c r="S167" s="372">
        <v>100</v>
      </c>
      <c r="T167" s="372" t="s">
        <v>177</v>
      </c>
      <c r="U167" s="372">
        <v>17</v>
      </c>
      <c r="V167" s="372" t="s">
        <v>2080</v>
      </c>
      <c r="W167" s="372">
        <v>62</v>
      </c>
      <c r="X167" s="372" t="s">
        <v>260</v>
      </c>
      <c r="Y167" s="372" t="s">
        <v>428</v>
      </c>
      <c r="Z167" s="372" t="s">
        <v>2077</v>
      </c>
      <c r="AA167" s="372" t="s">
        <v>428</v>
      </c>
      <c r="AB167" s="372" t="s">
        <v>2077</v>
      </c>
      <c r="AC167" s="373"/>
      <c r="AD167" s="373"/>
      <c r="AE167" s="372" t="s">
        <v>428</v>
      </c>
      <c r="AF167" s="372">
        <v>1</v>
      </c>
      <c r="AG167" s="372" t="s">
        <v>2078</v>
      </c>
      <c r="AH167" s="372" t="s">
        <v>428</v>
      </c>
      <c r="AI167" s="372"/>
      <c r="AJ167" s="372"/>
      <c r="AK167" s="372"/>
      <c r="AL167" s="372"/>
      <c r="AM167" s="372"/>
      <c r="AN167" s="372">
        <v>0</v>
      </c>
      <c r="AO167" s="372"/>
      <c r="AP167" s="372"/>
      <c r="AQ167" s="373"/>
    </row>
    <row r="168" spans="1:43" x14ac:dyDescent="0.25">
      <c r="A168" s="175" t="str">
        <f t="shared" si="12"/>
        <v>SL_2031_art_100_62</v>
      </c>
      <c r="B168" s="175" t="str">
        <f t="shared" si="13"/>
        <v>Combination Long Haul Truck</v>
      </c>
      <c r="C168" s="200">
        <f t="shared" si="11"/>
        <v>2.7137441389359928E-2</v>
      </c>
      <c r="D168" s="262">
        <f t="shared" si="14"/>
        <v>8.5574936302793697E-3</v>
      </c>
      <c r="E168" s="372">
        <v>0.31533899999999998</v>
      </c>
      <c r="F168" s="372">
        <v>1</v>
      </c>
      <c r="G168" s="372">
        <v>1</v>
      </c>
      <c r="H168" s="372">
        <v>2031</v>
      </c>
      <c r="I168" s="372">
        <v>1</v>
      </c>
      <c r="J168" s="372">
        <v>5</v>
      </c>
      <c r="K168" s="372" t="s">
        <v>308</v>
      </c>
      <c r="L168" s="372">
        <v>9</v>
      </c>
      <c r="M168" s="372">
        <v>49</v>
      </c>
      <c r="N168" s="372" t="s">
        <v>309</v>
      </c>
      <c r="O168" s="372">
        <v>49035</v>
      </c>
      <c r="P168" s="372" t="s">
        <v>234</v>
      </c>
      <c r="Q168" s="372">
        <v>490350</v>
      </c>
      <c r="R168" s="372">
        <v>62</v>
      </c>
      <c r="S168" s="372">
        <v>100</v>
      </c>
      <c r="T168" s="372" t="s">
        <v>177</v>
      </c>
      <c r="U168" s="372">
        <v>15</v>
      </c>
      <c r="V168" s="372" t="s">
        <v>323</v>
      </c>
      <c r="W168" s="372">
        <v>62</v>
      </c>
      <c r="X168" s="372" t="s">
        <v>260</v>
      </c>
      <c r="Y168" s="372" t="s">
        <v>428</v>
      </c>
      <c r="Z168" s="372" t="s">
        <v>2077</v>
      </c>
      <c r="AA168" s="372" t="s">
        <v>428</v>
      </c>
      <c r="AB168" s="372" t="s">
        <v>2077</v>
      </c>
      <c r="AC168" s="373"/>
      <c r="AD168" s="373"/>
      <c r="AE168" s="372" t="s">
        <v>428</v>
      </c>
      <c r="AF168" s="372">
        <v>5</v>
      </c>
      <c r="AG168" s="372" t="s">
        <v>310</v>
      </c>
      <c r="AH168" s="372" t="s">
        <v>428</v>
      </c>
      <c r="AI168" s="372"/>
      <c r="AJ168" s="372"/>
      <c r="AK168" s="372"/>
      <c r="AL168" s="372"/>
      <c r="AM168" s="372"/>
      <c r="AN168" s="372">
        <v>0.31533899999999998</v>
      </c>
      <c r="AO168" s="372"/>
      <c r="AP168" s="372"/>
      <c r="AQ168" s="373"/>
    </row>
    <row r="169" spans="1:43" x14ac:dyDescent="0.25">
      <c r="A169" s="175" t="str">
        <f t="shared" si="12"/>
        <v>SL_2031_art_100_62</v>
      </c>
      <c r="B169" s="175" t="str">
        <f t="shared" si="13"/>
        <v>Combination Long Haul Truck</v>
      </c>
      <c r="C169" s="200">
        <f t="shared" si="11"/>
        <v>2.7137441389359928E-2</v>
      </c>
      <c r="D169" s="262">
        <f t="shared" si="14"/>
        <v>1.8027619414482915E-2</v>
      </c>
      <c r="E169" s="372">
        <v>0.66430800000000001</v>
      </c>
      <c r="F169" s="372">
        <v>1</v>
      </c>
      <c r="G169" s="372">
        <v>1</v>
      </c>
      <c r="H169" s="372">
        <v>2031</v>
      </c>
      <c r="I169" s="372">
        <v>1</v>
      </c>
      <c r="J169" s="372">
        <v>5</v>
      </c>
      <c r="K169" s="372" t="s">
        <v>308</v>
      </c>
      <c r="L169" s="372">
        <v>9</v>
      </c>
      <c r="M169" s="372">
        <v>49</v>
      </c>
      <c r="N169" s="372" t="s">
        <v>309</v>
      </c>
      <c r="O169" s="372">
        <v>49035</v>
      </c>
      <c r="P169" s="372" t="s">
        <v>234</v>
      </c>
      <c r="Q169" s="372">
        <v>490350</v>
      </c>
      <c r="R169" s="372">
        <v>62</v>
      </c>
      <c r="S169" s="372">
        <v>100</v>
      </c>
      <c r="T169" s="372" t="s">
        <v>177</v>
      </c>
      <c r="U169" s="372">
        <v>1</v>
      </c>
      <c r="V169" s="372" t="s">
        <v>324</v>
      </c>
      <c r="W169" s="372">
        <v>62</v>
      </c>
      <c r="X169" s="372" t="s">
        <v>260</v>
      </c>
      <c r="Y169" s="372" t="s">
        <v>428</v>
      </c>
      <c r="Z169" s="372" t="s">
        <v>2077</v>
      </c>
      <c r="AA169" s="372" t="s">
        <v>428</v>
      </c>
      <c r="AB169" s="372" t="s">
        <v>2077</v>
      </c>
      <c r="AC169" s="373"/>
      <c r="AD169" s="373"/>
      <c r="AE169" s="372" t="s">
        <v>428</v>
      </c>
      <c r="AF169" s="372">
        <v>5</v>
      </c>
      <c r="AG169" s="372" t="s">
        <v>310</v>
      </c>
      <c r="AH169" s="372" t="s">
        <v>428</v>
      </c>
      <c r="AI169" s="372"/>
      <c r="AJ169" s="372"/>
      <c r="AK169" s="372"/>
      <c r="AL169" s="372"/>
      <c r="AM169" s="372"/>
      <c r="AN169" s="372">
        <v>0.66430800000000001</v>
      </c>
      <c r="AO169" s="372"/>
      <c r="AP169" s="372"/>
      <c r="AQ169" s="373"/>
    </row>
    <row r="170" spans="1:43" x14ac:dyDescent="0.25">
      <c r="A170" s="175" t="str">
        <f t="shared" si="12"/>
        <v>SL_2031_art_100_61</v>
      </c>
      <c r="B170" s="175" t="str">
        <f t="shared" si="13"/>
        <v>Combination Short Haul Truck</v>
      </c>
      <c r="C170" s="200">
        <f t="shared" si="11"/>
        <v>9.4411110385850608E-3</v>
      </c>
      <c r="D170" s="262">
        <f t="shared" si="14"/>
        <v>4.4141914660904454E-3</v>
      </c>
      <c r="E170" s="372">
        <v>0.46755000000000002</v>
      </c>
      <c r="F170" s="372">
        <v>1</v>
      </c>
      <c r="G170" s="372">
        <v>1</v>
      </c>
      <c r="H170" s="372">
        <v>2031</v>
      </c>
      <c r="I170" s="372">
        <v>1</v>
      </c>
      <c r="J170" s="372">
        <v>5</v>
      </c>
      <c r="K170" s="372" t="s">
        <v>308</v>
      </c>
      <c r="L170" s="372">
        <v>9</v>
      </c>
      <c r="M170" s="372">
        <v>49</v>
      </c>
      <c r="N170" s="372" t="s">
        <v>309</v>
      </c>
      <c r="O170" s="372">
        <v>49035</v>
      </c>
      <c r="P170" s="372" t="s">
        <v>234</v>
      </c>
      <c r="Q170" s="372">
        <v>490350</v>
      </c>
      <c r="R170" s="372">
        <v>61</v>
      </c>
      <c r="S170" s="372">
        <v>100</v>
      </c>
      <c r="T170" s="372" t="s">
        <v>177</v>
      </c>
      <c r="U170" s="372">
        <v>15</v>
      </c>
      <c r="V170" s="372" t="s">
        <v>323</v>
      </c>
      <c r="W170" s="372">
        <v>61</v>
      </c>
      <c r="X170" s="372" t="s">
        <v>259</v>
      </c>
      <c r="Y170" s="372" t="s">
        <v>428</v>
      </c>
      <c r="Z170" s="372" t="s">
        <v>2077</v>
      </c>
      <c r="AA170" s="372" t="s">
        <v>428</v>
      </c>
      <c r="AB170" s="372" t="s">
        <v>2077</v>
      </c>
      <c r="AC170" s="373"/>
      <c r="AD170" s="373"/>
      <c r="AE170" s="372" t="s">
        <v>428</v>
      </c>
      <c r="AF170" s="372">
        <v>5</v>
      </c>
      <c r="AG170" s="372" t="s">
        <v>310</v>
      </c>
      <c r="AH170" s="372" t="s">
        <v>428</v>
      </c>
      <c r="AI170" s="372"/>
      <c r="AJ170" s="372"/>
      <c r="AK170" s="372"/>
      <c r="AL170" s="372"/>
      <c r="AM170" s="372"/>
      <c r="AN170" s="372">
        <v>0.46755000000000002</v>
      </c>
      <c r="AO170" s="372"/>
      <c r="AP170" s="372"/>
      <c r="AQ170" s="373"/>
    </row>
    <row r="171" spans="1:43" x14ac:dyDescent="0.25">
      <c r="A171" s="175" t="str">
        <f t="shared" si="12"/>
        <v>SL_2031_art_100_61</v>
      </c>
      <c r="B171" s="175" t="str">
        <f t="shared" si="13"/>
        <v>Combination Short Haul Truck</v>
      </c>
      <c r="C171" s="200">
        <f t="shared" si="11"/>
        <v>9.4411110385850608E-3</v>
      </c>
      <c r="D171" s="262">
        <f t="shared" si="14"/>
        <v>9.1990220693336615E-3</v>
      </c>
      <c r="E171" s="372">
        <v>0.97435799999999995</v>
      </c>
      <c r="F171" s="372">
        <v>1</v>
      </c>
      <c r="G171" s="372">
        <v>1</v>
      </c>
      <c r="H171" s="372">
        <v>2031</v>
      </c>
      <c r="I171" s="372">
        <v>1</v>
      </c>
      <c r="J171" s="372">
        <v>5</v>
      </c>
      <c r="K171" s="372" t="s">
        <v>308</v>
      </c>
      <c r="L171" s="372">
        <v>9</v>
      </c>
      <c r="M171" s="372">
        <v>49</v>
      </c>
      <c r="N171" s="372" t="s">
        <v>309</v>
      </c>
      <c r="O171" s="372">
        <v>49035</v>
      </c>
      <c r="P171" s="372" t="s">
        <v>234</v>
      </c>
      <c r="Q171" s="372">
        <v>490350</v>
      </c>
      <c r="R171" s="372">
        <v>61</v>
      </c>
      <c r="S171" s="372">
        <v>100</v>
      </c>
      <c r="T171" s="372" t="s">
        <v>177</v>
      </c>
      <c r="U171" s="372">
        <v>1</v>
      </c>
      <c r="V171" s="372" t="s">
        <v>324</v>
      </c>
      <c r="W171" s="372">
        <v>61</v>
      </c>
      <c r="X171" s="372" t="s">
        <v>259</v>
      </c>
      <c r="Y171" s="372" t="s">
        <v>428</v>
      </c>
      <c r="Z171" s="372" t="s">
        <v>2077</v>
      </c>
      <c r="AA171" s="372" t="s">
        <v>428</v>
      </c>
      <c r="AB171" s="372" t="s">
        <v>2077</v>
      </c>
      <c r="AC171" s="373"/>
      <c r="AD171" s="373"/>
      <c r="AE171" s="372" t="s">
        <v>428</v>
      </c>
      <c r="AF171" s="372">
        <v>5</v>
      </c>
      <c r="AG171" s="372" t="s">
        <v>310</v>
      </c>
      <c r="AH171" s="372" t="s">
        <v>428</v>
      </c>
      <c r="AI171" s="372"/>
      <c r="AJ171" s="372"/>
      <c r="AK171" s="372"/>
      <c r="AL171" s="372"/>
      <c r="AM171" s="372"/>
      <c r="AN171" s="372">
        <v>0.97435799999999995</v>
      </c>
      <c r="AO171" s="372"/>
      <c r="AP171" s="372"/>
      <c r="AQ171" s="373"/>
    </row>
    <row r="172" spans="1:43" x14ac:dyDescent="0.25">
      <c r="A172" s="175" t="str">
        <f t="shared" si="12"/>
        <v>SL_2031_art_100_54</v>
      </c>
      <c r="B172" s="175" t="str">
        <f t="shared" si="13"/>
        <v>Motor Home</v>
      </c>
      <c r="C172" s="200">
        <f t="shared" si="11"/>
        <v>1.3389880339048524E-3</v>
      </c>
      <c r="D172" s="262">
        <f t="shared" si="14"/>
        <v>3.7601060271705891E-4</v>
      </c>
      <c r="E172" s="372">
        <v>0.28081699999999998</v>
      </c>
      <c r="F172" s="372">
        <v>1</v>
      </c>
      <c r="G172" s="372">
        <v>1</v>
      </c>
      <c r="H172" s="372">
        <v>2031</v>
      </c>
      <c r="I172" s="372">
        <v>1</v>
      </c>
      <c r="J172" s="372">
        <v>5</v>
      </c>
      <c r="K172" s="372" t="s">
        <v>308</v>
      </c>
      <c r="L172" s="372">
        <v>9</v>
      </c>
      <c r="M172" s="372">
        <v>49</v>
      </c>
      <c r="N172" s="372" t="s">
        <v>309</v>
      </c>
      <c r="O172" s="372">
        <v>49035</v>
      </c>
      <c r="P172" s="372" t="s">
        <v>234</v>
      </c>
      <c r="Q172" s="372">
        <v>490350</v>
      </c>
      <c r="R172" s="372">
        <v>54</v>
      </c>
      <c r="S172" s="372">
        <v>100</v>
      </c>
      <c r="T172" s="372" t="s">
        <v>177</v>
      </c>
      <c r="U172" s="372">
        <v>15</v>
      </c>
      <c r="V172" s="372" t="s">
        <v>323</v>
      </c>
      <c r="W172" s="372">
        <v>54</v>
      </c>
      <c r="X172" s="372" t="s">
        <v>258</v>
      </c>
      <c r="Y172" s="372" t="s">
        <v>428</v>
      </c>
      <c r="Z172" s="372" t="s">
        <v>2077</v>
      </c>
      <c r="AA172" s="372" t="s">
        <v>428</v>
      </c>
      <c r="AB172" s="372" t="s">
        <v>2077</v>
      </c>
      <c r="AC172" s="373"/>
      <c r="AD172" s="373"/>
      <c r="AE172" s="372" t="s">
        <v>428</v>
      </c>
      <c r="AF172" s="372">
        <v>5</v>
      </c>
      <c r="AG172" s="372" t="s">
        <v>310</v>
      </c>
      <c r="AH172" s="372" t="s">
        <v>428</v>
      </c>
      <c r="AI172" s="372"/>
      <c r="AJ172" s="372"/>
      <c r="AK172" s="372"/>
      <c r="AL172" s="372"/>
      <c r="AM172" s="372"/>
      <c r="AN172" s="372">
        <v>0.28081699999999998</v>
      </c>
      <c r="AO172" s="372"/>
      <c r="AP172" s="372"/>
      <c r="AQ172" s="373"/>
    </row>
    <row r="173" spans="1:43" x14ac:dyDescent="0.25">
      <c r="A173" s="175" t="str">
        <f t="shared" si="12"/>
        <v>SL_2031_art_100_54</v>
      </c>
      <c r="B173" s="175" t="str">
        <f t="shared" si="13"/>
        <v>Motor Home</v>
      </c>
      <c r="C173" s="200">
        <f t="shared" si="11"/>
        <v>1.3389880339048524E-3</v>
      </c>
      <c r="D173" s="262">
        <f t="shared" si="14"/>
        <v>8.103689479995557E-4</v>
      </c>
      <c r="E173" s="372">
        <v>0.60521000000000003</v>
      </c>
      <c r="F173" s="372">
        <v>1</v>
      </c>
      <c r="G173" s="372">
        <v>1</v>
      </c>
      <c r="H173" s="372">
        <v>2031</v>
      </c>
      <c r="I173" s="372">
        <v>1</v>
      </c>
      <c r="J173" s="372">
        <v>5</v>
      </c>
      <c r="K173" s="372" t="s">
        <v>308</v>
      </c>
      <c r="L173" s="372">
        <v>9</v>
      </c>
      <c r="M173" s="372">
        <v>49</v>
      </c>
      <c r="N173" s="372" t="s">
        <v>309</v>
      </c>
      <c r="O173" s="372">
        <v>49035</v>
      </c>
      <c r="P173" s="372" t="s">
        <v>234</v>
      </c>
      <c r="Q173" s="372">
        <v>490350</v>
      </c>
      <c r="R173" s="372">
        <v>54</v>
      </c>
      <c r="S173" s="372">
        <v>100</v>
      </c>
      <c r="T173" s="372" t="s">
        <v>177</v>
      </c>
      <c r="U173" s="372">
        <v>1</v>
      </c>
      <c r="V173" s="372" t="s">
        <v>324</v>
      </c>
      <c r="W173" s="372">
        <v>54</v>
      </c>
      <c r="X173" s="372" t="s">
        <v>258</v>
      </c>
      <c r="Y173" s="372" t="s">
        <v>428</v>
      </c>
      <c r="Z173" s="372" t="s">
        <v>2077</v>
      </c>
      <c r="AA173" s="372" t="s">
        <v>428</v>
      </c>
      <c r="AB173" s="372" t="s">
        <v>2077</v>
      </c>
      <c r="AC173" s="373"/>
      <c r="AD173" s="373"/>
      <c r="AE173" s="372" t="s">
        <v>428</v>
      </c>
      <c r="AF173" s="372">
        <v>5</v>
      </c>
      <c r="AG173" s="372" t="s">
        <v>310</v>
      </c>
      <c r="AH173" s="372" t="s">
        <v>428</v>
      </c>
      <c r="AI173" s="372"/>
      <c r="AJ173" s="372"/>
      <c r="AK173" s="372"/>
      <c r="AL173" s="372"/>
      <c r="AM173" s="372"/>
      <c r="AN173" s="372">
        <v>0.60521000000000003</v>
      </c>
      <c r="AO173" s="372"/>
      <c r="AP173" s="372"/>
      <c r="AQ173" s="373"/>
    </row>
    <row r="174" spans="1:43" x14ac:dyDescent="0.25">
      <c r="A174" s="175" t="str">
        <f t="shared" si="12"/>
        <v>SL_2031_art_100_53</v>
      </c>
      <c r="B174" s="175" t="str">
        <f t="shared" si="13"/>
        <v>Single Long Haul Truck</v>
      </c>
      <c r="C174" s="200">
        <f t="shared" si="11"/>
        <v>2.2748394496792308E-3</v>
      </c>
      <c r="D174" s="262">
        <f t="shared" si="14"/>
        <v>6.6297238469616594E-4</v>
      </c>
      <c r="E174" s="372">
        <v>0.291437</v>
      </c>
      <c r="F174" s="372">
        <v>1</v>
      </c>
      <c r="G174" s="372">
        <v>1</v>
      </c>
      <c r="H174" s="372">
        <v>2031</v>
      </c>
      <c r="I174" s="372">
        <v>1</v>
      </c>
      <c r="J174" s="372">
        <v>5</v>
      </c>
      <c r="K174" s="372" t="s">
        <v>308</v>
      </c>
      <c r="L174" s="372">
        <v>9</v>
      </c>
      <c r="M174" s="372">
        <v>49</v>
      </c>
      <c r="N174" s="372" t="s">
        <v>309</v>
      </c>
      <c r="O174" s="372">
        <v>49035</v>
      </c>
      <c r="P174" s="372" t="s">
        <v>234</v>
      </c>
      <c r="Q174" s="372">
        <v>490350</v>
      </c>
      <c r="R174" s="372">
        <v>53</v>
      </c>
      <c r="S174" s="372">
        <v>100</v>
      </c>
      <c r="T174" s="372" t="s">
        <v>177</v>
      </c>
      <c r="U174" s="372">
        <v>15</v>
      </c>
      <c r="V174" s="372" t="s">
        <v>323</v>
      </c>
      <c r="W174" s="372">
        <v>53</v>
      </c>
      <c r="X174" s="372" t="s">
        <v>257</v>
      </c>
      <c r="Y174" s="372" t="s">
        <v>428</v>
      </c>
      <c r="Z174" s="372" t="s">
        <v>2077</v>
      </c>
      <c r="AA174" s="372" t="s">
        <v>428</v>
      </c>
      <c r="AB174" s="372" t="s">
        <v>2077</v>
      </c>
      <c r="AC174" s="373"/>
      <c r="AD174" s="373"/>
      <c r="AE174" s="372" t="s">
        <v>428</v>
      </c>
      <c r="AF174" s="372">
        <v>5</v>
      </c>
      <c r="AG174" s="372" t="s">
        <v>310</v>
      </c>
      <c r="AH174" s="372" t="s">
        <v>428</v>
      </c>
      <c r="AI174" s="372"/>
      <c r="AJ174" s="372"/>
      <c r="AK174" s="372"/>
      <c r="AL174" s="372"/>
      <c r="AM174" s="372"/>
      <c r="AN174" s="372">
        <v>0.291437</v>
      </c>
      <c r="AO174" s="372"/>
      <c r="AP174" s="372"/>
      <c r="AQ174" s="373"/>
    </row>
    <row r="175" spans="1:43" x14ac:dyDescent="0.25">
      <c r="A175" s="175" t="str">
        <f t="shared" si="12"/>
        <v>SL_2031_art_100_53</v>
      </c>
      <c r="B175" s="175" t="str">
        <f t="shared" si="13"/>
        <v>Single Long Haul Truck</v>
      </c>
      <c r="C175" s="200">
        <f t="shared" si="11"/>
        <v>2.2748394496792308E-3</v>
      </c>
      <c r="D175" s="262">
        <f t="shared" si="14"/>
        <v>2.3112823776630918E-3</v>
      </c>
      <c r="E175" s="372">
        <v>1.0160199999999999</v>
      </c>
      <c r="F175" s="372">
        <v>1</v>
      </c>
      <c r="G175" s="372">
        <v>1</v>
      </c>
      <c r="H175" s="372">
        <v>2031</v>
      </c>
      <c r="I175" s="372">
        <v>1</v>
      </c>
      <c r="J175" s="372">
        <v>5</v>
      </c>
      <c r="K175" s="372" t="s">
        <v>308</v>
      </c>
      <c r="L175" s="372">
        <v>9</v>
      </c>
      <c r="M175" s="372">
        <v>49</v>
      </c>
      <c r="N175" s="372" t="s">
        <v>309</v>
      </c>
      <c r="O175" s="372">
        <v>49035</v>
      </c>
      <c r="P175" s="372" t="s">
        <v>234</v>
      </c>
      <c r="Q175" s="372">
        <v>490350</v>
      </c>
      <c r="R175" s="372">
        <v>53</v>
      </c>
      <c r="S175" s="372">
        <v>100</v>
      </c>
      <c r="T175" s="372" t="s">
        <v>177</v>
      </c>
      <c r="U175" s="372">
        <v>1</v>
      </c>
      <c r="V175" s="372" t="s">
        <v>324</v>
      </c>
      <c r="W175" s="372">
        <v>53</v>
      </c>
      <c r="X175" s="372" t="s">
        <v>257</v>
      </c>
      <c r="Y175" s="372" t="s">
        <v>428</v>
      </c>
      <c r="Z175" s="372" t="s">
        <v>2077</v>
      </c>
      <c r="AA175" s="372" t="s">
        <v>428</v>
      </c>
      <c r="AB175" s="372" t="s">
        <v>2077</v>
      </c>
      <c r="AC175" s="373"/>
      <c r="AD175" s="373"/>
      <c r="AE175" s="372" t="s">
        <v>428</v>
      </c>
      <c r="AF175" s="372">
        <v>5</v>
      </c>
      <c r="AG175" s="372" t="s">
        <v>310</v>
      </c>
      <c r="AH175" s="372" t="s">
        <v>428</v>
      </c>
      <c r="AI175" s="372"/>
      <c r="AJ175" s="372"/>
      <c r="AK175" s="372"/>
      <c r="AL175" s="372"/>
      <c r="AM175" s="372"/>
      <c r="AN175" s="372">
        <v>1.0160199999999999</v>
      </c>
      <c r="AO175" s="372"/>
      <c r="AP175" s="372"/>
      <c r="AQ175" s="373"/>
    </row>
    <row r="176" spans="1:43" x14ac:dyDescent="0.25">
      <c r="A176" s="175" t="str">
        <f t="shared" si="12"/>
        <v>SL_2031_art_100_52</v>
      </c>
      <c r="B176" s="175" t="str">
        <f t="shared" si="13"/>
        <v>Single Short Haul Truck</v>
      </c>
      <c r="C176" s="200">
        <f t="shared" si="11"/>
        <v>3.3479081569163724E-2</v>
      </c>
      <c r="D176" s="262">
        <f t="shared" si="14"/>
        <v>9.7570430952723681E-3</v>
      </c>
      <c r="E176" s="372">
        <v>0.291437</v>
      </c>
      <c r="F176" s="372">
        <v>1</v>
      </c>
      <c r="G176" s="372">
        <v>1</v>
      </c>
      <c r="H176" s="372">
        <v>2031</v>
      </c>
      <c r="I176" s="372">
        <v>1</v>
      </c>
      <c r="J176" s="372">
        <v>5</v>
      </c>
      <c r="K176" s="372" t="s">
        <v>308</v>
      </c>
      <c r="L176" s="372">
        <v>9</v>
      </c>
      <c r="M176" s="372">
        <v>49</v>
      </c>
      <c r="N176" s="372" t="s">
        <v>309</v>
      </c>
      <c r="O176" s="372">
        <v>49035</v>
      </c>
      <c r="P176" s="372" t="s">
        <v>234</v>
      </c>
      <c r="Q176" s="372">
        <v>490350</v>
      </c>
      <c r="R176" s="372">
        <v>52</v>
      </c>
      <c r="S176" s="372">
        <v>100</v>
      </c>
      <c r="T176" s="372" t="s">
        <v>177</v>
      </c>
      <c r="U176" s="372">
        <v>15</v>
      </c>
      <c r="V176" s="372" t="s">
        <v>323</v>
      </c>
      <c r="W176" s="372">
        <v>52</v>
      </c>
      <c r="X176" s="372" t="s">
        <v>256</v>
      </c>
      <c r="Y176" s="372" t="s">
        <v>428</v>
      </c>
      <c r="Z176" s="372" t="s">
        <v>2077</v>
      </c>
      <c r="AA176" s="372" t="s">
        <v>428</v>
      </c>
      <c r="AB176" s="372" t="s">
        <v>2077</v>
      </c>
      <c r="AC176" s="373"/>
      <c r="AD176" s="373"/>
      <c r="AE176" s="372" t="s">
        <v>428</v>
      </c>
      <c r="AF176" s="372">
        <v>5</v>
      </c>
      <c r="AG176" s="372" t="s">
        <v>310</v>
      </c>
      <c r="AH176" s="372" t="s">
        <v>428</v>
      </c>
      <c r="AI176" s="372"/>
      <c r="AJ176" s="372"/>
      <c r="AK176" s="372"/>
      <c r="AL176" s="372"/>
      <c r="AM176" s="372"/>
      <c r="AN176" s="372">
        <v>0.291437</v>
      </c>
      <c r="AO176" s="372"/>
      <c r="AP176" s="372"/>
      <c r="AQ176" s="373"/>
    </row>
    <row r="177" spans="1:43" x14ac:dyDescent="0.25">
      <c r="A177" s="175" t="str">
        <f t="shared" si="12"/>
        <v>SL_2031_art_100_52</v>
      </c>
      <c r="B177" s="175" t="str">
        <f t="shared" si="13"/>
        <v>Single Short Haul Truck</v>
      </c>
      <c r="C177" s="200">
        <f t="shared" si="11"/>
        <v>3.3479081569163724E-2</v>
      </c>
      <c r="D177" s="262">
        <f t="shared" si="14"/>
        <v>3.4015416455901726E-2</v>
      </c>
      <c r="E177" s="372">
        <v>1.0160199999999999</v>
      </c>
      <c r="F177" s="372">
        <v>1</v>
      </c>
      <c r="G177" s="372">
        <v>1</v>
      </c>
      <c r="H177" s="372">
        <v>2031</v>
      </c>
      <c r="I177" s="372">
        <v>1</v>
      </c>
      <c r="J177" s="372">
        <v>5</v>
      </c>
      <c r="K177" s="372" t="s">
        <v>308</v>
      </c>
      <c r="L177" s="372">
        <v>9</v>
      </c>
      <c r="M177" s="372">
        <v>49</v>
      </c>
      <c r="N177" s="372" t="s">
        <v>309</v>
      </c>
      <c r="O177" s="372">
        <v>49035</v>
      </c>
      <c r="P177" s="372" t="s">
        <v>234</v>
      </c>
      <c r="Q177" s="372">
        <v>490350</v>
      </c>
      <c r="R177" s="372">
        <v>52</v>
      </c>
      <c r="S177" s="372">
        <v>100</v>
      </c>
      <c r="T177" s="372" t="s">
        <v>177</v>
      </c>
      <c r="U177" s="372">
        <v>1</v>
      </c>
      <c r="V177" s="372" t="s">
        <v>324</v>
      </c>
      <c r="W177" s="372">
        <v>52</v>
      </c>
      <c r="X177" s="372" t="s">
        <v>256</v>
      </c>
      <c r="Y177" s="372" t="s">
        <v>428</v>
      </c>
      <c r="Z177" s="372" t="s">
        <v>2077</v>
      </c>
      <c r="AA177" s="372" t="s">
        <v>428</v>
      </c>
      <c r="AB177" s="372" t="s">
        <v>2077</v>
      </c>
      <c r="AC177" s="373"/>
      <c r="AD177" s="373"/>
      <c r="AE177" s="372" t="s">
        <v>428</v>
      </c>
      <c r="AF177" s="372">
        <v>5</v>
      </c>
      <c r="AG177" s="372" t="s">
        <v>310</v>
      </c>
      <c r="AH177" s="372" t="s">
        <v>428</v>
      </c>
      <c r="AI177" s="372"/>
      <c r="AJ177" s="372"/>
      <c r="AK177" s="372"/>
      <c r="AL177" s="372"/>
      <c r="AM177" s="372"/>
      <c r="AN177" s="372">
        <v>1.0160199999999999</v>
      </c>
      <c r="AO177" s="372"/>
      <c r="AP177" s="372"/>
      <c r="AQ177" s="373"/>
    </row>
    <row r="178" spans="1:43" x14ac:dyDescent="0.25">
      <c r="A178" s="175" t="str">
        <f t="shared" si="12"/>
        <v>SL_2031_art_100_51</v>
      </c>
      <c r="B178" s="175" t="str">
        <f t="shared" si="13"/>
        <v>Refuse Truck</v>
      </c>
      <c r="C178" s="200">
        <f t="shared" si="11"/>
        <v>4.0253931417307004E-4</v>
      </c>
      <c r="D178" s="262">
        <f t="shared" si="14"/>
        <v>1.623819441015314E-4</v>
      </c>
      <c r="E178" s="372">
        <v>0.40339399999999997</v>
      </c>
      <c r="F178" s="372">
        <v>1</v>
      </c>
      <c r="G178" s="372">
        <v>1</v>
      </c>
      <c r="H178" s="372">
        <v>2031</v>
      </c>
      <c r="I178" s="372">
        <v>1</v>
      </c>
      <c r="J178" s="372">
        <v>5</v>
      </c>
      <c r="K178" s="372" t="s">
        <v>308</v>
      </c>
      <c r="L178" s="372">
        <v>9</v>
      </c>
      <c r="M178" s="372">
        <v>49</v>
      </c>
      <c r="N178" s="372" t="s">
        <v>309</v>
      </c>
      <c r="O178" s="372">
        <v>49035</v>
      </c>
      <c r="P178" s="372" t="s">
        <v>234</v>
      </c>
      <c r="Q178" s="372">
        <v>490350</v>
      </c>
      <c r="R178" s="372">
        <v>51</v>
      </c>
      <c r="S178" s="372">
        <v>100</v>
      </c>
      <c r="T178" s="372" t="s">
        <v>177</v>
      </c>
      <c r="U178" s="372">
        <v>15</v>
      </c>
      <c r="V178" s="372" t="s">
        <v>323</v>
      </c>
      <c r="W178" s="372">
        <v>51</v>
      </c>
      <c r="X178" s="372" t="s">
        <v>255</v>
      </c>
      <c r="Y178" s="372" t="s">
        <v>428</v>
      </c>
      <c r="Z178" s="372" t="s">
        <v>2077</v>
      </c>
      <c r="AA178" s="372" t="s">
        <v>428</v>
      </c>
      <c r="AB178" s="372" t="s">
        <v>2077</v>
      </c>
      <c r="AC178" s="373"/>
      <c r="AD178" s="373"/>
      <c r="AE178" s="372" t="s">
        <v>428</v>
      </c>
      <c r="AF178" s="372">
        <v>5</v>
      </c>
      <c r="AG178" s="372" t="s">
        <v>310</v>
      </c>
      <c r="AH178" s="372" t="s">
        <v>428</v>
      </c>
      <c r="AI178" s="372"/>
      <c r="AJ178" s="372"/>
      <c r="AK178" s="372"/>
      <c r="AL178" s="372"/>
      <c r="AM178" s="372"/>
      <c r="AN178" s="372">
        <v>0.40339399999999997</v>
      </c>
      <c r="AO178" s="372"/>
      <c r="AP178" s="372"/>
      <c r="AQ178" s="373"/>
    </row>
    <row r="179" spans="1:43" x14ac:dyDescent="0.25">
      <c r="A179" s="175" t="str">
        <f t="shared" si="12"/>
        <v>SL_2031_art_100_51</v>
      </c>
      <c r="B179" s="175" t="str">
        <f t="shared" si="13"/>
        <v>Refuse Truck</v>
      </c>
      <c r="C179" s="200">
        <f t="shared" si="11"/>
        <v>4.0253931417307004E-4</v>
      </c>
      <c r="D179" s="262">
        <f t="shared" si="14"/>
        <v>3.4180176721475221E-4</v>
      </c>
      <c r="E179" s="372">
        <v>0.84911400000000004</v>
      </c>
      <c r="F179" s="372">
        <v>1</v>
      </c>
      <c r="G179" s="372">
        <v>1</v>
      </c>
      <c r="H179" s="372">
        <v>2031</v>
      </c>
      <c r="I179" s="372">
        <v>1</v>
      </c>
      <c r="J179" s="372">
        <v>5</v>
      </c>
      <c r="K179" s="372" t="s">
        <v>308</v>
      </c>
      <c r="L179" s="372">
        <v>9</v>
      </c>
      <c r="M179" s="372">
        <v>49</v>
      </c>
      <c r="N179" s="372" t="s">
        <v>309</v>
      </c>
      <c r="O179" s="372">
        <v>49035</v>
      </c>
      <c r="P179" s="372" t="s">
        <v>234</v>
      </c>
      <c r="Q179" s="372">
        <v>490350</v>
      </c>
      <c r="R179" s="372">
        <v>51</v>
      </c>
      <c r="S179" s="372">
        <v>100</v>
      </c>
      <c r="T179" s="372" t="s">
        <v>177</v>
      </c>
      <c r="U179" s="372">
        <v>1</v>
      </c>
      <c r="V179" s="372" t="s">
        <v>324</v>
      </c>
      <c r="W179" s="372">
        <v>51</v>
      </c>
      <c r="X179" s="372" t="s">
        <v>255</v>
      </c>
      <c r="Y179" s="372" t="s">
        <v>428</v>
      </c>
      <c r="Z179" s="372" t="s">
        <v>2077</v>
      </c>
      <c r="AA179" s="372" t="s">
        <v>428</v>
      </c>
      <c r="AB179" s="372" t="s">
        <v>2077</v>
      </c>
      <c r="AC179" s="373"/>
      <c r="AD179" s="373"/>
      <c r="AE179" s="372" t="s">
        <v>428</v>
      </c>
      <c r="AF179" s="372">
        <v>5</v>
      </c>
      <c r="AG179" s="372" t="s">
        <v>310</v>
      </c>
      <c r="AH179" s="372" t="s">
        <v>428</v>
      </c>
      <c r="AI179" s="372"/>
      <c r="AJ179" s="372"/>
      <c r="AK179" s="372"/>
      <c r="AL179" s="372"/>
      <c r="AM179" s="372"/>
      <c r="AN179" s="372">
        <v>0.84911400000000004</v>
      </c>
      <c r="AO179" s="372"/>
      <c r="AP179" s="372"/>
      <c r="AQ179" s="373"/>
    </row>
    <row r="180" spans="1:43" x14ac:dyDescent="0.25">
      <c r="A180" s="175" t="str">
        <f t="shared" si="12"/>
        <v>SL_2031_art_100_43</v>
      </c>
      <c r="B180" s="175" t="str">
        <f t="shared" si="13"/>
        <v>School Bus</v>
      </c>
      <c r="C180" s="200">
        <f t="shared" si="11"/>
        <v>1.228449877329703E-3</v>
      </c>
      <c r="D180" s="262">
        <f t="shared" si="14"/>
        <v>3.2520016532622828E-4</v>
      </c>
      <c r="E180" s="372">
        <v>0.26472400000000001</v>
      </c>
      <c r="F180" s="372">
        <v>1</v>
      </c>
      <c r="G180" s="372">
        <v>1</v>
      </c>
      <c r="H180" s="372">
        <v>2031</v>
      </c>
      <c r="I180" s="372">
        <v>1</v>
      </c>
      <c r="J180" s="372">
        <v>5</v>
      </c>
      <c r="K180" s="372" t="s">
        <v>308</v>
      </c>
      <c r="L180" s="372">
        <v>9</v>
      </c>
      <c r="M180" s="372">
        <v>49</v>
      </c>
      <c r="N180" s="372" t="s">
        <v>309</v>
      </c>
      <c r="O180" s="372">
        <v>49035</v>
      </c>
      <c r="P180" s="372" t="s">
        <v>234</v>
      </c>
      <c r="Q180" s="372">
        <v>490350</v>
      </c>
      <c r="R180" s="372">
        <v>43</v>
      </c>
      <c r="S180" s="372">
        <v>100</v>
      </c>
      <c r="T180" s="372" t="s">
        <v>177</v>
      </c>
      <c r="U180" s="372">
        <v>15</v>
      </c>
      <c r="V180" s="372" t="s">
        <v>323</v>
      </c>
      <c r="W180" s="372">
        <v>43</v>
      </c>
      <c r="X180" s="372" t="s">
        <v>254</v>
      </c>
      <c r="Y180" s="372" t="s">
        <v>428</v>
      </c>
      <c r="Z180" s="372" t="s">
        <v>2077</v>
      </c>
      <c r="AA180" s="372" t="s">
        <v>428</v>
      </c>
      <c r="AB180" s="372" t="s">
        <v>2077</v>
      </c>
      <c r="AC180" s="373"/>
      <c r="AD180" s="373"/>
      <c r="AE180" s="372" t="s">
        <v>428</v>
      </c>
      <c r="AF180" s="372">
        <v>5</v>
      </c>
      <c r="AG180" s="372" t="s">
        <v>310</v>
      </c>
      <c r="AH180" s="372" t="s">
        <v>428</v>
      </c>
      <c r="AI180" s="372"/>
      <c r="AJ180" s="372"/>
      <c r="AK180" s="372"/>
      <c r="AL180" s="372"/>
      <c r="AM180" s="372"/>
      <c r="AN180" s="372">
        <v>0.26472400000000001</v>
      </c>
      <c r="AO180" s="372"/>
      <c r="AP180" s="372"/>
      <c r="AQ180" s="373"/>
    </row>
    <row r="181" spans="1:43" x14ac:dyDescent="0.25">
      <c r="A181" s="175" t="str">
        <f t="shared" si="12"/>
        <v>SL_2031_art_100_43</v>
      </c>
      <c r="B181" s="175" t="str">
        <f t="shared" si="13"/>
        <v>School Bus</v>
      </c>
      <c r="C181" s="200">
        <f t="shared" si="11"/>
        <v>1.228449877329703E-3</v>
      </c>
      <c r="D181" s="262">
        <f t="shared" si="14"/>
        <v>7.2531120417202181E-4</v>
      </c>
      <c r="E181" s="372">
        <v>0.59042799999999995</v>
      </c>
      <c r="F181" s="372">
        <v>1</v>
      </c>
      <c r="G181" s="372">
        <v>1</v>
      </c>
      <c r="H181" s="372">
        <v>2031</v>
      </c>
      <c r="I181" s="372">
        <v>1</v>
      </c>
      <c r="J181" s="372">
        <v>5</v>
      </c>
      <c r="K181" s="372" t="s">
        <v>308</v>
      </c>
      <c r="L181" s="372">
        <v>9</v>
      </c>
      <c r="M181" s="372">
        <v>49</v>
      </c>
      <c r="N181" s="372" t="s">
        <v>309</v>
      </c>
      <c r="O181" s="372">
        <v>49035</v>
      </c>
      <c r="P181" s="372" t="s">
        <v>234</v>
      </c>
      <c r="Q181" s="372">
        <v>490350</v>
      </c>
      <c r="R181" s="372">
        <v>43</v>
      </c>
      <c r="S181" s="372">
        <v>100</v>
      </c>
      <c r="T181" s="372" t="s">
        <v>177</v>
      </c>
      <c r="U181" s="372">
        <v>1</v>
      </c>
      <c r="V181" s="372" t="s">
        <v>324</v>
      </c>
      <c r="W181" s="372">
        <v>43</v>
      </c>
      <c r="X181" s="372" t="s">
        <v>254</v>
      </c>
      <c r="Y181" s="372" t="s">
        <v>428</v>
      </c>
      <c r="Z181" s="372" t="s">
        <v>2077</v>
      </c>
      <c r="AA181" s="372" t="s">
        <v>428</v>
      </c>
      <c r="AB181" s="372" t="s">
        <v>2077</v>
      </c>
      <c r="AC181" s="373"/>
      <c r="AD181" s="373"/>
      <c r="AE181" s="372" t="s">
        <v>428</v>
      </c>
      <c r="AF181" s="372">
        <v>5</v>
      </c>
      <c r="AG181" s="372" t="s">
        <v>310</v>
      </c>
      <c r="AH181" s="372" t="s">
        <v>428</v>
      </c>
      <c r="AI181" s="372"/>
      <c r="AJ181" s="372"/>
      <c r="AK181" s="372"/>
      <c r="AL181" s="372"/>
      <c r="AM181" s="372"/>
      <c r="AN181" s="372">
        <v>0.59042799999999995</v>
      </c>
      <c r="AO181" s="372"/>
      <c r="AP181" s="372"/>
      <c r="AQ181" s="373"/>
    </row>
    <row r="182" spans="1:43" x14ac:dyDescent="0.25">
      <c r="A182" s="175" t="str">
        <f t="shared" si="12"/>
        <v>SL_2031_art_100_42</v>
      </c>
      <c r="B182" s="175" t="str">
        <f t="shared" si="13"/>
        <v>Transit Bus</v>
      </c>
      <c r="C182" s="200">
        <f t="shared" si="11"/>
        <v>8.5332482098569569E-4</v>
      </c>
      <c r="D182" s="262">
        <f t="shared" si="14"/>
        <v>3.5181387714490851E-5</v>
      </c>
      <c r="E182" s="372">
        <v>4.1228599999999997E-2</v>
      </c>
      <c r="F182" s="372">
        <v>1</v>
      </c>
      <c r="G182" s="372">
        <v>1</v>
      </c>
      <c r="H182" s="372">
        <v>2031</v>
      </c>
      <c r="I182" s="372">
        <v>1</v>
      </c>
      <c r="J182" s="372">
        <v>5</v>
      </c>
      <c r="K182" s="372" t="s">
        <v>308</v>
      </c>
      <c r="L182" s="372">
        <v>9</v>
      </c>
      <c r="M182" s="372">
        <v>49</v>
      </c>
      <c r="N182" s="372" t="s">
        <v>309</v>
      </c>
      <c r="O182" s="372">
        <v>49035</v>
      </c>
      <c r="P182" s="372" t="s">
        <v>234</v>
      </c>
      <c r="Q182" s="372">
        <v>490350</v>
      </c>
      <c r="R182" s="372">
        <v>42</v>
      </c>
      <c r="S182" s="372">
        <v>100</v>
      </c>
      <c r="T182" s="372" t="s">
        <v>177</v>
      </c>
      <c r="U182" s="372">
        <v>15</v>
      </c>
      <c r="V182" s="372" t="s">
        <v>323</v>
      </c>
      <c r="W182" s="372">
        <v>42</v>
      </c>
      <c r="X182" s="372" t="s">
        <v>253</v>
      </c>
      <c r="Y182" s="372" t="s">
        <v>428</v>
      </c>
      <c r="Z182" s="372" t="s">
        <v>2077</v>
      </c>
      <c r="AA182" s="372" t="s">
        <v>428</v>
      </c>
      <c r="AB182" s="372" t="s">
        <v>2077</v>
      </c>
      <c r="AC182" s="373"/>
      <c r="AD182" s="373"/>
      <c r="AE182" s="372" t="s">
        <v>428</v>
      </c>
      <c r="AF182" s="372">
        <v>5</v>
      </c>
      <c r="AG182" s="372" t="s">
        <v>310</v>
      </c>
      <c r="AH182" s="372" t="s">
        <v>428</v>
      </c>
      <c r="AI182" s="372"/>
      <c r="AJ182" s="372"/>
      <c r="AK182" s="372"/>
      <c r="AL182" s="372"/>
      <c r="AM182" s="372"/>
      <c r="AN182" s="372">
        <v>4.1228599999999997E-2</v>
      </c>
      <c r="AO182" s="372"/>
      <c r="AP182" s="372"/>
      <c r="AQ182" s="373"/>
    </row>
    <row r="183" spans="1:43" x14ac:dyDescent="0.25">
      <c r="A183" s="175" t="str">
        <f t="shared" si="12"/>
        <v>SL_2031_art_100_42</v>
      </c>
      <c r="B183" s="175" t="str">
        <f t="shared" si="13"/>
        <v>Transit Bus</v>
      </c>
      <c r="C183" s="200">
        <f t="shared" si="11"/>
        <v>8.5332482098569569E-4</v>
      </c>
      <c r="D183" s="262">
        <f t="shared" si="14"/>
        <v>1.0052934383550382E-4</v>
      </c>
      <c r="E183" s="372">
        <v>0.117809</v>
      </c>
      <c r="F183" s="372">
        <v>1</v>
      </c>
      <c r="G183" s="372">
        <v>1</v>
      </c>
      <c r="H183" s="372">
        <v>2031</v>
      </c>
      <c r="I183" s="372">
        <v>1</v>
      </c>
      <c r="J183" s="372">
        <v>5</v>
      </c>
      <c r="K183" s="372" t="s">
        <v>308</v>
      </c>
      <c r="L183" s="372">
        <v>9</v>
      </c>
      <c r="M183" s="372">
        <v>49</v>
      </c>
      <c r="N183" s="372" t="s">
        <v>309</v>
      </c>
      <c r="O183" s="372">
        <v>49035</v>
      </c>
      <c r="P183" s="372" t="s">
        <v>234</v>
      </c>
      <c r="Q183" s="372">
        <v>490350</v>
      </c>
      <c r="R183" s="372">
        <v>42</v>
      </c>
      <c r="S183" s="372">
        <v>100</v>
      </c>
      <c r="T183" s="372" t="s">
        <v>177</v>
      </c>
      <c r="U183" s="372">
        <v>1</v>
      </c>
      <c r="V183" s="372" t="s">
        <v>324</v>
      </c>
      <c r="W183" s="372">
        <v>42</v>
      </c>
      <c r="X183" s="372" t="s">
        <v>253</v>
      </c>
      <c r="Y183" s="372" t="s">
        <v>428</v>
      </c>
      <c r="Z183" s="372" t="s">
        <v>2077</v>
      </c>
      <c r="AA183" s="372" t="s">
        <v>428</v>
      </c>
      <c r="AB183" s="372" t="s">
        <v>2077</v>
      </c>
      <c r="AC183" s="373"/>
      <c r="AD183" s="373"/>
      <c r="AE183" s="372" t="s">
        <v>428</v>
      </c>
      <c r="AF183" s="372">
        <v>5</v>
      </c>
      <c r="AG183" s="372" t="s">
        <v>310</v>
      </c>
      <c r="AH183" s="372" t="s">
        <v>428</v>
      </c>
      <c r="AI183" s="372"/>
      <c r="AJ183" s="372"/>
      <c r="AK183" s="372"/>
      <c r="AL183" s="372"/>
      <c r="AM183" s="372"/>
      <c r="AN183" s="372">
        <v>0.117809</v>
      </c>
      <c r="AO183" s="372"/>
      <c r="AP183" s="372"/>
      <c r="AQ183" s="373"/>
    </row>
    <row r="184" spans="1:43" x14ac:dyDescent="0.25">
      <c r="A184" s="175" t="str">
        <f t="shared" si="12"/>
        <v>SL_2031_art_100_41</v>
      </c>
      <c r="B184" s="175" t="str">
        <f t="shared" si="13"/>
        <v>Intercity Bus</v>
      </c>
      <c r="C184" s="200">
        <f t="shared" si="11"/>
        <v>2.7535459620983706E-3</v>
      </c>
      <c r="D184" s="262">
        <f t="shared" si="14"/>
        <v>5.5813825942541552E-4</v>
      </c>
      <c r="E184" s="372">
        <v>0.20269799999999999</v>
      </c>
      <c r="F184" s="372">
        <v>1</v>
      </c>
      <c r="G184" s="372">
        <v>1</v>
      </c>
      <c r="H184" s="372">
        <v>2031</v>
      </c>
      <c r="I184" s="372">
        <v>1</v>
      </c>
      <c r="J184" s="372">
        <v>5</v>
      </c>
      <c r="K184" s="372" t="s">
        <v>308</v>
      </c>
      <c r="L184" s="372">
        <v>9</v>
      </c>
      <c r="M184" s="372">
        <v>49</v>
      </c>
      <c r="N184" s="372" t="s">
        <v>309</v>
      </c>
      <c r="O184" s="372">
        <v>49035</v>
      </c>
      <c r="P184" s="372" t="s">
        <v>234</v>
      </c>
      <c r="Q184" s="372">
        <v>490350</v>
      </c>
      <c r="R184" s="372">
        <v>41</v>
      </c>
      <c r="S184" s="372">
        <v>100</v>
      </c>
      <c r="T184" s="372" t="s">
        <v>177</v>
      </c>
      <c r="U184" s="372">
        <v>15</v>
      </c>
      <c r="V184" s="372" t="s">
        <v>323</v>
      </c>
      <c r="W184" s="372">
        <v>41</v>
      </c>
      <c r="X184" s="372" t="s">
        <v>429</v>
      </c>
      <c r="Y184" s="372" t="s">
        <v>428</v>
      </c>
      <c r="Z184" s="372" t="s">
        <v>2077</v>
      </c>
      <c r="AA184" s="372" t="s">
        <v>428</v>
      </c>
      <c r="AB184" s="372" t="s">
        <v>2077</v>
      </c>
      <c r="AC184" s="373"/>
      <c r="AD184" s="373"/>
      <c r="AE184" s="372" t="s">
        <v>428</v>
      </c>
      <c r="AF184" s="372">
        <v>5</v>
      </c>
      <c r="AG184" s="372" t="s">
        <v>310</v>
      </c>
      <c r="AH184" s="372" t="s">
        <v>428</v>
      </c>
      <c r="AI184" s="372"/>
      <c r="AJ184" s="372"/>
      <c r="AK184" s="372"/>
      <c r="AL184" s="372"/>
      <c r="AM184" s="372"/>
      <c r="AN184" s="372">
        <v>0.20269799999999999</v>
      </c>
      <c r="AO184" s="372"/>
      <c r="AP184" s="372"/>
      <c r="AQ184" s="373"/>
    </row>
    <row r="185" spans="1:43" x14ac:dyDescent="0.25">
      <c r="A185" s="175" t="str">
        <f t="shared" si="12"/>
        <v>SL_2031_art_100_41</v>
      </c>
      <c r="B185" s="175" t="str">
        <f t="shared" si="13"/>
        <v>Intercity Bus</v>
      </c>
      <c r="C185" s="200">
        <f t="shared" si="11"/>
        <v>2.7535459620983706E-3</v>
      </c>
      <c r="D185" s="262">
        <f t="shared" si="14"/>
        <v>1.2393875588162491E-3</v>
      </c>
      <c r="E185" s="372">
        <v>0.45010600000000001</v>
      </c>
      <c r="F185" s="372">
        <v>1</v>
      </c>
      <c r="G185" s="372">
        <v>1</v>
      </c>
      <c r="H185" s="372">
        <v>2031</v>
      </c>
      <c r="I185" s="372">
        <v>1</v>
      </c>
      <c r="J185" s="372">
        <v>5</v>
      </c>
      <c r="K185" s="372" t="s">
        <v>308</v>
      </c>
      <c r="L185" s="372">
        <v>9</v>
      </c>
      <c r="M185" s="372">
        <v>49</v>
      </c>
      <c r="N185" s="372" t="s">
        <v>309</v>
      </c>
      <c r="O185" s="372">
        <v>49035</v>
      </c>
      <c r="P185" s="372" t="s">
        <v>234</v>
      </c>
      <c r="Q185" s="372">
        <v>490350</v>
      </c>
      <c r="R185" s="372">
        <v>41</v>
      </c>
      <c r="S185" s="372">
        <v>100</v>
      </c>
      <c r="T185" s="372" t="s">
        <v>177</v>
      </c>
      <c r="U185" s="372">
        <v>1</v>
      </c>
      <c r="V185" s="372" t="s">
        <v>324</v>
      </c>
      <c r="W185" s="372">
        <v>41</v>
      </c>
      <c r="X185" s="372" t="s">
        <v>429</v>
      </c>
      <c r="Y185" s="372" t="s">
        <v>428</v>
      </c>
      <c r="Z185" s="372" t="s">
        <v>2077</v>
      </c>
      <c r="AA185" s="372" t="s">
        <v>428</v>
      </c>
      <c r="AB185" s="372" t="s">
        <v>2077</v>
      </c>
      <c r="AC185" s="373"/>
      <c r="AD185" s="373"/>
      <c r="AE185" s="372" t="s">
        <v>428</v>
      </c>
      <c r="AF185" s="372">
        <v>5</v>
      </c>
      <c r="AG185" s="372" t="s">
        <v>310</v>
      </c>
      <c r="AH185" s="372" t="s">
        <v>428</v>
      </c>
      <c r="AI185" s="372"/>
      <c r="AJ185" s="372"/>
      <c r="AK185" s="372"/>
      <c r="AL185" s="372"/>
      <c r="AM185" s="372"/>
      <c r="AN185" s="372">
        <v>0.45010600000000001</v>
      </c>
      <c r="AO185" s="372"/>
      <c r="AP185" s="372"/>
      <c r="AQ185" s="373"/>
    </row>
    <row r="186" spans="1:43" x14ac:dyDescent="0.25">
      <c r="A186" s="175" t="str">
        <f t="shared" si="12"/>
        <v>SL_2031_art_100_32</v>
      </c>
      <c r="B186" s="175" t="str">
        <f t="shared" si="13"/>
        <v>Light Commercial Truck</v>
      </c>
      <c r="C186" s="200">
        <f t="shared" si="11"/>
        <v>5.0584719878058286E-2</v>
      </c>
      <c r="D186" s="262">
        <f t="shared" si="14"/>
        <v>4.7170554794608622E-6</v>
      </c>
      <c r="E186" s="372">
        <v>9.3250600000000005E-5</v>
      </c>
      <c r="F186" s="372">
        <v>1</v>
      </c>
      <c r="G186" s="372">
        <v>1</v>
      </c>
      <c r="H186" s="372">
        <v>2031</v>
      </c>
      <c r="I186" s="372">
        <v>1</v>
      </c>
      <c r="J186" s="372">
        <v>5</v>
      </c>
      <c r="K186" s="372" t="s">
        <v>308</v>
      </c>
      <c r="L186" s="372">
        <v>9</v>
      </c>
      <c r="M186" s="372">
        <v>49</v>
      </c>
      <c r="N186" s="372" t="s">
        <v>309</v>
      </c>
      <c r="O186" s="372">
        <v>49035</v>
      </c>
      <c r="P186" s="372" t="s">
        <v>234</v>
      </c>
      <c r="Q186" s="372">
        <v>490350</v>
      </c>
      <c r="R186" s="372">
        <v>32</v>
      </c>
      <c r="S186" s="372">
        <v>100</v>
      </c>
      <c r="T186" s="372" t="s">
        <v>177</v>
      </c>
      <c r="U186" s="372">
        <v>15</v>
      </c>
      <c r="V186" s="372" t="s">
        <v>323</v>
      </c>
      <c r="W186" s="372">
        <v>32</v>
      </c>
      <c r="X186" s="372" t="s">
        <v>251</v>
      </c>
      <c r="Y186" s="372" t="s">
        <v>428</v>
      </c>
      <c r="Z186" s="372" t="s">
        <v>2077</v>
      </c>
      <c r="AA186" s="372" t="s">
        <v>428</v>
      </c>
      <c r="AB186" s="372" t="s">
        <v>2077</v>
      </c>
      <c r="AC186" s="373"/>
      <c r="AD186" s="373"/>
      <c r="AE186" s="372" t="s">
        <v>428</v>
      </c>
      <c r="AF186" s="372">
        <v>5</v>
      </c>
      <c r="AG186" s="372" t="s">
        <v>310</v>
      </c>
      <c r="AH186" s="372" t="s">
        <v>428</v>
      </c>
      <c r="AI186" s="372"/>
      <c r="AJ186" s="372"/>
      <c r="AK186" s="372"/>
      <c r="AL186" s="372"/>
      <c r="AM186" s="372"/>
      <c r="AN186" s="372">
        <v>9.3250600000000005E-5</v>
      </c>
      <c r="AO186" s="372"/>
      <c r="AP186" s="372"/>
      <c r="AQ186" s="373"/>
    </row>
    <row r="187" spans="1:43" x14ac:dyDescent="0.25">
      <c r="A187" s="175" t="str">
        <f t="shared" si="12"/>
        <v>SL_2031_art_100_32</v>
      </c>
      <c r="B187" s="175" t="str">
        <f t="shared" si="13"/>
        <v>Light Commercial Truck</v>
      </c>
      <c r="C187" s="200">
        <f t="shared" si="11"/>
        <v>5.0584719878058286E-2</v>
      </c>
      <c r="D187" s="262">
        <f t="shared" si="14"/>
        <v>1.8758888104299014E-3</v>
      </c>
      <c r="E187" s="372">
        <v>3.7084100000000002E-2</v>
      </c>
      <c r="F187" s="372">
        <v>1</v>
      </c>
      <c r="G187" s="372">
        <v>1</v>
      </c>
      <c r="H187" s="372">
        <v>2031</v>
      </c>
      <c r="I187" s="372">
        <v>1</v>
      </c>
      <c r="J187" s="372">
        <v>5</v>
      </c>
      <c r="K187" s="372" t="s">
        <v>308</v>
      </c>
      <c r="L187" s="372">
        <v>9</v>
      </c>
      <c r="M187" s="372">
        <v>49</v>
      </c>
      <c r="N187" s="372" t="s">
        <v>309</v>
      </c>
      <c r="O187" s="372">
        <v>49035</v>
      </c>
      <c r="P187" s="372" t="s">
        <v>234</v>
      </c>
      <c r="Q187" s="372">
        <v>490350</v>
      </c>
      <c r="R187" s="372">
        <v>32</v>
      </c>
      <c r="S187" s="372">
        <v>100</v>
      </c>
      <c r="T187" s="372" t="s">
        <v>177</v>
      </c>
      <c r="U187" s="372">
        <v>1</v>
      </c>
      <c r="V187" s="372" t="s">
        <v>324</v>
      </c>
      <c r="W187" s="372">
        <v>32</v>
      </c>
      <c r="X187" s="372" t="s">
        <v>251</v>
      </c>
      <c r="Y187" s="372" t="s">
        <v>428</v>
      </c>
      <c r="Z187" s="372" t="s">
        <v>2077</v>
      </c>
      <c r="AA187" s="372" t="s">
        <v>428</v>
      </c>
      <c r="AB187" s="372" t="s">
        <v>2077</v>
      </c>
      <c r="AC187" s="373"/>
      <c r="AD187" s="373"/>
      <c r="AE187" s="372" t="s">
        <v>428</v>
      </c>
      <c r="AF187" s="372">
        <v>5</v>
      </c>
      <c r="AG187" s="372" t="s">
        <v>310</v>
      </c>
      <c r="AH187" s="372" t="s">
        <v>428</v>
      </c>
      <c r="AI187" s="372"/>
      <c r="AJ187" s="372"/>
      <c r="AK187" s="372"/>
      <c r="AL187" s="372"/>
      <c r="AM187" s="372"/>
      <c r="AN187" s="372">
        <v>3.7084100000000002E-2</v>
      </c>
      <c r="AO187" s="372"/>
      <c r="AP187" s="372"/>
      <c r="AQ187" s="373"/>
    </row>
    <row r="188" spans="1:43" x14ac:dyDescent="0.25">
      <c r="A188" s="175" t="str">
        <f t="shared" si="12"/>
        <v>SL_2031_art_100_31</v>
      </c>
      <c r="B188" s="175" t="str">
        <f t="shared" si="13"/>
        <v>Passenger Truck</v>
      </c>
      <c r="C188" s="200">
        <f t="shared" si="11"/>
        <v>0.42362883266217022</v>
      </c>
      <c r="D188" s="262">
        <f t="shared" si="14"/>
        <v>2.3787352034346584E-5</v>
      </c>
      <c r="E188" s="372">
        <v>5.6151399999999999E-5</v>
      </c>
      <c r="F188" s="372">
        <v>1</v>
      </c>
      <c r="G188" s="372">
        <v>1</v>
      </c>
      <c r="H188" s="372">
        <v>2031</v>
      </c>
      <c r="I188" s="372">
        <v>1</v>
      </c>
      <c r="J188" s="372">
        <v>5</v>
      </c>
      <c r="K188" s="372" t="s">
        <v>308</v>
      </c>
      <c r="L188" s="372">
        <v>9</v>
      </c>
      <c r="M188" s="372">
        <v>49</v>
      </c>
      <c r="N188" s="372" t="s">
        <v>309</v>
      </c>
      <c r="O188" s="372">
        <v>49035</v>
      </c>
      <c r="P188" s="372" t="s">
        <v>234</v>
      </c>
      <c r="Q188" s="372">
        <v>490350</v>
      </c>
      <c r="R188" s="372">
        <v>31</v>
      </c>
      <c r="S188" s="372">
        <v>100</v>
      </c>
      <c r="T188" s="372" t="s">
        <v>177</v>
      </c>
      <c r="U188" s="372">
        <v>15</v>
      </c>
      <c r="V188" s="372" t="s">
        <v>323</v>
      </c>
      <c r="W188" s="372">
        <v>31</v>
      </c>
      <c r="X188" s="372" t="s">
        <v>250</v>
      </c>
      <c r="Y188" s="372" t="s">
        <v>428</v>
      </c>
      <c r="Z188" s="372" t="s">
        <v>2077</v>
      </c>
      <c r="AA188" s="372" t="s">
        <v>428</v>
      </c>
      <c r="AB188" s="372" t="s">
        <v>2077</v>
      </c>
      <c r="AC188" s="373"/>
      <c r="AD188" s="373"/>
      <c r="AE188" s="372" t="s">
        <v>428</v>
      </c>
      <c r="AF188" s="372">
        <v>5</v>
      </c>
      <c r="AG188" s="372" t="s">
        <v>310</v>
      </c>
      <c r="AH188" s="372" t="s">
        <v>428</v>
      </c>
      <c r="AI188" s="372"/>
      <c r="AJ188" s="372"/>
      <c r="AK188" s="372"/>
      <c r="AL188" s="372"/>
      <c r="AM188" s="372"/>
      <c r="AN188" s="372">
        <v>5.6151399999999999E-5</v>
      </c>
      <c r="AO188" s="372"/>
      <c r="AP188" s="372"/>
      <c r="AQ188" s="373"/>
    </row>
    <row r="189" spans="1:43" x14ac:dyDescent="0.25">
      <c r="A189" s="175" t="str">
        <f t="shared" si="12"/>
        <v>SL_2031_art_100_31</v>
      </c>
      <c r="B189" s="175" t="str">
        <f t="shared" si="13"/>
        <v>Passenger Truck</v>
      </c>
      <c r="C189" s="200">
        <f t="shared" si="11"/>
        <v>0.42362883266217022</v>
      </c>
      <c r="D189" s="262">
        <f t="shared" si="14"/>
        <v>1.4190845725167177E-2</v>
      </c>
      <c r="E189" s="372">
        <v>3.3498300000000002E-2</v>
      </c>
      <c r="F189" s="372">
        <v>1</v>
      </c>
      <c r="G189" s="372">
        <v>1</v>
      </c>
      <c r="H189" s="372">
        <v>2031</v>
      </c>
      <c r="I189" s="372">
        <v>1</v>
      </c>
      <c r="J189" s="372">
        <v>5</v>
      </c>
      <c r="K189" s="372" t="s">
        <v>308</v>
      </c>
      <c r="L189" s="372">
        <v>9</v>
      </c>
      <c r="M189" s="372">
        <v>49</v>
      </c>
      <c r="N189" s="372" t="s">
        <v>309</v>
      </c>
      <c r="O189" s="372">
        <v>49035</v>
      </c>
      <c r="P189" s="372" t="s">
        <v>234</v>
      </c>
      <c r="Q189" s="372">
        <v>490350</v>
      </c>
      <c r="R189" s="372">
        <v>31</v>
      </c>
      <c r="S189" s="372">
        <v>100</v>
      </c>
      <c r="T189" s="372" t="s">
        <v>177</v>
      </c>
      <c r="U189" s="372">
        <v>1</v>
      </c>
      <c r="V189" s="372" t="s">
        <v>324</v>
      </c>
      <c r="W189" s="372">
        <v>31</v>
      </c>
      <c r="X189" s="372" t="s">
        <v>250</v>
      </c>
      <c r="Y189" s="372" t="s">
        <v>428</v>
      </c>
      <c r="Z189" s="372" t="s">
        <v>2077</v>
      </c>
      <c r="AA189" s="372" t="s">
        <v>428</v>
      </c>
      <c r="AB189" s="372" t="s">
        <v>2077</v>
      </c>
      <c r="AC189" s="373"/>
      <c r="AD189" s="373"/>
      <c r="AE189" s="372" t="s">
        <v>428</v>
      </c>
      <c r="AF189" s="372">
        <v>5</v>
      </c>
      <c r="AG189" s="372" t="s">
        <v>310</v>
      </c>
      <c r="AH189" s="372" t="s">
        <v>428</v>
      </c>
      <c r="AI189" s="372"/>
      <c r="AJ189" s="372"/>
      <c r="AK189" s="372"/>
      <c r="AL189" s="372"/>
      <c r="AM189" s="372"/>
      <c r="AN189" s="372">
        <v>3.3498300000000002E-2</v>
      </c>
      <c r="AO189" s="372"/>
      <c r="AP189" s="372"/>
      <c r="AQ189" s="373"/>
    </row>
    <row r="190" spans="1:43" x14ac:dyDescent="0.25">
      <c r="A190" s="175" t="str">
        <f t="shared" si="12"/>
        <v>SL_2031_art_100_21</v>
      </c>
      <c r="B190" s="175" t="str">
        <f t="shared" si="13"/>
        <v>Passenger Car</v>
      </c>
      <c r="C190" s="200">
        <f t="shared" si="11"/>
        <v>0.44466615548301297</v>
      </c>
      <c r="D190" s="262">
        <f t="shared" si="14"/>
        <v>5.1839625072365134E-5</v>
      </c>
      <c r="E190" s="372">
        <v>1.16581E-4</v>
      </c>
      <c r="F190" s="372">
        <v>1</v>
      </c>
      <c r="G190" s="372">
        <v>1</v>
      </c>
      <c r="H190" s="372">
        <v>2031</v>
      </c>
      <c r="I190" s="372">
        <v>1</v>
      </c>
      <c r="J190" s="372">
        <v>5</v>
      </c>
      <c r="K190" s="372" t="s">
        <v>308</v>
      </c>
      <c r="L190" s="372">
        <v>9</v>
      </c>
      <c r="M190" s="372">
        <v>49</v>
      </c>
      <c r="N190" s="372" t="s">
        <v>309</v>
      </c>
      <c r="O190" s="372">
        <v>49035</v>
      </c>
      <c r="P190" s="372" t="s">
        <v>234</v>
      </c>
      <c r="Q190" s="372">
        <v>490350</v>
      </c>
      <c r="R190" s="372">
        <v>21</v>
      </c>
      <c r="S190" s="372">
        <v>100</v>
      </c>
      <c r="T190" s="372" t="s">
        <v>177</v>
      </c>
      <c r="U190" s="372">
        <v>15</v>
      </c>
      <c r="V190" s="372" t="s">
        <v>323</v>
      </c>
      <c r="W190" s="372">
        <v>21</v>
      </c>
      <c r="X190" s="372" t="s">
        <v>249</v>
      </c>
      <c r="Y190" s="372" t="s">
        <v>428</v>
      </c>
      <c r="Z190" s="372" t="s">
        <v>2077</v>
      </c>
      <c r="AA190" s="372" t="s">
        <v>428</v>
      </c>
      <c r="AB190" s="372" t="s">
        <v>2077</v>
      </c>
      <c r="AC190" s="373"/>
      <c r="AD190" s="373"/>
      <c r="AE190" s="372" t="s">
        <v>428</v>
      </c>
      <c r="AF190" s="372">
        <v>5</v>
      </c>
      <c r="AG190" s="372" t="s">
        <v>310</v>
      </c>
      <c r="AH190" s="372" t="s">
        <v>428</v>
      </c>
      <c r="AI190" s="372"/>
      <c r="AJ190" s="372"/>
      <c r="AK190" s="372"/>
      <c r="AL190" s="372"/>
      <c r="AM190" s="372"/>
      <c r="AN190" s="372">
        <v>1.16581E-4</v>
      </c>
      <c r="AO190" s="372"/>
      <c r="AP190" s="372"/>
      <c r="AQ190" s="373"/>
    </row>
    <row r="191" spans="1:43" x14ac:dyDescent="0.25">
      <c r="A191" s="175" t="str">
        <f t="shared" si="12"/>
        <v>SL_2031_art_100_21</v>
      </c>
      <c r="B191" s="175" t="str">
        <f t="shared" si="13"/>
        <v>Passenger Car</v>
      </c>
      <c r="C191" s="200">
        <f t="shared" si="11"/>
        <v>0.44466615548301297</v>
      </c>
      <c r="D191" s="262">
        <f t="shared" si="14"/>
        <v>6.5016417257793254E-3</v>
      </c>
      <c r="E191" s="372">
        <v>1.46214E-2</v>
      </c>
      <c r="F191" s="372">
        <v>1</v>
      </c>
      <c r="G191" s="372">
        <v>1</v>
      </c>
      <c r="H191" s="372">
        <v>2031</v>
      </c>
      <c r="I191" s="372">
        <v>1</v>
      </c>
      <c r="J191" s="372">
        <v>5</v>
      </c>
      <c r="K191" s="372" t="s">
        <v>308</v>
      </c>
      <c r="L191" s="372">
        <v>9</v>
      </c>
      <c r="M191" s="372">
        <v>49</v>
      </c>
      <c r="N191" s="372" t="s">
        <v>309</v>
      </c>
      <c r="O191" s="372">
        <v>49035</v>
      </c>
      <c r="P191" s="372" t="s">
        <v>234</v>
      </c>
      <c r="Q191" s="372">
        <v>490350</v>
      </c>
      <c r="R191" s="372">
        <v>21</v>
      </c>
      <c r="S191" s="372">
        <v>100</v>
      </c>
      <c r="T191" s="372" t="s">
        <v>177</v>
      </c>
      <c r="U191" s="372">
        <v>1</v>
      </c>
      <c r="V191" s="372" t="s">
        <v>324</v>
      </c>
      <c r="W191" s="372">
        <v>21</v>
      </c>
      <c r="X191" s="372" t="s">
        <v>249</v>
      </c>
      <c r="Y191" s="372" t="s">
        <v>428</v>
      </c>
      <c r="Z191" s="372" t="s">
        <v>2077</v>
      </c>
      <c r="AA191" s="372" t="s">
        <v>428</v>
      </c>
      <c r="AB191" s="372" t="s">
        <v>2077</v>
      </c>
      <c r="AC191" s="373"/>
      <c r="AD191" s="373"/>
      <c r="AE191" s="372" t="s">
        <v>428</v>
      </c>
      <c r="AF191" s="372">
        <v>5</v>
      </c>
      <c r="AG191" s="372" t="s">
        <v>310</v>
      </c>
      <c r="AH191" s="372" t="s">
        <v>428</v>
      </c>
      <c r="AI191" s="372"/>
      <c r="AJ191" s="372"/>
      <c r="AK191" s="372"/>
      <c r="AL191" s="372"/>
      <c r="AM191" s="372"/>
      <c r="AN191" s="372">
        <v>1.46214E-2</v>
      </c>
      <c r="AO191" s="372"/>
      <c r="AP191" s="372"/>
      <c r="AQ191" s="373"/>
    </row>
    <row r="192" spans="1:43" x14ac:dyDescent="0.25">
      <c r="A192" s="175" t="str">
        <f t="shared" si="12"/>
        <v>SL_2031_art_100_11</v>
      </c>
      <c r="B192" s="175" t="str">
        <f t="shared" si="13"/>
        <v>Motorcycle</v>
      </c>
      <c r="C192" s="200">
        <f t="shared" si="11"/>
        <v>2.2109705214788718E-3</v>
      </c>
      <c r="D192" s="262">
        <f t="shared" si="14"/>
        <v>0</v>
      </c>
      <c r="E192" s="372">
        <v>0</v>
      </c>
      <c r="F192" s="372">
        <v>1</v>
      </c>
      <c r="G192" s="372">
        <v>1</v>
      </c>
      <c r="H192" s="372">
        <v>2031</v>
      </c>
      <c r="I192" s="372">
        <v>1</v>
      </c>
      <c r="J192" s="372">
        <v>5</v>
      </c>
      <c r="K192" s="372" t="s">
        <v>308</v>
      </c>
      <c r="L192" s="372">
        <v>9</v>
      </c>
      <c r="M192" s="372">
        <v>49</v>
      </c>
      <c r="N192" s="372" t="s">
        <v>309</v>
      </c>
      <c r="O192" s="372">
        <v>49035</v>
      </c>
      <c r="P192" s="372" t="s">
        <v>234</v>
      </c>
      <c r="Q192" s="372">
        <v>490350</v>
      </c>
      <c r="R192" s="372">
        <v>11</v>
      </c>
      <c r="S192" s="372">
        <v>100</v>
      </c>
      <c r="T192" s="372" t="s">
        <v>177</v>
      </c>
      <c r="U192" s="372">
        <v>15</v>
      </c>
      <c r="V192" s="372" t="s">
        <v>323</v>
      </c>
      <c r="W192" s="372">
        <v>11</v>
      </c>
      <c r="X192" s="372" t="s">
        <v>248</v>
      </c>
      <c r="Y192" s="372" t="s">
        <v>428</v>
      </c>
      <c r="Z192" s="372" t="s">
        <v>2077</v>
      </c>
      <c r="AA192" s="372" t="s">
        <v>428</v>
      </c>
      <c r="AB192" s="372" t="s">
        <v>2077</v>
      </c>
      <c r="AC192" s="373"/>
      <c r="AD192" s="373"/>
      <c r="AE192" s="372" t="s">
        <v>428</v>
      </c>
      <c r="AF192" s="372">
        <v>5</v>
      </c>
      <c r="AG192" s="372" t="s">
        <v>310</v>
      </c>
      <c r="AH192" s="372" t="s">
        <v>428</v>
      </c>
      <c r="AI192" s="372"/>
      <c r="AJ192" s="372"/>
      <c r="AK192" s="372"/>
      <c r="AL192" s="372"/>
      <c r="AM192" s="372"/>
      <c r="AN192" s="372">
        <v>0</v>
      </c>
      <c r="AO192" s="372"/>
      <c r="AP192" s="372"/>
      <c r="AQ192" s="373"/>
    </row>
    <row r="193" spans="1:43" x14ac:dyDescent="0.25">
      <c r="A193" s="175" t="str">
        <f t="shared" si="12"/>
        <v>SL_2031_art_100_11</v>
      </c>
      <c r="B193" s="175" t="str">
        <f t="shared" si="13"/>
        <v>Motorcycle</v>
      </c>
      <c r="C193" s="200">
        <f t="shared" si="11"/>
        <v>2.2109705214788718E-3</v>
      </c>
      <c r="D193" s="262">
        <f t="shared" si="14"/>
        <v>2.5064667316745227E-4</v>
      </c>
      <c r="E193" s="372">
        <v>0.11336499999999999</v>
      </c>
      <c r="F193" s="372">
        <v>1</v>
      </c>
      <c r="G193" s="372">
        <v>1</v>
      </c>
      <c r="H193" s="372">
        <v>2031</v>
      </c>
      <c r="I193" s="372">
        <v>1</v>
      </c>
      <c r="J193" s="372">
        <v>5</v>
      </c>
      <c r="K193" s="372" t="s">
        <v>308</v>
      </c>
      <c r="L193" s="372">
        <v>9</v>
      </c>
      <c r="M193" s="372">
        <v>49</v>
      </c>
      <c r="N193" s="372" t="s">
        <v>309</v>
      </c>
      <c r="O193" s="372">
        <v>49035</v>
      </c>
      <c r="P193" s="372" t="s">
        <v>234</v>
      </c>
      <c r="Q193" s="372">
        <v>490350</v>
      </c>
      <c r="R193" s="372">
        <v>11</v>
      </c>
      <c r="S193" s="372">
        <v>100</v>
      </c>
      <c r="T193" s="372" t="s">
        <v>177</v>
      </c>
      <c r="U193" s="372">
        <v>1</v>
      </c>
      <c r="V193" s="372" t="s">
        <v>324</v>
      </c>
      <c r="W193" s="372">
        <v>11</v>
      </c>
      <c r="X193" s="372" t="s">
        <v>248</v>
      </c>
      <c r="Y193" s="372" t="s">
        <v>428</v>
      </c>
      <c r="Z193" s="372" t="s">
        <v>2077</v>
      </c>
      <c r="AA193" s="372" t="s">
        <v>428</v>
      </c>
      <c r="AB193" s="372" t="s">
        <v>2077</v>
      </c>
      <c r="AC193" s="373"/>
      <c r="AD193" s="373"/>
      <c r="AE193" s="372" t="s">
        <v>428</v>
      </c>
      <c r="AF193" s="372">
        <v>5</v>
      </c>
      <c r="AG193" s="372" t="s">
        <v>310</v>
      </c>
      <c r="AH193" s="372" t="s">
        <v>428</v>
      </c>
      <c r="AI193" s="372"/>
      <c r="AJ193" s="372"/>
      <c r="AK193" s="372"/>
      <c r="AL193" s="372"/>
      <c r="AM193" s="372"/>
      <c r="AN193" s="372">
        <v>0.11336499999999999</v>
      </c>
      <c r="AO193" s="372"/>
      <c r="AP193" s="372"/>
      <c r="AQ193" s="373"/>
    </row>
    <row r="194" spans="1:43" x14ac:dyDescent="0.25">
      <c r="A194" s="175" t="str">
        <f t="shared" si="12"/>
        <v>SL_2031_art_91_62</v>
      </c>
      <c r="B194" s="175" t="str">
        <f t="shared" si="13"/>
        <v>Combination Long Haul Truck</v>
      </c>
      <c r="C194" s="200">
        <f t="shared" si="11"/>
        <v>2.7137441389359928E-2</v>
      </c>
      <c r="D194" s="262">
        <f t="shared" si="14"/>
        <v>0</v>
      </c>
      <c r="E194" s="372">
        <v>0</v>
      </c>
      <c r="F194" s="372">
        <v>1</v>
      </c>
      <c r="G194" s="372">
        <v>1</v>
      </c>
      <c r="H194" s="372">
        <v>2031</v>
      </c>
      <c r="I194" s="372">
        <v>1</v>
      </c>
      <c r="J194" s="372">
        <v>5</v>
      </c>
      <c r="K194" s="372" t="s">
        <v>308</v>
      </c>
      <c r="L194" s="372">
        <v>9</v>
      </c>
      <c r="M194" s="372">
        <v>49</v>
      </c>
      <c r="N194" s="372" t="s">
        <v>309</v>
      </c>
      <c r="O194" s="372">
        <v>49035</v>
      </c>
      <c r="P194" s="372" t="s">
        <v>234</v>
      </c>
      <c r="Q194" s="372">
        <v>490350</v>
      </c>
      <c r="R194" s="372">
        <v>62</v>
      </c>
      <c r="S194" s="372">
        <v>91</v>
      </c>
      <c r="T194" s="372" t="s">
        <v>314</v>
      </c>
      <c r="U194" s="372">
        <v>93</v>
      </c>
      <c r="V194" s="372" t="s">
        <v>2081</v>
      </c>
      <c r="W194" s="372">
        <v>62</v>
      </c>
      <c r="X194" s="372" t="s">
        <v>260</v>
      </c>
      <c r="Y194" s="372" t="s">
        <v>428</v>
      </c>
      <c r="Z194" s="372" t="s">
        <v>2077</v>
      </c>
      <c r="AA194" s="372" t="s">
        <v>428</v>
      </c>
      <c r="AB194" s="372" t="s">
        <v>2077</v>
      </c>
      <c r="AC194" s="373"/>
      <c r="AD194" s="373"/>
      <c r="AE194" s="372" t="s">
        <v>428</v>
      </c>
      <c r="AF194" s="372">
        <v>1</v>
      </c>
      <c r="AG194" s="372" t="s">
        <v>2078</v>
      </c>
      <c r="AH194" s="372" t="s">
        <v>428</v>
      </c>
      <c r="AI194" s="372"/>
      <c r="AJ194" s="372"/>
      <c r="AK194" s="372"/>
      <c r="AL194" s="372"/>
      <c r="AM194" s="372"/>
      <c r="AN194" s="372">
        <v>0</v>
      </c>
      <c r="AO194" s="372"/>
      <c r="AP194" s="372"/>
      <c r="AQ194" s="373"/>
    </row>
    <row r="195" spans="1:43" x14ac:dyDescent="0.25">
      <c r="A195" s="175" t="str">
        <f t="shared" si="12"/>
        <v>SL_2031_art_91_62</v>
      </c>
      <c r="B195" s="175" t="str">
        <f t="shared" si="13"/>
        <v>Combination Long Haul Truck</v>
      </c>
      <c r="C195" s="200">
        <f t="shared" si="11"/>
        <v>2.7137441389359928E-2</v>
      </c>
      <c r="D195" s="262">
        <f t="shared" si="14"/>
        <v>0</v>
      </c>
      <c r="E195" s="372">
        <v>0</v>
      </c>
      <c r="F195" s="372">
        <v>1</v>
      </c>
      <c r="G195" s="372">
        <v>1</v>
      </c>
      <c r="H195" s="372">
        <v>2031</v>
      </c>
      <c r="I195" s="372">
        <v>1</v>
      </c>
      <c r="J195" s="372">
        <v>5</v>
      </c>
      <c r="K195" s="372" t="s">
        <v>308</v>
      </c>
      <c r="L195" s="372">
        <v>9</v>
      </c>
      <c r="M195" s="372">
        <v>49</v>
      </c>
      <c r="N195" s="372" t="s">
        <v>309</v>
      </c>
      <c r="O195" s="372">
        <v>49035</v>
      </c>
      <c r="P195" s="372" t="s">
        <v>234</v>
      </c>
      <c r="Q195" s="372">
        <v>490350</v>
      </c>
      <c r="R195" s="372">
        <v>62</v>
      </c>
      <c r="S195" s="372">
        <v>91</v>
      </c>
      <c r="T195" s="372" t="s">
        <v>314</v>
      </c>
      <c r="U195" s="372">
        <v>91</v>
      </c>
      <c r="V195" s="372" t="s">
        <v>2076</v>
      </c>
      <c r="W195" s="372">
        <v>62</v>
      </c>
      <c r="X195" s="372" t="s">
        <v>260</v>
      </c>
      <c r="Y195" s="372" t="s">
        <v>428</v>
      </c>
      <c r="Z195" s="372" t="s">
        <v>2077</v>
      </c>
      <c r="AA195" s="372" t="s">
        <v>428</v>
      </c>
      <c r="AB195" s="372" t="s">
        <v>2077</v>
      </c>
      <c r="AC195" s="373"/>
      <c r="AD195" s="373"/>
      <c r="AE195" s="372" t="s">
        <v>428</v>
      </c>
      <c r="AF195" s="372">
        <v>1</v>
      </c>
      <c r="AG195" s="372" t="s">
        <v>2078</v>
      </c>
      <c r="AH195" s="372" t="s">
        <v>428</v>
      </c>
      <c r="AI195" s="372"/>
      <c r="AJ195" s="372"/>
      <c r="AK195" s="372"/>
      <c r="AL195" s="372"/>
      <c r="AM195" s="372"/>
      <c r="AN195" s="372">
        <v>0</v>
      </c>
      <c r="AO195" s="372"/>
      <c r="AP195" s="372"/>
      <c r="AQ195" s="373"/>
    </row>
    <row r="196" spans="1:43" x14ac:dyDescent="0.25">
      <c r="A196" s="175" t="str">
        <f t="shared" si="12"/>
        <v>SL_2031_art_91_62</v>
      </c>
      <c r="B196" s="175" t="str">
        <f t="shared" si="13"/>
        <v>Combination Long Haul Truck</v>
      </c>
      <c r="C196" s="200">
        <f t="shared" si="11"/>
        <v>2.7137441389359928E-2</v>
      </c>
      <c r="D196" s="262">
        <f t="shared" si="14"/>
        <v>0</v>
      </c>
      <c r="E196" s="372">
        <v>0</v>
      </c>
      <c r="F196" s="372">
        <v>1</v>
      </c>
      <c r="G196" s="372">
        <v>1</v>
      </c>
      <c r="H196" s="372">
        <v>2031</v>
      </c>
      <c r="I196" s="372">
        <v>1</v>
      </c>
      <c r="J196" s="372">
        <v>5</v>
      </c>
      <c r="K196" s="372" t="s">
        <v>308</v>
      </c>
      <c r="L196" s="372">
        <v>9</v>
      </c>
      <c r="M196" s="372">
        <v>49</v>
      </c>
      <c r="N196" s="372" t="s">
        <v>309</v>
      </c>
      <c r="O196" s="372">
        <v>49035</v>
      </c>
      <c r="P196" s="372" t="s">
        <v>234</v>
      </c>
      <c r="Q196" s="372">
        <v>490350</v>
      </c>
      <c r="R196" s="372">
        <v>62</v>
      </c>
      <c r="S196" s="372">
        <v>91</v>
      </c>
      <c r="T196" s="372" t="s">
        <v>314</v>
      </c>
      <c r="U196" s="372">
        <v>90</v>
      </c>
      <c r="V196" s="372" t="s">
        <v>2079</v>
      </c>
      <c r="W196" s="372">
        <v>62</v>
      </c>
      <c r="X196" s="372" t="s">
        <v>260</v>
      </c>
      <c r="Y196" s="372" t="s">
        <v>428</v>
      </c>
      <c r="Z196" s="372" t="s">
        <v>2077</v>
      </c>
      <c r="AA196" s="372" t="s">
        <v>428</v>
      </c>
      <c r="AB196" s="372" t="s">
        <v>2077</v>
      </c>
      <c r="AC196" s="373"/>
      <c r="AD196" s="373"/>
      <c r="AE196" s="372" t="s">
        <v>428</v>
      </c>
      <c r="AF196" s="372">
        <v>1</v>
      </c>
      <c r="AG196" s="372" t="s">
        <v>2078</v>
      </c>
      <c r="AH196" s="372" t="s">
        <v>428</v>
      </c>
      <c r="AI196" s="372"/>
      <c r="AJ196" s="372"/>
      <c r="AK196" s="372"/>
      <c r="AL196" s="372"/>
      <c r="AM196" s="372"/>
      <c r="AN196" s="372">
        <v>0</v>
      </c>
      <c r="AO196" s="372"/>
      <c r="AP196" s="372"/>
      <c r="AQ196" s="373"/>
    </row>
    <row r="197" spans="1:43" x14ac:dyDescent="0.25">
      <c r="A197" s="175" t="str">
        <f t="shared" si="12"/>
        <v>SL_2031_art_91_62</v>
      </c>
      <c r="B197" s="175" t="str">
        <f t="shared" si="13"/>
        <v>Combination Long Haul Truck</v>
      </c>
      <c r="C197" s="200">
        <f t="shared" si="11"/>
        <v>2.7137441389359928E-2</v>
      </c>
      <c r="D197" s="262">
        <f t="shared" si="14"/>
        <v>2.5127154006118922E-3</v>
      </c>
      <c r="E197" s="372">
        <v>9.25922E-2</v>
      </c>
      <c r="F197" s="372">
        <v>1</v>
      </c>
      <c r="G197" s="372">
        <v>1</v>
      </c>
      <c r="H197" s="372">
        <v>2031</v>
      </c>
      <c r="I197" s="372">
        <v>1</v>
      </c>
      <c r="J197" s="372">
        <v>5</v>
      </c>
      <c r="K197" s="372" t="s">
        <v>308</v>
      </c>
      <c r="L197" s="372">
        <v>9</v>
      </c>
      <c r="M197" s="372">
        <v>49</v>
      </c>
      <c r="N197" s="372" t="s">
        <v>309</v>
      </c>
      <c r="O197" s="372">
        <v>49035</v>
      </c>
      <c r="P197" s="372" t="s">
        <v>234</v>
      </c>
      <c r="Q197" s="372">
        <v>490350</v>
      </c>
      <c r="R197" s="372">
        <v>62</v>
      </c>
      <c r="S197" s="372">
        <v>91</v>
      </c>
      <c r="T197" s="372" t="s">
        <v>314</v>
      </c>
      <c r="U197" s="372">
        <v>1</v>
      </c>
      <c r="V197" s="372" t="s">
        <v>324</v>
      </c>
      <c r="W197" s="372">
        <v>62</v>
      </c>
      <c r="X197" s="372" t="s">
        <v>260</v>
      </c>
      <c r="Y197" s="372" t="s">
        <v>428</v>
      </c>
      <c r="Z197" s="372" t="s">
        <v>2077</v>
      </c>
      <c r="AA197" s="372" t="s">
        <v>428</v>
      </c>
      <c r="AB197" s="372" t="s">
        <v>2077</v>
      </c>
      <c r="AC197" s="373"/>
      <c r="AD197" s="373"/>
      <c r="AE197" s="372" t="s">
        <v>428</v>
      </c>
      <c r="AF197" s="372">
        <v>5</v>
      </c>
      <c r="AG197" s="372" t="s">
        <v>310</v>
      </c>
      <c r="AH197" s="372" t="s">
        <v>428</v>
      </c>
      <c r="AI197" s="372"/>
      <c r="AJ197" s="372"/>
      <c r="AK197" s="372"/>
      <c r="AL197" s="372"/>
      <c r="AM197" s="372"/>
      <c r="AN197" s="372">
        <v>9.25922E-2</v>
      </c>
      <c r="AO197" s="372"/>
      <c r="AP197" s="372"/>
      <c r="AQ197" s="373"/>
    </row>
    <row r="198" spans="1:43" x14ac:dyDescent="0.25">
      <c r="A198" s="175" t="str">
        <f t="shared" si="12"/>
        <v>SL_2031_art_91_61</v>
      </c>
      <c r="B198" s="175" t="str">
        <f t="shared" si="13"/>
        <v>Combination Short Haul Truck</v>
      </c>
      <c r="C198" s="200">
        <f t="shared" si="11"/>
        <v>9.4411110385850608E-3</v>
      </c>
      <c r="D198" s="262">
        <f t="shared" si="14"/>
        <v>8.5874646606982766E-4</v>
      </c>
      <c r="E198" s="372">
        <v>9.0958200000000003E-2</v>
      </c>
      <c r="F198" s="372">
        <v>1</v>
      </c>
      <c r="G198" s="372">
        <v>1</v>
      </c>
      <c r="H198" s="372">
        <v>2031</v>
      </c>
      <c r="I198" s="372">
        <v>1</v>
      </c>
      <c r="J198" s="372">
        <v>5</v>
      </c>
      <c r="K198" s="372" t="s">
        <v>308</v>
      </c>
      <c r="L198" s="372">
        <v>9</v>
      </c>
      <c r="M198" s="372">
        <v>49</v>
      </c>
      <c r="N198" s="372" t="s">
        <v>309</v>
      </c>
      <c r="O198" s="372">
        <v>49035</v>
      </c>
      <c r="P198" s="372" t="s">
        <v>234</v>
      </c>
      <c r="Q198" s="372">
        <v>490350</v>
      </c>
      <c r="R198" s="372">
        <v>61</v>
      </c>
      <c r="S198" s="372">
        <v>91</v>
      </c>
      <c r="T198" s="372" t="s">
        <v>314</v>
      </c>
      <c r="U198" s="372">
        <v>1</v>
      </c>
      <c r="V198" s="372" t="s">
        <v>324</v>
      </c>
      <c r="W198" s="372">
        <v>61</v>
      </c>
      <c r="X198" s="372" t="s">
        <v>259</v>
      </c>
      <c r="Y198" s="372" t="s">
        <v>428</v>
      </c>
      <c r="Z198" s="372" t="s">
        <v>2077</v>
      </c>
      <c r="AA198" s="372" t="s">
        <v>428</v>
      </c>
      <c r="AB198" s="372" t="s">
        <v>2077</v>
      </c>
      <c r="AC198" s="373"/>
      <c r="AD198" s="373"/>
      <c r="AE198" s="372" t="s">
        <v>428</v>
      </c>
      <c r="AF198" s="372">
        <v>5</v>
      </c>
      <c r="AG198" s="372" t="s">
        <v>310</v>
      </c>
      <c r="AH198" s="372" t="s">
        <v>428</v>
      </c>
      <c r="AI198" s="372"/>
      <c r="AJ198" s="372"/>
      <c r="AK198" s="372"/>
      <c r="AL198" s="372"/>
      <c r="AM198" s="372"/>
      <c r="AN198" s="372">
        <v>9.0958200000000003E-2</v>
      </c>
      <c r="AO198" s="372"/>
      <c r="AP198" s="372"/>
      <c r="AQ198" s="373"/>
    </row>
    <row r="199" spans="1:43" x14ac:dyDescent="0.25">
      <c r="A199" s="175" t="str">
        <f t="shared" si="12"/>
        <v>SL_2031_art_91_54</v>
      </c>
      <c r="B199" s="175" t="str">
        <f t="shared" si="13"/>
        <v>Motor Home</v>
      </c>
      <c r="C199" s="200">
        <f t="shared" si="11"/>
        <v>1.3389880339048524E-3</v>
      </c>
      <c r="D199" s="262">
        <f t="shared" si="14"/>
        <v>1.148251866451174E-4</v>
      </c>
      <c r="E199" s="372">
        <v>8.5755200000000004E-2</v>
      </c>
      <c r="F199" s="372">
        <v>1</v>
      </c>
      <c r="G199" s="372">
        <v>1</v>
      </c>
      <c r="H199" s="372">
        <v>2031</v>
      </c>
      <c r="I199" s="372">
        <v>1</v>
      </c>
      <c r="J199" s="372">
        <v>5</v>
      </c>
      <c r="K199" s="372" t="s">
        <v>308</v>
      </c>
      <c r="L199" s="372">
        <v>9</v>
      </c>
      <c r="M199" s="372">
        <v>49</v>
      </c>
      <c r="N199" s="372" t="s">
        <v>309</v>
      </c>
      <c r="O199" s="372">
        <v>49035</v>
      </c>
      <c r="P199" s="372" t="s">
        <v>234</v>
      </c>
      <c r="Q199" s="372">
        <v>490350</v>
      </c>
      <c r="R199" s="372">
        <v>54</v>
      </c>
      <c r="S199" s="372">
        <v>91</v>
      </c>
      <c r="T199" s="372" t="s">
        <v>314</v>
      </c>
      <c r="U199" s="372">
        <v>1</v>
      </c>
      <c r="V199" s="372" t="s">
        <v>324</v>
      </c>
      <c r="W199" s="372">
        <v>54</v>
      </c>
      <c r="X199" s="372" t="s">
        <v>258</v>
      </c>
      <c r="Y199" s="372" t="s">
        <v>428</v>
      </c>
      <c r="Z199" s="372" t="s">
        <v>2077</v>
      </c>
      <c r="AA199" s="372" t="s">
        <v>428</v>
      </c>
      <c r="AB199" s="372" t="s">
        <v>2077</v>
      </c>
      <c r="AC199" s="373"/>
      <c r="AD199" s="373"/>
      <c r="AE199" s="372" t="s">
        <v>428</v>
      </c>
      <c r="AF199" s="372">
        <v>5</v>
      </c>
      <c r="AG199" s="372" t="s">
        <v>310</v>
      </c>
      <c r="AH199" s="372" t="s">
        <v>428</v>
      </c>
      <c r="AI199" s="372"/>
      <c r="AJ199" s="372"/>
      <c r="AK199" s="372"/>
      <c r="AL199" s="372"/>
      <c r="AM199" s="372"/>
      <c r="AN199" s="372">
        <v>8.5755200000000004E-2</v>
      </c>
      <c r="AO199" s="372"/>
      <c r="AP199" s="372"/>
      <c r="AQ199" s="373"/>
    </row>
    <row r="200" spans="1:43" x14ac:dyDescent="0.25">
      <c r="A200" s="175" t="str">
        <f t="shared" si="12"/>
        <v>SL_2031_art_91_53</v>
      </c>
      <c r="B200" s="175" t="str">
        <f t="shared" si="13"/>
        <v>Single Long Haul Truck</v>
      </c>
      <c r="C200" s="200">
        <f t="shared" si="11"/>
        <v>2.2748394496792308E-3</v>
      </c>
      <c r="D200" s="262">
        <f t="shared" si="14"/>
        <v>1.6274588145711664E-4</v>
      </c>
      <c r="E200" s="372">
        <v>7.15417E-2</v>
      </c>
      <c r="F200" s="372">
        <v>1</v>
      </c>
      <c r="G200" s="372">
        <v>1</v>
      </c>
      <c r="H200" s="372">
        <v>2031</v>
      </c>
      <c r="I200" s="372">
        <v>1</v>
      </c>
      <c r="J200" s="372">
        <v>5</v>
      </c>
      <c r="K200" s="372" t="s">
        <v>308</v>
      </c>
      <c r="L200" s="372">
        <v>9</v>
      </c>
      <c r="M200" s="372">
        <v>49</v>
      </c>
      <c r="N200" s="372" t="s">
        <v>309</v>
      </c>
      <c r="O200" s="372">
        <v>49035</v>
      </c>
      <c r="P200" s="372" t="s">
        <v>234</v>
      </c>
      <c r="Q200" s="372">
        <v>490350</v>
      </c>
      <c r="R200" s="372">
        <v>53</v>
      </c>
      <c r="S200" s="372">
        <v>91</v>
      </c>
      <c r="T200" s="372" t="s">
        <v>314</v>
      </c>
      <c r="U200" s="372">
        <v>1</v>
      </c>
      <c r="V200" s="372" t="s">
        <v>324</v>
      </c>
      <c r="W200" s="372">
        <v>53</v>
      </c>
      <c r="X200" s="372" t="s">
        <v>257</v>
      </c>
      <c r="Y200" s="372" t="s">
        <v>428</v>
      </c>
      <c r="Z200" s="372" t="s">
        <v>2077</v>
      </c>
      <c r="AA200" s="372" t="s">
        <v>428</v>
      </c>
      <c r="AB200" s="372" t="s">
        <v>2077</v>
      </c>
      <c r="AC200" s="373"/>
      <c r="AD200" s="373"/>
      <c r="AE200" s="372" t="s">
        <v>428</v>
      </c>
      <c r="AF200" s="372">
        <v>5</v>
      </c>
      <c r="AG200" s="372" t="s">
        <v>310</v>
      </c>
      <c r="AH200" s="372" t="s">
        <v>428</v>
      </c>
      <c r="AI200" s="372"/>
      <c r="AJ200" s="372"/>
      <c r="AK200" s="372"/>
      <c r="AL200" s="372"/>
      <c r="AM200" s="372"/>
      <c r="AN200" s="372">
        <v>7.15417E-2</v>
      </c>
      <c r="AO200" s="372"/>
      <c r="AP200" s="372"/>
      <c r="AQ200" s="373"/>
    </row>
    <row r="201" spans="1:43" x14ac:dyDescent="0.25">
      <c r="A201" s="175" t="str">
        <f t="shared" si="12"/>
        <v>SL_2031_art_91_52</v>
      </c>
      <c r="B201" s="175" t="str">
        <f t="shared" si="13"/>
        <v>Single Short Haul Truck</v>
      </c>
      <c r="C201" s="200">
        <f t="shared" si="11"/>
        <v>3.3479081569163724E-2</v>
      </c>
      <c r="D201" s="262">
        <f t="shared" si="14"/>
        <v>2.378645222683043E-3</v>
      </c>
      <c r="E201" s="372">
        <v>7.1048700000000006E-2</v>
      </c>
      <c r="F201" s="372">
        <v>1</v>
      </c>
      <c r="G201" s="372">
        <v>1</v>
      </c>
      <c r="H201" s="372">
        <v>2031</v>
      </c>
      <c r="I201" s="372">
        <v>1</v>
      </c>
      <c r="J201" s="372">
        <v>5</v>
      </c>
      <c r="K201" s="372" t="s">
        <v>308</v>
      </c>
      <c r="L201" s="372">
        <v>9</v>
      </c>
      <c r="M201" s="372">
        <v>49</v>
      </c>
      <c r="N201" s="372" t="s">
        <v>309</v>
      </c>
      <c r="O201" s="372">
        <v>49035</v>
      </c>
      <c r="P201" s="372" t="s">
        <v>234</v>
      </c>
      <c r="Q201" s="372">
        <v>490350</v>
      </c>
      <c r="R201" s="372">
        <v>52</v>
      </c>
      <c r="S201" s="372">
        <v>91</v>
      </c>
      <c r="T201" s="372" t="s">
        <v>314</v>
      </c>
      <c r="U201" s="372">
        <v>1</v>
      </c>
      <c r="V201" s="372" t="s">
        <v>324</v>
      </c>
      <c r="W201" s="372">
        <v>52</v>
      </c>
      <c r="X201" s="372" t="s">
        <v>256</v>
      </c>
      <c r="Y201" s="372" t="s">
        <v>428</v>
      </c>
      <c r="Z201" s="372" t="s">
        <v>2077</v>
      </c>
      <c r="AA201" s="372" t="s">
        <v>428</v>
      </c>
      <c r="AB201" s="372" t="s">
        <v>2077</v>
      </c>
      <c r="AC201" s="373"/>
      <c r="AD201" s="373"/>
      <c r="AE201" s="372" t="s">
        <v>428</v>
      </c>
      <c r="AF201" s="372">
        <v>5</v>
      </c>
      <c r="AG201" s="372" t="s">
        <v>310</v>
      </c>
      <c r="AH201" s="372" t="s">
        <v>428</v>
      </c>
      <c r="AI201" s="372"/>
      <c r="AJ201" s="372"/>
      <c r="AK201" s="372"/>
      <c r="AL201" s="372"/>
      <c r="AM201" s="372"/>
      <c r="AN201" s="372">
        <v>7.1048700000000006E-2</v>
      </c>
      <c r="AO201" s="372"/>
      <c r="AP201" s="372"/>
      <c r="AQ201" s="373"/>
    </row>
    <row r="202" spans="1:43" x14ac:dyDescent="0.25">
      <c r="A202" s="175" t="str">
        <f t="shared" si="12"/>
        <v>SL_2031_art_91_51</v>
      </c>
      <c r="B202" s="175" t="str">
        <f t="shared" si="13"/>
        <v>Refuse Truck</v>
      </c>
      <c r="C202" s="200">
        <f t="shared" si="11"/>
        <v>4.0253931417307004E-4</v>
      </c>
      <c r="D202" s="262">
        <f t="shared" si="14"/>
        <v>3.9948484585712477E-5</v>
      </c>
      <c r="E202" s="372">
        <v>9.9241200000000002E-2</v>
      </c>
      <c r="F202" s="372">
        <v>1</v>
      </c>
      <c r="G202" s="372">
        <v>1</v>
      </c>
      <c r="H202" s="372">
        <v>2031</v>
      </c>
      <c r="I202" s="372">
        <v>1</v>
      </c>
      <c r="J202" s="372">
        <v>5</v>
      </c>
      <c r="K202" s="372" t="s">
        <v>308</v>
      </c>
      <c r="L202" s="372">
        <v>9</v>
      </c>
      <c r="M202" s="372">
        <v>49</v>
      </c>
      <c r="N202" s="372" t="s">
        <v>309</v>
      </c>
      <c r="O202" s="372">
        <v>49035</v>
      </c>
      <c r="P202" s="372" t="s">
        <v>234</v>
      </c>
      <c r="Q202" s="372">
        <v>490350</v>
      </c>
      <c r="R202" s="372">
        <v>51</v>
      </c>
      <c r="S202" s="372">
        <v>91</v>
      </c>
      <c r="T202" s="372" t="s">
        <v>314</v>
      </c>
      <c r="U202" s="372">
        <v>1</v>
      </c>
      <c r="V202" s="372" t="s">
        <v>324</v>
      </c>
      <c r="W202" s="372">
        <v>51</v>
      </c>
      <c r="X202" s="372" t="s">
        <v>255</v>
      </c>
      <c r="Y202" s="372" t="s">
        <v>428</v>
      </c>
      <c r="Z202" s="372" t="s">
        <v>2077</v>
      </c>
      <c r="AA202" s="372" t="s">
        <v>428</v>
      </c>
      <c r="AB202" s="372" t="s">
        <v>2077</v>
      </c>
      <c r="AC202" s="373"/>
      <c r="AD202" s="373"/>
      <c r="AE202" s="372" t="s">
        <v>428</v>
      </c>
      <c r="AF202" s="372">
        <v>5</v>
      </c>
      <c r="AG202" s="372" t="s">
        <v>310</v>
      </c>
      <c r="AH202" s="372" t="s">
        <v>428</v>
      </c>
      <c r="AI202" s="372"/>
      <c r="AJ202" s="372"/>
      <c r="AK202" s="372"/>
      <c r="AL202" s="372"/>
      <c r="AM202" s="372"/>
      <c r="AN202" s="372">
        <v>9.9241200000000002E-2</v>
      </c>
      <c r="AO202" s="372"/>
      <c r="AP202" s="372"/>
      <c r="AQ202" s="373"/>
    </row>
    <row r="203" spans="1:43" x14ac:dyDescent="0.25">
      <c r="A203" s="175" t="str">
        <f t="shared" si="12"/>
        <v>SL_2031_art_91_43</v>
      </c>
      <c r="B203" s="175" t="str">
        <f t="shared" si="13"/>
        <v>School Bus</v>
      </c>
      <c r="C203" s="200">
        <f t="shared" si="11"/>
        <v>1.228449877329703E-3</v>
      </c>
      <c r="D203" s="262">
        <f t="shared" si="14"/>
        <v>1.0434846361999242E-4</v>
      </c>
      <c r="E203" s="372">
        <v>8.4943199999999996E-2</v>
      </c>
      <c r="F203" s="372">
        <v>1</v>
      </c>
      <c r="G203" s="372">
        <v>1</v>
      </c>
      <c r="H203" s="372">
        <v>2031</v>
      </c>
      <c r="I203" s="372">
        <v>1</v>
      </c>
      <c r="J203" s="372">
        <v>5</v>
      </c>
      <c r="K203" s="372" t="s">
        <v>308</v>
      </c>
      <c r="L203" s="372">
        <v>9</v>
      </c>
      <c r="M203" s="372">
        <v>49</v>
      </c>
      <c r="N203" s="372" t="s">
        <v>309</v>
      </c>
      <c r="O203" s="372">
        <v>49035</v>
      </c>
      <c r="P203" s="372" t="s">
        <v>234</v>
      </c>
      <c r="Q203" s="372">
        <v>490350</v>
      </c>
      <c r="R203" s="372">
        <v>43</v>
      </c>
      <c r="S203" s="372">
        <v>91</v>
      </c>
      <c r="T203" s="372" t="s">
        <v>314</v>
      </c>
      <c r="U203" s="372">
        <v>1</v>
      </c>
      <c r="V203" s="372" t="s">
        <v>324</v>
      </c>
      <c r="W203" s="372">
        <v>43</v>
      </c>
      <c r="X203" s="372" t="s">
        <v>254</v>
      </c>
      <c r="Y203" s="372" t="s">
        <v>428</v>
      </c>
      <c r="Z203" s="372" t="s">
        <v>2077</v>
      </c>
      <c r="AA203" s="372" t="s">
        <v>428</v>
      </c>
      <c r="AB203" s="372" t="s">
        <v>2077</v>
      </c>
      <c r="AC203" s="373"/>
      <c r="AD203" s="373"/>
      <c r="AE203" s="372" t="s">
        <v>428</v>
      </c>
      <c r="AF203" s="372">
        <v>5</v>
      </c>
      <c r="AG203" s="372" t="s">
        <v>310</v>
      </c>
      <c r="AH203" s="372" t="s">
        <v>428</v>
      </c>
      <c r="AI203" s="372"/>
      <c r="AJ203" s="372"/>
      <c r="AK203" s="372"/>
      <c r="AL203" s="372"/>
      <c r="AM203" s="372"/>
      <c r="AN203" s="372">
        <v>8.4943199999999996E-2</v>
      </c>
      <c r="AO203" s="372"/>
      <c r="AP203" s="372"/>
      <c r="AQ203" s="373"/>
    </row>
    <row r="204" spans="1:43" x14ac:dyDescent="0.25">
      <c r="A204" s="175" t="str">
        <f t="shared" si="12"/>
        <v>SL_2031_art_91_42</v>
      </c>
      <c r="B204" s="175" t="str">
        <f t="shared" si="13"/>
        <v>Transit Bus</v>
      </c>
      <c r="C204" s="200">
        <f t="shared" si="11"/>
        <v>8.5332482098569569E-4</v>
      </c>
      <c r="D204" s="262">
        <f t="shared" si="14"/>
        <v>8.7016091970374345E-5</v>
      </c>
      <c r="E204" s="372">
        <v>0.10197299999999999</v>
      </c>
      <c r="F204" s="372">
        <v>1</v>
      </c>
      <c r="G204" s="372">
        <v>1</v>
      </c>
      <c r="H204" s="372">
        <v>2031</v>
      </c>
      <c r="I204" s="372">
        <v>1</v>
      </c>
      <c r="J204" s="372">
        <v>5</v>
      </c>
      <c r="K204" s="372" t="s">
        <v>308</v>
      </c>
      <c r="L204" s="372">
        <v>9</v>
      </c>
      <c r="M204" s="372">
        <v>49</v>
      </c>
      <c r="N204" s="372" t="s">
        <v>309</v>
      </c>
      <c r="O204" s="372">
        <v>49035</v>
      </c>
      <c r="P204" s="372" t="s">
        <v>234</v>
      </c>
      <c r="Q204" s="372">
        <v>490350</v>
      </c>
      <c r="R204" s="372">
        <v>42</v>
      </c>
      <c r="S204" s="372">
        <v>91</v>
      </c>
      <c r="T204" s="372" t="s">
        <v>314</v>
      </c>
      <c r="U204" s="372">
        <v>1</v>
      </c>
      <c r="V204" s="372" t="s">
        <v>324</v>
      </c>
      <c r="W204" s="372">
        <v>42</v>
      </c>
      <c r="X204" s="372" t="s">
        <v>253</v>
      </c>
      <c r="Y204" s="372" t="s">
        <v>428</v>
      </c>
      <c r="Z204" s="372" t="s">
        <v>2077</v>
      </c>
      <c r="AA204" s="372" t="s">
        <v>428</v>
      </c>
      <c r="AB204" s="372" t="s">
        <v>2077</v>
      </c>
      <c r="AC204" s="373"/>
      <c r="AD204" s="373"/>
      <c r="AE204" s="372" t="s">
        <v>428</v>
      </c>
      <c r="AF204" s="372">
        <v>5</v>
      </c>
      <c r="AG204" s="372" t="s">
        <v>310</v>
      </c>
      <c r="AH204" s="372" t="s">
        <v>428</v>
      </c>
      <c r="AI204" s="372"/>
      <c r="AJ204" s="372"/>
      <c r="AK204" s="372"/>
      <c r="AL204" s="372"/>
      <c r="AM204" s="372"/>
      <c r="AN204" s="372">
        <v>0.10197299999999999</v>
      </c>
      <c r="AO204" s="372"/>
      <c r="AP204" s="372"/>
      <c r="AQ204" s="373"/>
    </row>
    <row r="205" spans="1:43" x14ac:dyDescent="0.25">
      <c r="A205" s="175" t="str">
        <f t="shared" si="12"/>
        <v>SL_2031_art_91_41</v>
      </c>
      <c r="B205" s="175" t="str">
        <f t="shared" si="13"/>
        <v>Intercity Bus</v>
      </c>
      <c r="C205" s="200">
        <f t="shared" si="11"/>
        <v>2.7535459620983706E-3</v>
      </c>
      <c r="D205" s="262">
        <f t="shared" si="14"/>
        <v>2.7749410142238751E-4</v>
      </c>
      <c r="E205" s="372">
        <v>0.10077700000000001</v>
      </c>
      <c r="F205" s="372">
        <v>1</v>
      </c>
      <c r="G205" s="372">
        <v>1</v>
      </c>
      <c r="H205" s="372">
        <v>2031</v>
      </c>
      <c r="I205" s="372">
        <v>1</v>
      </c>
      <c r="J205" s="372">
        <v>5</v>
      </c>
      <c r="K205" s="372" t="s">
        <v>308</v>
      </c>
      <c r="L205" s="372">
        <v>9</v>
      </c>
      <c r="M205" s="372">
        <v>49</v>
      </c>
      <c r="N205" s="372" t="s">
        <v>309</v>
      </c>
      <c r="O205" s="372">
        <v>49035</v>
      </c>
      <c r="P205" s="372" t="s">
        <v>234</v>
      </c>
      <c r="Q205" s="372">
        <v>490350</v>
      </c>
      <c r="R205" s="372">
        <v>41</v>
      </c>
      <c r="S205" s="372">
        <v>91</v>
      </c>
      <c r="T205" s="372" t="s">
        <v>314</v>
      </c>
      <c r="U205" s="372">
        <v>1</v>
      </c>
      <c r="V205" s="372" t="s">
        <v>324</v>
      </c>
      <c r="W205" s="372">
        <v>41</v>
      </c>
      <c r="X205" s="372" t="s">
        <v>429</v>
      </c>
      <c r="Y205" s="372" t="s">
        <v>428</v>
      </c>
      <c r="Z205" s="372" t="s">
        <v>2077</v>
      </c>
      <c r="AA205" s="372" t="s">
        <v>428</v>
      </c>
      <c r="AB205" s="372" t="s">
        <v>2077</v>
      </c>
      <c r="AC205" s="373"/>
      <c r="AD205" s="373"/>
      <c r="AE205" s="372" t="s">
        <v>428</v>
      </c>
      <c r="AF205" s="372">
        <v>5</v>
      </c>
      <c r="AG205" s="372" t="s">
        <v>310</v>
      </c>
      <c r="AH205" s="372" t="s">
        <v>428</v>
      </c>
      <c r="AI205" s="372"/>
      <c r="AJ205" s="372"/>
      <c r="AK205" s="372"/>
      <c r="AL205" s="372"/>
      <c r="AM205" s="372"/>
      <c r="AN205" s="372">
        <v>0.10077700000000001</v>
      </c>
      <c r="AO205" s="372"/>
      <c r="AP205" s="372"/>
      <c r="AQ205" s="373"/>
    </row>
    <row r="206" spans="1:43" x14ac:dyDescent="0.25">
      <c r="A206" s="175" t="str">
        <f t="shared" si="12"/>
        <v>SL_2031_art_91_32</v>
      </c>
      <c r="B206" s="175" t="str">
        <f t="shared" si="13"/>
        <v>Light Commercial Truck</v>
      </c>
      <c r="C206" s="200">
        <f t="shared" si="11"/>
        <v>5.0584719878058286E-2</v>
      </c>
      <c r="D206" s="262">
        <f t="shared" si="14"/>
        <v>2.0196505843233428E-3</v>
      </c>
      <c r="E206" s="372">
        <v>3.9926099999999999E-2</v>
      </c>
      <c r="F206" s="372">
        <v>1</v>
      </c>
      <c r="G206" s="372">
        <v>1</v>
      </c>
      <c r="H206" s="372">
        <v>2031</v>
      </c>
      <c r="I206" s="372">
        <v>1</v>
      </c>
      <c r="J206" s="372">
        <v>5</v>
      </c>
      <c r="K206" s="372" t="s">
        <v>308</v>
      </c>
      <c r="L206" s="372">
        <v>9</v>
      </c>
      <c r="M206" s="372">
        <v>49</v>
      </c>
      <c r="N206" s="372" t="s">
        <v>309</v>
      </c>
      <c r="O206" s="372">
        <v>49035</v>
      </c>
      <c r="P206" s="372" t="s">
        <v>234</v>
      </c>
      <c r="Q206" s="372">
        <v>490350</v>
      </c>
      <c r="R206" s="372">
        <v>32</v>
      </c>
      <c r="S206" s="372">
        <v>91</v>
      </c>
      <c r="T206" s="372" t="s">
        <v>314</v>
      </c>
      <c r="U206" s="372">
        <v>1</v>
      </c>
      <c r="V206" s="372" t="s">
        <v>324</v>
      </c>
      <c r="W206" s="372">
        <v>32</v>
      </c>
      <c r="X206" s="372" t="s">
        <v>251</v>
      </c>
      <c r="Y206" s="372" t="s">
        <v>428</v>
      </c>
      <c r="Z206" s="372" t="s">
        <v>2077</v>
      </c>
      <c r="AA206" s="372" t="s">
        <v>428</v>
      </c>
      <c r="AB206" s="372" t="s">
        <v>2077</v>
      </c>
      <c r="AC206" s="373"/>
      <c r="AD206" s="373"/>
      <c r="AE206" s="372" t="s">
        <v>428</v>
      </c>
      <c r="AF206" s="372">
        <v>5</v>
      </c>
      <c r="AG206" s="372" t="s">
        <v>310</v>
      </c>
      <c r="AH206" s="372" t="s">
        <v>428</v>
      </c>
      <c r="AI206" s="372"/>
      <c r="AJ206" s="372"/>
      <c r="AK206" s="372"/>
      <c r="AL206" s="372"/>
      <c r="AM206" s="372"/>
      <c r="AN206" s="372">
        <v>3.9926099999999999E-2</v>
      </c>
      <c r="AO206" s="372"/>
      <c r="AP206" s="372"/>
      <c r="AQ206" s="373"/>
    </row>
    <row r="207" spans="1:43" x14ac:dyDescent="0.25">
      <c r="A207" s="175" t="str">
        <f t="shared" si="12"/>
        <v>SL_2031_art_91_31</v>
      </c>
      <c r="B207" s="175" t="str">
        <f t="shared" si="13"/>
        <v>Passenger Truck</v>
      </c>
      <c r="C207" s="200">
        <f t="shared" si="11"/>
        <v>0.42362883266217022</v>
      </c>
      <c r="D207" s="262">
        <f t="shared" si="14"/>
        <v>1.4669715757608493E-2</v>
      </c>
      <c r="E207" s="372">
        <v>3.4628699999999998E-2</v>
      </c>
      <c r="F207" s="372">
        <v>1</v>
      </c>
      <c r="G207" s="372">
        <v>1</v>
      </c>
      <c r="H207" s="372">
        <v>2031</v>
      </c>
      <c r="I207" s="372">
        <v>1</v>
      </c>
      <c r="J207" s="372">
        <v>5</v>
      </c>
      <c r="K207" s="372" t="s">
        <v>308</v>
      </c>
      <c r="L207" s="372">
        <v>9</v>
      </c>
      <c r="M207" s="372">
        <v>49</v>
      </c>
      <c r="N207" s="372" t="s">
        <v>309</v>
      </c>
      <c r="O207" s="372">
        <v>49035</v>
      </c>
      <c r="P207" s="372" t="s">
        <v>234</v>
      </c>
      <c r="Q207" s="372">
        <v>490350</v>
      </c>
      <c r="R207" s="372">
        <v>31</v>
      </c>
      <c r="S207" s="372">
        <v>91</v>
      </c>
      <c r="T207" s="372" t="s">
        <v>314</v>
      </c>
      <c r="U207" s="372">
        <v>1</v>
      </c>
      <c r="V207" s="372" t="s">
        <v>324</v>
      </c>
      <c r="W207" s="372">
        <v>31</v>
      </c>
      <c r="X207" s="372" t="s">
        <v>250</v>
      </c>
      <c r="Y207" s="372" t="s">
        <v>428</v>
      </c>
      <c r="Z207" s="372" t="s">
        <v>2077</v>
      </c>
      <c r="AA207" s="372" t="s">
        <v>428</v>
      </c>
      <c r="AB207" s="372" t="s">
        <v>2077</v>
      </c>
      <c r="AC207" s="373"/>
      <c r="AD207" s="373"/>
      <c r="AE207" s="372" t="s">
        <v>428</v>
      </c>
      <c r="AF207" s="372">
        <v>5</v>
      </c>
      <c r="AG207" s="372" t="s">
        <v>310</v>
      </c>
      <c r="AH207" s="372" t="s">
        <v>428</v>
      </c>
      <c r="AI207" s="372"/>
      <c r="AJ207" s="372"/>
      <c r="AK207" s="372"/>
      <c r="AL207" s="372"/>
      <c r="AM207" s="372"/>
      <c r="AN207" s="372">
        <v>3.4628699999999998E-2</v>
      </c>
      <c r="AO207" s="372"/>
      <c r="AP207" s="372"/>
      <c r="AQ207" s="373"/>
    </row>
    <row r="208" spans="1:43" x14ac:dyDescent="0.25">
      <c r="A208" s="175" t="str">
        <f t="shared" si="12"/>
        <v>SL_2031_art_91_21</v>
      </c>
      <c r="B208" s="175" t="str">
        <f t="shared" si="13"/>
        <v>Passenger Car</v>
      </c>
      <c r="C208" s="200">
        <f t="shared" si="11"/>
        <v>0.44466615548301297</v>
      </c>
      <c r="D208" s="262">
        <f t="shared" si="14"/>
        <v>1.1186155207177318E-2</v>
      </c>
      <c r="E208" s="372">
        <v>2.5156299999999999E-2</v>
      </c>
      <c r="F208" s="372">
        <v>1</v>
      </c>
      <c r="G208" s="372">
        <v>1</v>
      </c>
      <c r="H208" s="372">
        <v>2031</v>
      </c>
      <c r="I208" s="372">
        <v>1</v>
      </c>
      <c r="J208" s="372">
        <v>5</v>
      </c>
      <c r="K208" s="372" t="s">
        <v>308</v>
      </c>
      <c r="L208" s="372">
        <v>9</v>
      </c>
      <c r="M208" s="372">
        <v>49</v>
      </c>
      <c r="N208" s="372" t="s">
        <v>309</v>
      </c>
      <c r="O208" s="372">
        <v>49035</v>
      </c>
      <c r="P208" s="372" t="s">
        <v>234</v>
      </c>
      <c r="Q208" s="372">
        <v>490350</v>
      </c>
      <c r="R208" s="372">
        <v>21</v>
      </c>
      <c r="S208" s="372">
        <v>91</v>
      </c>
      <c r="T208" s="372" t="s">
        <v>314</v>
      </c>
      <c r="U208" s="372">
        <v>1</v>
      </c>
      <c r="V208" s="372" t="s">
        <v>324</v>
      </c>
      <c r="W208" s="372">
        <v>21</v>
      </c>
      <c r="X208" s="372" t="s">
        <v>249</v>
      </c>
      <c r="Y208" s="372" t="s">
        <v>428</v>
      </c>
      <c r="Z208" s="372" t="s">
        <v>2077</v>
      </c>
      <c r="AA208" s="372" t="s">
        <v>428</v>
      </c>
      <c r="AB208" s="372" t="s">
        <v>2077</v>
      </c>
      <c r="AC208" s="373"/>
      <c r="AD208" s="373"/>
      <c r="AE208" s="372" t="s">
        <v>428</v>
      </c>
      <c r="AF208" s="372">
        <v>5</v>
      </c>
      <c r="AG208" s="372" t="s">
        <v>310</v>
      </c>
      <c r="AH208" s="372" t="s">
        <v>428</v>
      </c>
      <c r="AI208" s="372"/>
      <c r="AJ208" s="372"/>
      <c r="AK208" s="372"/>
      <c r="AL208" s="372"/>
      <c r="AM208" s="372"/>
      <c r="AN208" s="372">
        <v>2.5156299999999999E-2</v>
      </c>
      <c r="AO208" s="372"/>
      <c r="AP208" s="372"/>
      <c r="AQ208" s="373"/>
    </row>
    <row r="209" spans="1:43" x14ac:dyDescent="0.25">
      <c r="A209" s="175" t="str">
        <f t="shared" si="12"/>
        <v>SL_2031_art_91_11</v>
      </c>
      <c r="B209" s="175" t="str">
        <f t="shared" si="13"/>
        <v>Motorcycle</v>
      </c>
      <c r="C209" s="200">
        <f t="shared" si="11"/>
        <v>2.2109705214788718E-3</v>
      </c>
      <c r="D209" s="262">
        <f t="shared" si="14"/>
        <v>3.8996213669635747E-5</v>
      </c>
      <c r="E209" s="372">
        <v>1.76376E-2</v>
      </c>
      <c r="F209" s="372">
        <v>1</v>
      </c>
      <c r="G209" s="372">
        <v>1</v>
      </c>
      <c r="H209" s="372">
        <v>2031</v>
      </c>
      <c r="I209" s="372">
        <v>1</v>
      </c>
      <c r="J209" s="372">
        <v>5</v>
      </c>
      <c r="K209" s="372" t="s">
        <v>308</v>
      </c>
      <c r="L209" s="372">
        <v>9</v>
      </c>
      <c r="M209" s="372">
        <v>49</v>
      </c>
      <c r="N209" s="372" t="s">
        <v>309</v>
      </c>
      <c r="O209" s="372">
        <v>49035</v>
      </c>
      <c r="P209" s="372" t="s">
        <v>234</v>
      </c>
      <c r="Q209" s="372">
        <v>490350</v>
      </c>
      <c r="R209" s="372">
        <v>11</v>
      </c>
      <c r="S209" s="372">
        <v>91</v>
      </c>
      <c r="T209" s="372" t="s">
        <v>314</v>
      </c>
      <c r="U209" s="372">
        <v>1</v>
      </c>
      <c r="V209" s="372" t="s">
        <v>324</v>
      </c>
      <c r="W209" s="372">
        <v>11</v>
      </c>
      <c r="X209" s="372" t="s">
        <v>248</v>
      </c>
      <c r="Y209" s="372" t="s">
        <v>428</v>
      </c>
      <c r="Z209" s="372" t="s">
        <v>2077</v>
      </c>
      <c r="AA209" s="372" t="s">
        <v>428</v>
      </c>
      <c r="AB209" s="372" t="s">
        <v>2077</v>
      </c>
      <c r="AC209" s="373"/>
      <c r="AD209" s="373"/>
      <c r="AE209" s="372" t="s">
        <v>428</v>
      </c>
      <c r="AF209" s="372">
        <v>5</v>
      </c>
      <c r="AG209" s="372" t="s">
        <v>310</v>
      </c>
      <c r="AH209" s="372" t="s">
        <v>428</v>
      </c>
      <c r="AI209" s="372"/>
      <c r="AJ209" s="372"/>
      <c r="AK209" s="372"/>
      <c r="AL209" s="372"/>
      <c r="AM209" s="372"/>
      <c r="AN209" s="372">
        <v>1.76376E-2</v>
      </c>
      <c r="AO209" s="372"/>
      <c r="AP209" s="372"/>
      <c r="AQ209" s="373"/>
    </row>
    <row r="210" spans="1:43" x14ac:dyDescent="0.25">
      <c r="A210" s="175" t="str">
        <f t="shared" si="12"/>
        <v>SL_2031_art_90_62</v>
      </c>
      <c r="B210" s="175" t="str">
        <f t="shared" si="13"/>
        <v>Combination Long Haul Truck</v>
      </c>
      <c r="C210" s="200">
        <f t="shared" si="11"/>
        <v>2.7137441389359928E-2</v>
      </c>
      <c r="D210" s="262">
        <f t="shared" si="14"/>
        <v>0</v>
      </c>
      <c r="E210" s="372">
        <v>0</v>
      </c>
      <c r="F210" s="372">
        <v>1</v>
      </c>
      <c r="G210" s="372">
        <v>1</v>
      </c>
      <c r="H210" s="372">
        <v>2031</v>
      </c>
      <c r="I210" s="372">
        <v>1</v>
      </c>
      <c r="J210" s="372">
        <v>5</v>
      </c>
      <c r="K210" s="372" t="s">
        <v>308</v>
      </c>
      <c r="L210" s="372">
        <v>9</v>
      </c>
      <c r="M210" s="372">
        <v>49</v>
      </c>
      <c r="N210" s="372" t="s">
        <v>309</v>
      </c>
      <c r="O210" s="372">
        <v>49035</v>
      </c>
      <c r="P210" s="372" t="s">
        <v>234</v>
      </c>
      <c r="Q210" s="372">
        <v>490350</v>
      </c>
      <c r="R210" s="372">
        <v>62</v>
      </c>
      <c r="S210" s="372">
        <v>90</v>
      </c>
      <c r="T210" s="372" t="s">
        <v>178</v>
      </c>
      <c r="U210" s="372">
        <v>91</v>
      </c>
      <c r="V210" s="372" t="s">
        <v>2076</v>
      </c>
      <c r="W210" s="372">
        <v>62</v>
      </c>
      <c r="X210" s="372" t="s">
        <v>260</v>
      </c>
      <c r="Y210" s="372" t="s">
        <v>428</v>
      </c>
      <c r="Z210" s="372" t="s">
        <v>2077</v>
      </c>
      <c r="AA210" s="372" t="s">
        <v>428</v>
      </c>
      <c r="AB210" s="372" t="s">
        <v>2077</v>
      </c>
      <c r="AC210" s="373"/>
      <c r="AD210" s="373"/>
      <c r="AE210" s="372" t="s">
        <v>428</v>
      </c>
      <c r="AF210" s="372">
        <v>1</v>
      </c>
      <c r="AG210" s="372" t="s">
        <v>2078</v>
      </c>
      <c r="AH210" s="372" t="s">
        <v>428</v>
      </c>
      <c r="AI210" s="372"/>
      <c r="AJ210" s="372"/>
      <c r="AK210" s="372"/>
      <c r="AL210" s="372"/>
      <c r="AM210" s="372"/>
      <c r="AN210" s="372">
        <v>0</v>
      </c>
      <c r="AO210" s="372"/>
      <c r="AP210" s="372"/>
      <c r="AQ210" s="373"/>
    </row>
    <row r="211" spans="1:43" x14ac:dyDescent="0.25">
      <c r="A211" s="175" t="str">
        <f t="shared" si="12"/>
        <v>SL_2031_art_90_62</v>
      </c>
      <c r="B211" s="175" t="str">
        <f t="shared" si="13"/>
        <v>Combination Long Haul Truck</v>
      </c>
      <c r="C211" s="200">
        <f t="shared" si="11"/>
        <v>2.7137441389359928E-2</v>
      </c>
      <c r="D211" s="262">
        <f t="shared" si="14"/>
        <v>0</v>
      </c>
      <c r="E211" s="372">
        <v>0</v>
      </c>
      <c r="F211" s="372">
        <v>1</v>
      </c>
      <c r="G211" s="372">
        <v>1</v>
      </c>
      <c r="H211" s="372">
        <v>2031</v>
      </c>
      <c r="I211" s="372">
        <v>1</v>
      </c>
      <c r="J211" s="372">
        <v>5</v>
      </c>
      <c r="K211" s="372" t="s">
        <v>308</v>
      </c>
      <c r="L211" s="372">
        <v>9</v>
      </c>
      <c r="M211" s="372">
        <v>49</v>
      </c>
      <c r="N211" s="372" t="s">
        <v>309</v>
      </c>
      <c r="O211" s="372">
        <v>49035</v>
      </c>
      <c r="P211" s="372" t="s">
        <v>234</v>
      </c>
      <c r="Q211" s="372">
        <v>490350</v>
      </c>
      <c r="R211" s="372">
        <v>62</v>
      </c>
      <c r="S211" s="372">
        <v>90</v>
      </c>
      <c r="T211" s="372" t="s">
        <v>178</v>
      </c>
      <c r="U211" s="372">
        <v>90</v>
      </c>
      <c r="V211" s="372" t="s">
        <v>2079</v>
      </c>
      <c r="W211" s="372">
        <v>62</v>
      </c>
      <c r="X211" s="372" t="s">
        <v>260</v>
      </c>
      <c r="Y211" s="372" t="s">
        <v>428</v>
      </c>
      <c r="Z211" s="372" t="s">
        <v>2077</v>
      </c>
      <c r="AA211" s="372" t="s">
        <v>428</v>
      </c>
      <c r="AB211" s="372" t="s">
        <v>2077</v>
      </c>
      <c r="AC211" s="373"/>
      <c r="AD211" s="373"/>
      <c r="AE211" s="372" t="s">
        <v>428</v>
      </c>
      <c r="AF211" s="372">
        <v>1</v>
      </c>
      <c r="AG211" s="372" t="s">
        <v>2078</v>
      </c>
      <c r="AH211" s="372" t="s">
        <v>428</v>
      </c>
      <c r="AI211" s="372"/>
      <c r="AJ211" s="372"/>
      <c r="AK211" s="372"/>
      <c r="AL211" s="372"/>
      <c r="AM211" s="372"/>
      <c r="AN211" s="372">
        <v>0</v>
      </c>
      <c r="AO211" s="372"/>
      <c r="AP211" s="372"/>
      <c r="AQ211" s="373"/>
    </row>
    <row r="212" spans="1:43" x14ac:dyDescent="0.25">
      <c r="A212" s="175" t="str">
        <f t="shared" si="12"/>
        <v>SL_2031_art_90_62</v>
      </c>
      <c r="B212" s="175" t="str">
        <f t="shared" si="13"/>
        <v>Combination Long Haul Truck</v>
      </c>
      <c r="C212" s="200">
        <f t="shared" ref="C212:C275" si="15">VLOOKUP(R212,$AS$8:$CT$22,Funding_Year-1996,FALSE)</f>
        <v>2.7137441389359928E-2</v>
      </c>
      <c r="D212" s="262">
        <f t="shared" si="14"/>
        <v>194.54288983204344</v>
      </c>
      <c r="E212" s="372">
        <v>7168.8</v>
      </c>
      <c r="F212" s="372">
        <v>1</v>
      </c>
      <c r="G212" s="372">
        <v>1</v>
      </c>
      <c r="H212" s="372">
        <v>2031</v>
      </c>
      <c r="I212" s="372">
        <v>1</v>
      </c>
      <c r="J212" s="372">
        <v>5</v>
      </c>
      <c r="K212" s="372" t="s">
        <v>308</v>
      </c>
      <c r="L212" s="372">
        <v>9</v>
      </c>
      <c r="M212" s="372">
        <v>49</v>
      </c>
      <c r="N212" s="372" t="s">
        <v>309</v>
      </c>
      <c r="O212" s="372">
        <v>49035</v>
      </c>
      <c r="P212" s="372" t="s">
        <v>234</v>
      </c>
      <c r="Q212" s="372">
        <v>490350</v>
      </c>
      <c r="R212" s="372">
        <v>62</v>
      </c>
      <c r="S212" s="372">
        <v>90</v>
      </c>
      <c r="T212" s="372" t="s">
        <v>178</v>
      </c>
      <c r="U212" s="372">
        <v>1</v>
      </c>
      <c r="V212" s="372" t="s">
        <v>324</v>
      </c>
      <c r="W212" s="372">
        <v>62</v>
      </c>
      <c r="X212" s="372" t="s">
        <v>260</v>
      </c>
      <c r="Y212" s="372" t="s">
        <v>428</v>
      </c>
      <c r="Z212" s="372" t="s">
        <v>2077</v>
      </c>
      <c r="AA212" s="372" t="s">
        <v>428</v>
      </c>
      <c r="AB212" s="372" t="s">
        <v>2077</v>
      </c>
      <c r="AC212" s="373"/>
      <c r="AD212" s="373"/>
      <c r="AE212" s="372" t="s">
        <v>428</v>
      </c>
      <c r="AF212" s="372">
        <v>5</v>
      </c>
      <c r="AG212" s="372" t="s">
        <v>310</v>
      </c>
      <c r="AH212" s="372" t="s">
        <v>428</v>
      </c>
      <c r="AI212" s="372"/>
      <c r="AJ212" s="372"/>
      <c r="AK212" s="372"/>
      <c r="AL212" s="372"/>
      <c r="AM212" s="372"/>
      <c r="AN212" s="372">
        <v>7168.8</v>
      </c>
      <c r="AO212" s="372"/>
      <c r="AP212" s="372"/>
      <c r="AQ212" s="373"/>
    </row>
    <row r="213" spans="1:43" x14ac:dyDescent="0.25">
      <c r="A213" s="175" t="str">
        <f t="shared" ref="A213:A276" si="16">"SL_2031_art_"&amp;S213&amp;"_"&amp;R213</f>
        <v>SL_2031_art_90_61</v>
      </c>
      <c r="B213" s="175" t="str">
        <f t="shared" ref="B213:B276" si="17">VLOOKUP(R213,$AS$8:$AT$21,2,FALSE)</f>
        <v>Combination Short Haul Truck</v>
      </c>
      <c r="C213" s="200">
        <f t="shared" si="15"/>
        <v>9.4411110385850608E-3</v>
      </c>
      <c r="D213" s="262">
        <f t="shared" ref="D213:D276" si="18">E213*C213</f>
        <v>66.726657254076471</v>
      </c>
      <c r="E213" s="372">
        <v>7067.67</v>
      </c>
      <c r="F213" s="372">
        <v>1</v>
      </c>
      <c r="G213" s="372">
        <v>1</v>
      </c>
      <c r="H213" s="372">
        <v>2031</v>
      </c>
      <c r="I213" s="372">
        <v>1</v>
      </c>
      <c r="J213" s="372">
        <v>5</v>
      </c>
      <c r="K213" s="372" t="s">
        <v>308</v>
      </c>
      <c r="L213" s="372">
        <v>9</v>
      </c>
      <c r="M213" s="372">
        <v>49</v>
      </c>
      <c r="N213" s="372" t="s">
        <v>309</v>
      </c>
      <c r="O213" s="372">
        <v>49035</v>
      </c>
      <c r="P213" s="372" t="s">
        <v>234</v>
      </c>
      <c r="Q213" s="372">
        <v>490350</v>
      </c>
      <c r="R213" s="372">
        <v>61</v>
      </c>
      <c r="S213" s="372">
        <v>90</v>
      </c>
      <c r="T213" s="372" t="s">
        <v>178</v>
      </c>
      <c r="U213" s="372">
        <v>1</v>
      </c>
      <c r="V213" s="372" t="s">
        <v>324</v>
      </c>
      <c r="W213" s="372">
        <v>61</v>
      </c>
      <c r="X213" s="372" t="s">
        <v>259</v>
      </c>
      <c r="Y213" s="372" t="s">
        <v>428</v>
      </c>
      <c r="Z213" s="372" t="s">
        <v>2077</v>
      </c>
      <c r="AA213" s="372" t="s">
        <v>428</v>
      </c>
      <c r="AB213" s="372" t="s">
        <v>2077</v>
      </c>
      <c r="AC213" s="373"/>
      <c r="AD213" s="373"/>
      <c r="AE213" s="372" t="s">
        <v>428</v>
      </c>
      <c r="AF213" s="372">
        <v>5</v>
      </c>
      <c r="AG213" s="372" t="s">
        <v>310</v>
      </c>
      <c r="AH213" s="372" t="s">
        <v>428</v>
      </c>
      <c r="AI213" s="372"/>
      <c r="AJ213" s="372"/>
      <c r="AK213" s="372"/>
      <c r="AL213" s="372"/>
      <c r="AM213" s="372"/>
      <c r="AN213" s="372">
        <v>7067.67</v>
      </c>
      <c r="AO213" s="372"/>
      <c r="AP213" s="372"/>
      <c r="AQ213" s="373"/>
    </row>
    <row r="214" spans="1:43" x14ac:dyDescent="0.25">
      <c r="A214" s="175" t="str">
        <f t="shared" si="16"/>
        <v>SL_2031_art_90_54</v>
      </c>
      <c r="B214" s="175" t="str">
        <f t="shared" si="17"/>
        <v>Motor Home</v>
      </c>
      <c r="C214" s="200">
        <f t="shared" si="15"/>
        <v>1.3389880339048524E-3</v>
      </c>
      <c r="D214" s="262">
        <f t="shared" si="18"/>
        <v>8.7667027948638836</v>
      </c>
      <c r="E214" s="372">
        <v>6547.26</v>
      </c>
      <c r="F214" s="372">
        <v>1</v>
      </c>
      <c r="G214" s="372">
        <v>1</v>
      </c>
      <c r="H214" s="372">
        <v>2031</v>
      </c>
      <c r="I214" s="372">
        <v>1</v>
      </c>
      <c r="J214" s="372">
        <v>5</v>
      </c>
      <c r="K214" s="372" t="s">
        <v>308</v>
      </c>
      <c r="L214" s="372">
        <v>9</v>
      </c>
      <c r="M214" s="372">
        <v>49</v>
      </c>
      <c r="N214" s="372" t="s">
        <v>309</v>
      </c>
      <c r="O214" s="372">
        <v>49035</v>
      </c>
      <c r="P214" s="372" t="s">
        <v>234</v>
      </c>
      <c r="Q214" s="372">
        <v>490350</v>
      </c>
      <c r="R214" s="372">
        <v>54</v>
      </c>
      <c r="S214" s="372">
        <v>90</v>
      </c>
      <c r="T214" s="372" t="s">
        <v>178</v>
      </c>
      <c r="U214" s="372">
        <v>1</v>
      </c>
      <c r="V214" s="372" t="s">
        <v>324</v>
      </c>
      <c r="W214" s="372">
        <v>54</v>
      </c>
      <c r="X214" s="372" t="s">
        <v>258</v>
      </c>
      <c r="Y214" s="372" t="s">
        <v>428</v>
      </c>
      <c r="Z214" s="372" t="s">
        <v>2077</v>
      </c>
      <c r="AA214" s="372" t="s">
        <v>428</v>
      </c>
      <c r="AB214" s="372" t="s">
        <v>2077</v>
      </c>
      <c r="AC214" s="373"/>
      <c r="AD214" s="373"/>
      <c r="AE214" s="372" t="s">
        <v>428</v>
      </c>
      <c r="AF214" s="372">
        <v>5</v>
      </c>
      <c r="AG214" s="372" t="s">
        <v>310</v>
      </c>
      <c r="AH214" s="372" t="s">
        <v>428</v>
      </c>
      <c r="AI214" s="372"/>
      <c r="AJ214" s="372"/>
      <c r="AK214" s="372"/>
      <c r="AL214" s="372"/>
      <c r="AM214" s="372"/>
      <c r="AN214" s="372">
        <v>6547.26</v>
      </c>
      <c r="AO214" s="372"/>
      <c r="AP214" s="372"/>
      <c r="AQ214" s="373"/>
    </row>
    <row r="215" spans="1:43" x14ac:dyDescent="0.25">
      <c r="A215" s="175" t="str">
        <f t="shared" si="16"/>
        <v>SL_2031_art_90_53</v>
      </c>
      <c r="B215" s="175" t="str">
        <f t="shared" si="17"/>
        <v>Single Long Haul Truck</v>
      </c>
      <c r="C215" s="200">
        <f t="shared" si="15"/>
        <v>2.2748394496792308E-3</v>
      </c>
      <c r="D215" s="262">
        <f t="shared" si="18"/>
        <v>12.453199096168007</v>
      </c>
      <c r="E215" s="372">
        <v>5474.32</v>
      </c>
      <c r="F215" s="372">
        <v>1</v>
      </c>
      <c r="G215" s="372">
        <v>1</v>
      </c>
      <c r="H215" s="372">
        <v>2031</v>
      </c>
      <c r="I215" s="372">
        <v>1</v>
      </c>
      <c r="J215" s="372">
        <v>5</v>
      </c>
      <c r="K215" s="372" t="s">
        <v>308</v>
      </c>
      <c r="L215" s="372">
        <v>9</v>
      </c>
      <c r="M215" s="372">
        <v>49</v>
      </c>
      <c r="N215" s="372" t="s">
        <v>309</v>
      </c>
      <c r="O215" s="372">
        <v>49035</v>
      </c>
      <c r="P215" s="372" t="s">
        <v>234</v>
      </c>
      <c r="Q215" s="372">
        <v>490350</v>
      </c>
      <c r="R215" s="372">
        <v>53</v>
      </c>
      <c r="S215" s="372">
        <v>90</v>
      </c>
      <c r="T215" s="372" t="s">
        <v>178</v>
      </c>
      <c r="U215" s="372">
        <v>1</v>
      </c>
      <c r="V215" s="372" t="s">
        <v>324</v>
      </c>
      <c r="W215" s="372">
        <v>53</v>
      </c>
      <c r="X215" s="372" t="s">
        <v>257</v>
      </c>
      <c r="Y215" s="372" t="s">
        <v>428</v>
      </c>
      <c r="Z215" s="372" t="s">
        <v>2077</v>
      </c>
      <c r="AA215" s="372" t="s">
        <v>428</v>
      </c>
      <c r="AB215" s="372" t="s">
        <v>2077</v>
      </c>
      <c r="AC215" s="373"/>
      <c r="AD215" s="373"/>
      <c r="AE215" s="372" t="s">
        <v>428</v>
      </c>
      <c r="AF215" s="372">
        <v>5</v>
      </c>
      <c r="AG215" s="372" t="s">
        <v>310</v>
      </c>
      <c r="AH215" s="372" t="s">
        <v>428</v>
      </c>
      <c r="AI215" s="372"/>
      <c r="AJ215" s="372"/>
      <c r="AK215" s="372"/>
      <c r="AL215" s="372"/>
      <c r="AM215" s="372"/>
      <c r="AN215" s="372">
        <v>5474.32</v>
      </c>
      <c r="AO215" s="372"/>
      <c r="AP215" s="372"/>
      <c r="AQ215" s="373"/>
    </row>
    <row r="216" spans="1:43" x14ac:dyDescent="0.25">
      <c r="A216" s="175" t="str">
        <f t="shared" si="16"/>
        <v>SL_2031_art_90_52</v>
      </c>
      <c r="B216" s="175" t="str">
        <f t="shared" si="17"/>
        <v>Single Short Haul Truck</v>
      </c>
      <c r="C216" s="200">
        <f t="shared" si="15"/>
        <v>3.3479081569163724E-2</v>
      </c>
      <c r="D216" s="262">
        <f t="shared" si="18"/>
        <v>183.27520581570434</v>
      </c>
      <c r="E216" s="372">
        <v>5474.32</v>
      </c>
      <c r="F216" s="372">
        <v>1</v>
      </c>
      <c r="G216" s="372">
        <v>1</v>
      </c>
      <c r="H216" s="372">
        <v>2031</v>
      </c>
      <c r="I216" s="372">
        <v>1</v>
      </c>
      <c r="J216" s="372">
        <v>5</v>
      </c>
      <c r="K216" s="372" t="s">
        <v>308</v>
      </c>
      <c r="L216" s="372">
        <v>9</v>
      </c>
      <c r="M216" s="372">
        <v>49</v>
      </c>
      <c r="N216" s="372" t="s">
        <v>309</v>
      </c>
      <c r="O216" s="372">
        <v>49035</v>
      </c>
      <c r="P216" s="372" t="s">
        <v>234</v>
      </c>
      <c r="Q216" s="372">
        <v>490350</v>
      </c>
      <c r="R216" s="372">
        <v>52</v>
      </c>
      <c r="S216" s="372">
        <v>90</v>
      </c>
      <c r="T216" s="372" t="s">
        <v>178</v>
      </c>
      <c r="U216" s="372">
        <v>1</v>
      </c>
      <c r="V216" s="372" t="s">
        <v>324</v>
      </c>
      <c r="W216" s="372">
        <v>52</v>
      </c>
      <c r="X216" s="372" t="s">
        <v>256</v>
      </c>
      <c r="Y216" s="372" t="s">
        <v>428</v>
      </c>
      <c r="Z216" s="372" t="s">
        <v>2077</v>
      </c>
      <c r="AA216" s="372" t="s">
        <v>428</v>
      </c>
      <c r="AB216" s="372" t="s">
        <v>2077</v>
      </c>
      <c r="AC216" s="373"/>
      <c r="AD216" s="373"/>
      <c r="AE216" s="372" t="s">
        <v>428</v>
      </c>
      <c r="AF216" s="372">
        <v>5</v>
      </c>
      <c r="AG216" s="372" t="s">
        <v>310</v>
      </c>
      <c r="AH216" s="372" t="s">
        <v>428</v>
      </c>
      <c r="AI216" s="372"/>
      <c r="AJ216" s="372"/>
      <c r="AK216" s="372"/>
      <c r="AL216" s="372"/>
      <c r="AM216" s="372"/>
      <c r="AN216" s="372">
        <v>5474.32</v>
      </c>
      <c r="AO216" s="372"/>
      <c r="AP216" s="372"/>
      <c r="AQ216" s="373"/>
    </row>
    <row r="217" spans="1:43" x14ac:dyDescent="0.25">
      <c r="A217" s="175" t="str">
        <f t="shared" si="16"/>
        <v>SL_2031_art_90_51</v>
      </c>
      <c r="B217" s="175" t="str">
        <f t="shared" si="17"/>
        <v>Refuse Truck</v>
      </c>
      <c r="C217" s="200">
        <f t="shared" si="15"/>
        <v>4.0253931417307004E-4</v>
      </c>
      <c r="D217" s="262">
        <f t="shared" si="18"/>
        <v>2.9742865099551219</v>
      </c>
      <c r="E217" s="372">
        <v>7388.81</v>
      </c>
      <c r="F217" s="372">
        <v>1</v>
      </c>
      <c r="G217" s="372">
        <v>1</v>
      </c>
      <c r="H217" s="372">
        <v>2031</v>
      </c>
      <c r="I217" s="372">
        <v>1</v>
      </c>
      <c r="J217" s="372">
        <v>5</v>
      </c>
      <c r="K217" s="372" t="s">
        <v>308</v>
      </c>
      <c r="L217" s="372">
        <v>9</v>
      </c>
      <c r="M217" s="372">
        <v>49</v>
      </c>
      <c r="N217" s="372" t="s">
        <v>309</v>
      </c>
      <c r="O217" s="372">
        <v>49035</v>
      </c>
      <c r="P217" s="372" t="s">
        <v>234</v>
      </c>
      <c r="Q217" s="372">
        <v>490350</v>
      </c>
      <c r="R217" s="372">
        <v>51</v>
      </c>
      <c r="S217" s="372">
        <v>90</v>
      </c>
      <c r="T217" s="372" t="s">
        <v>178</v>
      </c>
      <c r="U217" s="372">
        <v>1</v>
      </c>
      <c r="V217" s="372" t="s">
        <v>324</v>
      </c>
      <c r="W217" s="372">
        <v>51</v>
      </c>
      <c r="X217" s="372" t="s">
        <v>255</v>
      </c>
      <c r="Y217" s="372" t="s">
        <v>428</v>
      </c>
      <c r="Z217" s="372" t="s">
        <v>2077</v>
      </c>
      <c r="AA217" s="372" t="s">
        <v>428</v>
      </c>
      <c r="AB217" s="372" t="s">
        <v>2077</v>
      </c>
      <c r="AC217" s="373"/>
      <c r="AD217" s="373"/>
      <c r="AE217" s="372" t="s">
        <v>428</v>
      </c>
      <c r="AF217" s="372">
        <v>5</v>
      </c>
      <c r="AG217" s="372" t="s">
        <v>310</v>
      </c>
      <c r="AH217" s="372" t="s">
        <v>428</v>
      </c>
      <c r="AI217" s="372"/>
      <c r="AJ217" s="372"/>
      <c r="AK217" s="372"/>
      <c r="AL217" s="372"/>
      <c r="AM217" s="372"/>
      <c r="AN217" s="372">
        <v>7388.81</v>
      </c>
      <c r="AO217" s="372"/>
      <c r="AP217" s="372"/>
      <c r="AQ217" s="373"/>
    </row>
    <row r="218" spans="1:43" x14ac:dyDescent="0.25">
      <c r="A218" s="175" t="str">
        <f t="shared" si="16"/>
        <v>SL_2031_art_90_43</v>
      </c>
      <c r="B218" s="175" t="str">
        <f t="shared" si="17"/>
        <v>School Bus</v>
      </c>
      <c r="C218" s="200">
        <f t="shared" si="15"/>
        <v>1.228449877329703E-3</v>
      </c>
      <c r="D218" s="262">
        <f t="shared" si="18"/>
        <v>8.018411746299078</v>
      </c>
      <c r="E218" s="372">
        <v>6527.26</v>
      </c>
      <c r="F218" s="372">
        <v>1</v>
      </c>
      <c r="G218" s="372">
        <v>1</v>
      </c>
      <c r="H218" s="372">
        <v>2031</v>
      </c>
      <c r="I218" s="372">
        <v>1</v>
      </c>
      <c r="J218" s="372">
        <v>5</v>
      </c>
      <c r="K218" s="372" t="s">
        <v>308</v>
      </c>
      <c r="L218" s="372">
        <v>9</v>
      </c>
      <c r="M218" s="372">
        <v>49</v>
      </c>
      <c r="N218" s="372" t="s">
        <v>309</v>
      </c>
      <c r="O218" s="372">
        <v>49035</v>
      </c>
      <c r="P218" s="372" t="s">
        <v>234</v>
      </c>
      <c r="Q218" s="372">
        <v>490350</v>
      </c>
      <c r="R218" s="372">
        <v>43</v>
      </c>
      <c r="S218" s="372">
        <v>90</v>
      </c>
      <c r="T218" s="372" t="s">
        <v>178</v>
      </c>
      <c r="U218" s="372">
        <v>1</v>
      </c>
      <c r="V218" s="372" t="s">
        <v>324</v>
      </c>
      <c r="W218" s="372">
        <v>43</v>
      </c>
      <c r="X218" s="372" t="s">
        <v>254</v>
      </c>
      <c r="Y218" s="372" t="s">
        <v>428</v>
      </c>
      <c r="Z218" s="372" t="s">
        <v>2077</v>
      </c>
      <c r="AA218" s="372" t="s">
        <v>428</v>
      </c>
      <c r="AB218" s="372" t="s">
        <v>2077</v>
      </c>
      <c r="AC218" s="373"/>
      <c r="AD218" s="373"/>
      <c r="AE218" s="372" t="s">
        <v>428</v>
      </c>
      <c r="AF218" s="372">
        <v>5</v>
      </c>
      <c r="AG218" s="372" t="s">
        <v>310</v>
      </c>
      <c r="AH218" s="372" t="s">
        <v>428</v>
      </c>
      <c r="AI218" s="372"/>
      <c r="AJ218" s="372"/>
      <c r="AK218" s="372"/>
      <c r="AL218" s="372"/>
      <c r="AM218" s="372"/>
      <c r="AN218" s="372">
        <v>6527.26</v>
      </c>
      <c r="AO218" s="372"/>
      <c r="AP218" s="372"/>
      <c r="AQ218" s="373"/>
    </row>
    <row r="219" spans="1:43" x14ac:dyDescent="0.25">
      <c r="A219" s="175" t="str">
        <f t="shared" si="16"/>
        <v>SL_2031_art_90_42</v>
      </c>
      <c r="B219" s="175" t="str">
        <f t="shared" si="17"/>
        <v>Transit Bus</v>
      </c>
      <c r="C219" s="200">
        <f t="shared" si="15"/>
        <v>8.5332482098569569E-4</v>
      </c>
      <c r="D219" s="262">
        <f t="shared" si="18"/>
        <v>6.4293587972203037</v>
      </c>
      <c r="E219" s="372">
        <v>7534.48</v>
      </c>
      <c r="F219" s="372">
        <v>1</v>
      </c>
      <c r="G219" s="372">
        <v>1</v>
      </c>
      <c r="H219" s="372">
        <v>2031</v>
      </c>
      <c r="I219" s="372">
        <v>1</v>
      </c>
      <c r="J219" s="372">
        <v>5</v>
      </c>
      <c r="K219" s="372" t="s">
        <v>308</v>
      </c>
      <c r="L219" s="372">
        <v>9</v>
      </c>
      <c r="M219" s="372">
        <v>49</v>
      </c>
      <c r="N219" s="372" t="s">
        <v>309</v>
      </c>
      <c r="O219" s="372">
        <v>49035</v>
      </c>
      <c r="P219" s="372" t="s">
        <v>234</v>
      </c>
      <c r="Q219" s="372">
        <v>490350</v>
      </c>
      <c r="R219" s="372">
        <v>42</v>
      </c>
      <c r="S219" s="372">
        <v>90</v>
      </c>
      <c r="T219" s="372" t="s">
        <v>178</v>
      </c>
      <c r="U219" s="372">
        <v>1</v>
      </c>
      <c r="V219" s="372" t="s">
        <v>324</v>
      </c>
      <c r="W219" s="372">
        <v>42</v>
      </c>
      <c r="X219" s="372" t="s">
        <v>253</v>
      </c>
      <c r="Y219" s="372" t="s">
        <v>428</v>
      </c>
      <c r="Z219" s="372" t="s">
        <v>2077</v>
      </c>
      <c r="AA219" s="372" t="s">
        <v>428</v>
      </c>
      <c r="AB219" s="372" t="s">
        <v>2077</v>
      </c>
      <c r="AC219" s="373"/>
      <c r="AD219" s="373"/>
      <c r="AE219" s="372" t="s">
        <v>428</v>
      </c>
      <c r="AF219" s="372">
        <v>5</v>
      </c>
      <c r="AG219" s="372" t="s">
        <v>310</v>
      </c>
      <c r="AH219" s="372" t="s">
        <v>428</v>
      </c>
      <c r="AI219" s="372"/>
      <c r="AJ219" s="372"/>
      <c r="AK219" s="372"/>
      <c r="AL219" s="372"/>
      <c r="AM219" s="372"/>
      <c r="AN219" s="372">
        <v>7534.48</v>
      </c>
      <c r="AO219" s="372"/>
      <c r="AP219" s="372"/>
      <c r="AQ219" s="373"/>
    </row>
    <row r="220" spans="1:43" x14ac:dyDescent="0.25">
      <c r="A220" s="175" t="str">
        <f t="shared" si="16"/>
        <v>SL_2031_art_90_41</v>
      </c>
      <c r="B220" s="175" t="str">
        <f t="shared" si="17"/>
        <v>Intercity Bus</v>
      </c>
      <c r="C220" s="200">
        <f t="shared" si="15"/>
        <v>2.7535459620983706E-3</v>
      </c>
      <c r="D220" s="262">
        <f t="shared" si="18"/>
        <v>20.374587991950683</v>
      </c>
      <c r="E220" s="372">
        <v>7399.4</v>
      </c>
      <c r="F220" s="372">
        <v>1</v>
      </c>
      <c r="G220" s="372">
        <v>1</v>
      </c>
      <c r="H220" s="372">
        <v>2031</v>
      </c>
      <c r="I220" s="372">
        <v>1</v>
      </c>
      <c r="J220" s="372">
        <v>5</v>
      </c>
      <c r="K220" s="372" t="s">
        <v>308</v>
      </c>
      <c r="L220" s="372">
        <v>9</v>
      </c>
      <c r="M220" s="372">
        <v>49</v>
      </c>
      <c r="N220" s="372" t="s">
        <v>309</v>
      </c>
      <c r="O220" s="372">
        <v>49035</v>
      </c>
      <c r="P220" s="372" t="s">
        <v>234</v>
      </c>
      <c r="Q220" s="372">
        <v>490350</v>
      </c>
      <c r="R220" s="372">
        <v>41</v>
      </c>
      <c r="S220" s="372">
        <v>90</v>
      </c>
      <c r="T220" s="372" t="s">
        <v>178</v>
      </c>
      <c r="U220" s="372">
        <v>1</v>
      </c>
      <c r="V220" s="372" t="s">
        <v>324</v>
      </c>
      <c r="W220" s="372">
        <v>41</v>
      </c>
      <c r="X220" s="372" t="s">
        <v>429</v>
      </c>
      <c r="Y220" s="372" t="s">
        <v>428</v>
      </c>
      <c r="Z220" s="372" t="s">
        <v>2077</v>
      </c>
      <c r="AA220" s="372" t="s">
        <v>428</v>
      </c>
      <c r="AB220" s="372" t="s">
        <v>2077</v>
      </c>
      <c r="AC220" s="373"/>
      <c r="AD220" s="373"/>
      <c r="AE220" s="372" t="s">
        <v>428</v>
      </c>
      <c r="AF220" s="372">
        <v>5</v>
      </c>
      <c r="AG220" s="372" t="s">
        <v>310</v>
      </c>
      <c r="AH220" s="372" t="s">
        <v>428</v>
      </c>
      <c r="AI220" s="372"/>
      <c r="AJ220" s="372"/>
      <c r="AK220" s="372"/>
      <c r="AL220" s="372"/>
      <c r="AM220" s="372"/>
      <c r="AN220" s="372">
        <v>7399.4</v>
      </c>
      <c r="AO220" s="372"/>
      <c r="AP220" s="372"/>
      <c r="AQ220" s="373"/>
    </row>
    <row r="221" spans="1:43" x14ac:dyDescent="0.25">
      <c r="A221" s="175" t="str">
        <f t="shared" si="16"/>
        <v>SL_2031_art_90_32</v>
      </c>
      <c r="B221" s="175" t="str">
        <f t="shared" si="17"/>
        <v>Light Commercial Truck</v>
      </c>
      <c r="C221" s="200">
        <f t="shared" si="15"/>
        <v>5.0584719878058286E-2</v>
      </c>
      <c r="D221" s="262">
        <f t="shared" si="18"/>
        <v>154.69515524788517</v>
      </c>
      <c r="E221" s="372">
        <v>3058.14</v>
      </c>
      <c r="F221" s="372">
        <v>1</v>
      </c>
      <c r="G221" s="372">
        <v>1</v>
      </c>
      <c r="H221" s="372">
        <v>2031</v>
      </c>
      <c r="I221" s="372">
        <v>1</v>
      </c>
      <c r="J221" s="372">
        <v>5</v>
      </c>
      <c r="K221" s="372" t="s">
        <v>308</v>
      </c>
      <c r="L221" s="372">
        <v>9</v>
      </c>
      <c r="M221" s="372">
        <v>49</v>
      </c>
      <c r="N221" s="372" t="s">
        <v>309</v>
      </c>
      <c r="O221" s="372">
        <v>49035</v>
      </c>
      <c r="P221" s="372" t="s">
        <v>234</v>
      </c>
      <c r="Q221" s="372">
        <v>490350</v>
      </c>
      <c r="R221" s="372">
        <v>32</v>
      </c>
      <c r="S221" s="372">
        <v>90</v>
      </c>
      <c r="T221" s="372" t="s">
        <v>178</v>
      </c>
      <c r="U221" s="372">
        <v>1</v>
      </c>
      <c r="V221" s="372" t="s">
        <v>324</v>
      </c>
      <c r="W221" s="372">
        <v>32</v>
      </c>
      <c r="X221" s="372" t="s">
        <v>251</v>
      </c>
      <c r="Y221" s="372" t="s">
        <v>428</v>
      </c>
      <c r="Z221" s="372" t="s">
        <v>2077</v>
      </c>
      <c r="AA221" s="372" t="s">
        <v>428</v>
      </c>
      <c r="AB221" s="372" t="s">
        <v>2077</v>
      </c>
      <c r="AC221" s="373"/>
      <c r="AD221" s="373"/>
      <c r="AE221" s="372" t="s">
        <v>428</v>
      </c>
      <c r="AF221" s="372">
        <v>5</v>
      </c>
      <c r="AG221" s="372" t="s">
        <v>310</v>
      </c>
      <c r="AH221" s="372" t="s">
        <v>428</v>
      </c>
      <c r="AI221" s="372"/>
      <c r="AJ221" s="372"/>
      <c r="AK221" s="372"/>
      <c r="AL221" s="372"/>
      <c r="AM221" s="372"/>
      <c r="AN221" s="372">
        <v>3058.14</v>
      </c>
      <c r="AO221" s="372"/>
      <c r="AP221" s="372"/>
      <c r="AQ221" s="373"/>
    </row>
    <row r="222" spans="1:43" x14ac:dyDescent="0.25">
      <c r="A222" s="175" t="str">
        <f t="shared" si="16"/>
        <v>SL_2031_art_90_31</v>
      </c>
      <c r="B222" s="175" t="str">
        <f t="shared" si="17"/>
        <v>Passenger Truck</v>
      </c>
      <c r="C222" s="200">
        <f t="shared" si="15"/>
        <v>0.42362883266217022</v>
      </c>
      <c r="D222" s="262">
        <f t="shared" si="18"/>
        <v>1123.2645586687242</v>
      </c>
      <c r="E222" s="372">
        <v>2651.53</v>
      </c>
      <c r="F222" s="372">
        <v>1</v>
      </c>
      <c r="G222" s="372">
        <v>1</v>
      </c>
      <c r="H222" s="372">
        <v>2031</v>
      </c>
      <c r="I222" s="372">
        <v>1</v>
      </c>
      <c r="J222" s="372">
        <v>5</v>
      </c>
      <c r="K222" s="372" t="s">
        <v>308</v>
      </c>
      <c r="L222" s="372">
        <v>9</v>
      </c>
      <c r="M222" s="372">
        <v>49</v>
      </c>
      <c r="N222" s="372" t="s">
        <v>309</v>
      </c>
      <c r="O222" s="372">
        <v>49035</v>
      </c>
      <c r="P222" s="372" t="s">
        <v>234</v>
      </c>
      <c r="Q222" s="372">
        <v>490350</v>
      </c>
      <c r="R222" s="372">
        <v>31</v>
      </c>
      <c r="S222" s="372">
        <v>90</v>
      </c>
      <c r="T222" s="372" t="s">
        <v>178</v>
      </c>
      <c r="U222" s="372">
        <v>1</v>
      </c>
      <c r="V222" s="372" t="s">
        <v>324</v>
      </c>
      <c r="W222" s="372">
        <v>31</v>
      </c>
      <c r="X222" s="372" t="s">
        <v>250</v>
      </c>
      <c r="Y222" s="372" t="s">
        <v>428</v>
      </c>
      <c r="Z222" s="372" t="s">
        <v>2077</v>
      </c>
      <c r="AA222" s="372" t="s">
        <v>428</v>
      </c>
      <c r="AB222" s="372" t="s">
        <v>2077</v>
      </c>
      <c r="AC222" s="373"/>
      <c r="AD222" s="373"/>
      <c r="AE222" s="372" t="s">
        <v>428</v>
      </c>
      <c r="AF222" s="372">
        <v>5</v>
      </c>
      <c r="AG222" s="372" t="s">
        <v>310</v>
      </c>
      <c r="AH222" s="372" t="s">
        <v>428</v>
      </c>
      <c r="AI222" s="372"/>
      <c r="AJ222" s="372"/>
      <c r="AK222" s="372"/>
      <c r="AL222" s="372"/>
      <c r="AM222" s="372"/>
      <c r="AN222" s="372">
        <v>2651.53</v>
      </c>
      <c r="AO222" s="372"/>
      <c r="AP222" s="372"/>
      <c r="AQ222" s="373"/>
    </row>
    <row r="223" spans="1:43" x14ac:dyDescent="0.25">
      <c r="A223" s="175" t="str">
        <f t="shared" si="16"/>
        <v>SL_2031_art_90_21</v>
      </c>
      <c r="B223" s="175" t="str">
        <f t="shared" si="17"/>
        <v>Passenger Car</v>
      </c>
      <c r="C223" s="200">
        <f t="shared" si="15"/>
        <v>0.44466615548301297</v>
      </c>
      <c r="D223" s="262">
        <f t="shared" si="18"/>
        <v>854.09251814399715</v>
      </c>
      <c r="E223" s="372">
        <v>1920.75</v>
      </c>
      <c r="F223" s="372">
        <v>1</v>
      </c>
      <c r="G223" s="372">
        <v>1</v>
      </c>
      <c r="H223" s="372">
        <v>2031</v>
      </c>
      <c r="I223" s="372">
        <v>1</v>
      </c>
      <c r="J223" s="372">
        <v>5</v>
      </c>
      <c r="K223" s="372" t="s">
        <v>308</v>
      </c>
      <c r="L223" s="372">
        <v>9</v>
      </c>
      <c r="M223" s="372">
        <v>49</v>
      </c>
      <c r="N223" s="372" t="s">
        <v>309</v>
      </c>
      <c r="O223" s="372">
        <v>49035</v>
      </c>
      <c r="P223" s="372" t="s">
        <v>234</v>
      </c>
      <c r="Q223" s="372">
        <v>490350</v>
      </c>
      <c r="R223" s="372">
        <v>21</v>
      </c>
      <c r="S223" s="372">
        <v>90</v>
      </c>
      <c r="T223" s="372" t="s">
        <v>178</v>
      </c>
      <c r="U223" s="372">
        <v>1</v>
      </c>
      <c r="V223" s="372" t="s">
        <v>324</v>
      </c>
      <c r="W223" s="372">
        <v>21</v>
      </c>
      <c r="X223" s="372" t="s">
        <v>249</v>
      </c>
      <c r="Y223" s="372" t="s">
        <v>428</v>
      </c>
      <c r="Z223" s="372" t="s">
        <v>2077</v>
      </c>
      <c r="AA223" s="372" t="s">
        <v>428</v>
      </c>
      <c r="AB223" s="372" t="s">
        <v>2077</v>
      </c>
      <c r="AC223" s="373"/>
      <c r="AD223" s="373"/>
      <c r="AE223" s="372" t="s">
        <v>428</v>
      </c>
      <c r="AF223" s="372">
        <v>5</v>
      </c>
      <c r="AG223" s="372" t="s">
        <v>310</v>
      </c>
      <c r="AH223" s="372" t="s">
        <v>428</v>
      </c>
      <c r="AI223" s="372"/>
      <c r="AJ223" s="372"/>
      <c r="AK223" s="372"/>
      <c r="AL223" s="372"/>
      <c r="AM223" s="372"/>
      <c r="AN223" s="372">
        <v>1920.75</v>
      </c>
      <c r="AO223" s="372"/>
      <c r="AP223" s="372"/>
      <c r="AQ223" s="373"/>
    </row>
    <row r="224" spans="1:43" x14ac:dyDescent="0.25">
      <c r="A224" s="175" t="str">
        <f t="shared" si="16"/>
        <v>SL_2031_art_90_11</v>
      </c>
      <c r="B224" s="175" t="str">
        <f t="shared" si="17"/>
        <v>Motorcycle</v>
      </c>
      <c r="C224" s="200">
        <f t="shared" si="15"/>
        <v>2.2109705214788718E-3</v>
      </c>
      <c r="D224" s="262">
        <f t="shared" si="18"/>
        <v>2.9900280944271671</v>
      </c>
      <c r="E224" s="372">
        <v>1352.36</v>
      </c>
      <c r="F224" s="372">
        <v>1</v>
      </c>
      <c r="G224" s="372">
        <v>1</v>
      </c>
      <c r="H224" s="372">
        <v>2031</v>
      </c>
      <c r="I224" s="372">
        <v>1</v>
      </c>
      <c r="J224" s="372">
        <v>5</v>
      </c>
      <c r="K224" s="372" t="s">
        <v>308</v>
      </c>
      <c r="L224" s="372">
        <v>9</v>
      </c>
      <c r="M224" s="372">
        <v>49</v>
      </c>
      <c r="N224" s="372" t="s">
        <v>309</v>
      </c>
      <c r="O224" s="372">
        <v>49035</v>
      </c>
      <c r="P224" s="372" t="s">
        <v>234</v>
      </c>
      <c r="Q224" s="372">
        <v>490350</v>
      </c>
      <c r="R224" s="372">
        <v>11</v>
      </c>
      <c r="S224" s="372">
        <v>90</v>
      </c>
      <c r="T224" s="372" t="s">
        <v>178</v>
      </c>
      <c r="U224" s="372">
        <v>1</v>
      </c>
      <c r="V224" s="372" t="s">
        <v>324</v>
      </c>
      <c r="W224" s="372">
        <v>11</v>
      </c>
      <c r="X224" s="372" t="s">
        <v>248</v>
      </c>
      <c r="Y224" s="372" t="s">
        <v>428</v>
      </c>
      <c r="Z224" s="372" t="s">
        <v>2077</v>
      </c>
      <c r="AA224" s="372" t="s">
        <v>428</v>
      </c>
      <c r="AB224" s="372" t="s">
        <v>2077</v>
      </c>
      <c r="AC224" s="373"/>
      <c r="AD224" s="373"/>
      <c r="AE224" s="372" t="s">
        <v>428</v>
      </c>
      <c r="AF224" s="372">
        <v>5</v>
      </c>
      <c r="AG224" s="372" t="s">
        <v>310</v>
      </c>
      <c r="AH224" s="372" t="s">
        <v>428</v>
      </c>
      <c r="AI224" s="372"/>
      <c r="AJ224" s="372"/>
      <c r="AK224" s="372"/>
      <c r="AL224" s="372"/>
      <c r="AM224" s="372"/>
      <c r="AN224" s="372">
        <v>1352.36</v>
      </c>
      <c r="AO224" s="372"/>
      <c r="AP224" s="372"/>
      <c r="AQ224" s="373"/>
    </row>
    <row r="225" spans="1:43" x14ac:dyDescent="0.25">
      <c r="A225" s="175" t="str">
        <f t="shared" si="16"/>
        <v>SL_2031_art_87_62</v>
      </c>
      <c r="B225" s="175" t="str">
        <f t="shared" si="17"/>
        <v>Combination Long Haul Truck</v>
      </c>
      <c r="C225" s="200">
        <f t="shared" si="15"/>
        <v>2.7137441389359928E-2</v>
      </c>
      <c r="D225" s="262">
        <f t="shared" si="18"/>
        <v>0</v>
      </c>
      <c r="E225" s="372">
        <v>0</v>
      </c>
      <c r="F225" s="372">
        <v>1</v>
      </c>
      <c r="G225" s="372">
        <v>1</v>
      </c>
      <c r="H225" s="372">
        <v>2031</v>
      </c>
      <c r="I225" s="372">
        <v>1</v>
      </c>
      <c r="J225" s="372">
        <v>5</v>
      </c>
      <c r="K225" s="372" t="s">
        <v>308</v>
      </c>
      <c r="L225" s="372">
        <v>9</v>
      </c>
      <c r="M225" s="372">
        <v>49</v>
      </c>
      <c r="N225" s="372" t="s">
        <v>309</v>
      </c>
      <c r="O225" s="372">
        <v>49035</v>
      </c>
      <c r="P225" s="372" t="s">
        <v>234</v>
      </c>
      <c r="Q225" s="372">
        <v>490350</v>
      </c>
      <c r="R225" s="372">
        <v>62</v>
      </c>
      <c r="S225" s="372">
        <v>87</v>
      </c>
      <c r="T225" s="372" t="s">
        <v>175</v>
      </c>
      <c r="U225" s="372">
        <v>91</v>
      </c>
      <c r="V225" s="372" t="s">
        <v>2076</v>
      </c>
      <c r="W225" s="372">
        <v>62</v>
      </c>
      <c r="X225" s="372" t="s">
        <v>260</v>
      </c>
      <c r="Y225" s="372" t="s">
        <v>428</v>
      </c>
      <c r="Z225" s="372" t="s">
        <v>2077</v>
      </c>
      <c r="AA225" s="372" t="s">
        <v>428</v>
      </c>
      <c r="AB225" s="372" t="s">
        <v>2077</v>
      </c>
      <c r="AC225" s="373"/>
      <c r="AD225" s="373"/>
      <c r="AE225" s="372" t="s">
        <v>428</v>
      </c>
      <c r="AF225" s="372">
        <v>1</v>
      </c>
      <c r="AG225" s="372" t="s">
        <v>2078</v>
      </c>
      <c r="AH225" s="372" t="s">
        <v>428</v>
      </c>
      <c r="AI225" s="372"/>
      <c r="AJ225" s="372"/>
      <c r="AK225" s="372"/>
      <c r="AL225" s="372"/>
      <c r="AM225" s="372"/>
      <c r="AN225" s="372">
        <v>0</v>
      </c>
      <c r="AO225" s="372"/>
      <c r="AP225" s="372"/>
      <c r="AQ225" s="373"/>
    </row>
    <row r="226" spans="1:43" x14ac:dyDescent="0.25">
      <c r="A226" s="175" t="str">
        <f t="shared" si="16"/>
        <v>SL_2031_art_87_62</v>
      </c>
      <c r="B226" s="175" t="str">
        <f t="shared" si="17"/>
        <v>Combination Long Haul Truck</v>
      </c>
      <c r="C226" s="200">
        <f t="shared" si="15"/>
        <v>2.7137441389359928E-2</v>
      </c>
      <c r="D226" s="262">
        <f t="shared" si="18"/>
        <v>0</v>
      </c>
      <c r="E226" s="372">
        <v>0</v>
      </c>
      <c r="F226" s="372">
        <v>1</v>
      </c>
      <c r="G226" s="372">
        <v>1</v>
      </c>
      <c r="H226" s="372">
        <v>2031</v>
      </c>
      <c r="I226" s="372">
        <v>1</v>
      </c>
      <c r="J226" s="372">
        <v>5</v>
      </c>
      <c r="K226" s="372" t="s">
        <v>308</v>
      </c>
      <c r="L226" s="372">
        <v>9</v>
      </c>
      <c r="M226" s="372">
        <v>49</v>
      </c>
      <c r="N226" s="372" t="s">
        <v>309</v>
      </c>
      <c r="O226" s="372">
        <v>49035</v>
      </c>
      <c r="P226" s="372" t="s">
        <v>234</v>
      </c>
      <c r="Q226" s="372">
        <v>490350</v>
      </c>
      <c r="R226" s="372">
        <v>62</v>
      </c>
      <c r="S226" s="372">
        <v>87</v>
      </c>
      <c r="T226" s="372" t="s">
        <v>175</v>
      </c>
      <c r="U226" s="372">
        <v>90</v>
      </c>
      <c r="V226" s="372" t="s">
        <v>2079</v>
      </c>
      <c r="W226" s="372">
        <v>62</v>
      </c>
      <c r="X226" s="372" t="s">
        <v>260</v>
      </c>
      <c r="Y226" s="372" t="s">
        <v>428</v>
      </c>
      <c r="Z226" s="372" t="s">
        <v>2077</v>
      </c>
      <c r="AA226" s="372" t="s">
        <v>428</v>
      </c>
      <c r="AB226" s="372" t="s">
        <v>2077</v>
      </c>
      <c r="AC226" s="373"/>
      <c r="AD226" s="373"/>
      <c r="AE226" s="372" t="s">
        <v>428</v>
      </c>
      <c r="AF226" s="372">
        <v>1</v>
      </c>
      <c r="AG226" s="372" t="s">
        <v>2078</v>
      </c>
      <c r="AH226" s="372" t="s">
        <v>428</v>
      </c>
      <c r="AI226" s="372"/>
      <c r="AJ226" s="372"/>
      <c r="AK226" s="372"/>
      <c r="AL226" s="372"/>
      <c r="AM226" s="372"/>
      <c r="AN226" s="372">
        <v>0</v>
      </c>
      <c r="AO226" s="372"/>
      <c r="AP226" s="372"/>
      <c r="AQ226" s="373"/>
    </row>
    <row r="227" spans="1:43" x14ac:dyDescent="0.25">
      <c r="A227" s="175" t="str">
        <f t="shared" si="16"/>
        <v>SL_2031_art_87_62</v>
      </c>
      <c r="B227" s="175" t="str">
        <f t="shared" si="17"/>
        <v>Combination Long Haul Truck</v>
      </c>
      <c r="C227" s="200">
        <f t="shared" si="15"/>
        <v>2.7137441389359928E-2</v>
      </c>
      <c r="D227" s="262">
        <f t="shared" si="18"/>
        <v>0</v>
      </c>
      <c r="E227" s="372">
        <v>0</v>
      </c>
      <c r="F227" s="372">
        <v>1</v>
      </c>
      <c r="G227" s="372">
        <v>1</v>
      </c>
      <c r="H227" s="372">
        <v>2031</v>
      </c>
      <c r="I227" s="372">
        <v>1</v>
      </c>
      <c r="J227" s="372">
        <v>5</v>
      </c>
      <c r="K227" s="372" t="s">
        <v>308</v>
      </c>
      <c r="L227" s="372">
        <v>9</v>
      </c>
      <c r="M227" s="372">
        <v>49</v>
      </c>
      <c r="N227" s="372" t="s">
        <v>309</v>
      </c>
      <c r="O227" s="372">
        <v>49035</v>
      </c>
      <c r="P227" s="372" t="s">
        <v>234</v>
      </c>
      <c r="Q227" s="372">
        <v>490350</v>
      </c>
      <c r="R227" s="372">
        <v>62</v>
      </c>
      <c r="S227" s="372">
        <v>87</v>
      </c>
      <c r="T227" s="372" t="s">
        <v>175</v>
      </c>
      <c r="U227" s="372">
        <v>17</v>
      </c>
      <c r="V227" s="372" t="s">
        <v>2080</v>
      </c>
      <c r="W227" s="372">
        <v>62</v>
      </c>
      <c r="X227" s="372" t="s">
        <v>260</v>
      </c>
      <c r="Y227" s="372" t="s">
        <v>428</v>
      </c>
      <c r="Z227" s="372" t="s">
        <v>2077</v>
      </c>
      <c r="AA227" s="372" t="s">
        <v>428</v>
      </c>
      <c r="AB227" s="372" t="s">
        <v>2077</v>
      </c>
      <c r="AC227" s="373"/>
      <c r="AD227" s="373"/>
      <c r="AE227" s="372" t="s">
        <v>428</v>
      </c>
      <c r="AF227" s="372">
        <v>1</v>
      </c>
      <c r="AG227" s="372" t="s">
        <v>2078</v>
      </c>
      <c r="AH227" s="372" t="s">
        <v>428</v>
      </c>
      <c r="AI227" s="372"/>
      <c r="AJ227" s="372"/>
      <c r="AK227" s="372"/>
      <c r="AL227" s="372"/>
      <c r="AM227" s="372"/>
      <c r="AN227" s="372">
        <v>0</v>
      </c>
      <c r="AO227" s="372"/>
      <c r="AP227" s="372"/>
      <c r="AQ227" s="373"/>
    </row>
    <row r="228" spans="1:43" x14ac:dyDescent="0.25">
      <c r="A228" s="175" t="str">
        <f t="shared" si="16"/>
        <v>SL_2031_art_87_62</v>
      </c>
      <c r="B228" s="175" t="str">
        <f t="shared" si="17"/>
        <v>Combination Long Haul Truck</v>
      </c>
      <c r="C228" s="200">
        <f t="shared" si="15"/>
        <v>2.7137441389359928E-2</v>
      </c>
      <c r="D228" s="262">
        <f t="shared" si="18"/>
        <v>6.188992020698815E-3</v>
      </c>
      <c r="E228" s="372">
        <v>0.22806100000000001</v>
      </c>
      <c r="F228" s="372">
        <v>1</v>
      </c>
      <c r="G228" s="372">
        <v>1</v>
      </c>
      <c r="H228" s="372">
        <v>2031</v>
      </c>
      <c r="I228" s="372">
        <v>1</v>
      </c>
      <c r="J228" s="372">
        <v>5</v>
      </c>
      <c r="K228" s="372" t="s">
        <v>308</v>
      </c>
      <c r="L228" s="372">
        <v>9</v>
      </c>
      <c r="M228" s="372">
        <v>49</v>
      </c>
      <c r="N228" s="372" t="s">
        <v>309</v>
      </c>
      <c r="O228" s="372">
        <v>49035</v>
      </c>
      <c r="P228" s="372" t="s">
        <v>234</v>
      </c>
      <c r="Q228" s="372">
        <v>490350</v>
      </c>
      <c r="R228" s="372">
        <v>62</v>
      </c>
      <c r="S228" s="372">
        <v>87</v>
      </c>
      <c r="T228" s="372" t="s">
        <v>175</v>
      </c>
      <c r="U228" s="372">
        <v>15</v>
      </c>
      <c r="V228" s="372" t="s">
        <v>323</v>
      </c>
      <c r="W228" s="372">
        <v>62</v>
      </c>
      <c r="X228" s="372" t="s">
        <v>260</v>
      </c>
      <c r="Y228" s="372" t="s">
        <v>428</v>
      </c>
      <c r="Z228" s="372" t="s">
        <v>2077</v>
      </c>
      <c r="AA228" s="372" t="s">
        <v>428</v>
      </c>
      <c r="AB228" s="372" t="s">
        <v>2077</v>
      </c>
      <c r="AC228" s="373"/>
      <c r="AD228" s="373"/>
      <c r="AE228" s="372" t="s">
        <v>428</v>
      </c>
      <c r="AF228" s="372">
        <v>5</v>
      </c>
      <c r="AG228" s="372" t="s">
        <v>310</v>
      </c>
      <c r="AH228" s="372" t="s">
        <v>428</v>
      </c>
      <c r="AI228" s="372"/>
      <c r="AJ228" s="372"/>
      <c r="AK228" s="372"/>
      <c r="AL228" s="372"/>
      <c r="AM228" s="372"/>
      <c r="AN228" s="372">
        <v>0.22806100000000001</v>
      </c>
      <c r="AO228" s="372"/>
      <c r="AP228" s="372"/>
      <c r="AQ228" s="373"/>
    </row>
    <row r="229" spans="1:43" x14ac:dyDescent="0.25">
      <c r="A229" s="175" t="str">
        <f t="shared" si="16"/>
        <v>SL_2031_art_87_62</v>
      </c>
      <c r="B229" s="175" t="str">
        <f t="shared" si="17"/>
        <v>Combination Long Haul Truck</v>
      </c>
      <c r="C229" s="200">
        <f t="shared" si="15"/>
        <v>2.7137441389359928E-2</v>
      </c>
      <c r="D229" s="262">
        <f t="shared" si="18"/>
        <v>5.6060797796553631E-2</v>
      </c>
      <c r="E229" s="372">
        <v>2.0658099999999999</v>
      </c>
      <c r="F229" s="372">
        <v>1</v>
      </c>
      <c r="G229" s="372">
        <v>1</v>
      </c>
      <c r="H229" s="372">
        <v>2031</v>
      </c>
      <c r="I229" s="372">
        <v>1</v>
      </c>
      <c r="J229" s="372">
        <v>5</v>
      </c>
      <c r="K229" s="372" t="s">
        <v>308</v>
      </c>
      <c r="L229" s="372">
        <v>9</v>
      </c>
      <c r="M229" s="372">
        <v>49</v>
      </c>
      <c r="N229" s="372" t="s">
        <v>309</v>
      </c>
      <c r="O229" s="372">
        <v>49035</v>
      </c>
      <c r="P229" s="372" t="s">
        <v>234</v>
      </c>
      <c r="Q229" s="372">
        <v>490350</v>
      </c>
      <c r="R229" s="372">
        <v>62</v>
      </c>
      <c r="S229" s="372">
        <v>87</v>
      </c>
      <c r="T229" s="372" t="s">
        <v>175</v>
      </c>
      <c r="U229" s="372">
        <v>1</v>
      </c>
      <c r="V229" s="372" t="s">
        <v>324</v>
      </c>
      <c r="W229" s="372">
        <v>62</v>
      </c>
      <c r="X229" s="372" t="s">
        <v>260</v>
      </c>
      <c r="Y229" s="372" t="s">
        <v>428</v>
      </c>
      <c r="Z229" s="372" t="s">
        <v>2077</v>
      </c>
      <c r="AA229" s="372" t="s">
        <v>428</v>
      </c>
      <c r="AB229" s="372" t="s">
        <v>2077</v>
      </c>
      <c r="AC229" s="373"/>
      <c r="AD229" s="373"/>
      <c r="AE229" s="372" t="s">
        <v>428</v>
      </c>
      <c r="AF229" s="372">
        <v>5</v>
      </c>
      <c r="AG229" s="372" t="s">
        <v>310</v>
      </c>
      <c r="AH229" s="372" t="s">
        <v>428</v>
      </c>
      <c r="AI229" s="372"/>
      <c r="AJ229" s="372"/>
      <c r="AK229" s="372"/>
      <c r="AL229" s="372"/>
      <c r="AM229" s="372"/>
      <c r="AN229" s="372">
        <v>2.0658099999999999</v>
      </c>
      <c r="AO229" s="372"/>
      <c r="AP229" s="372"/>
      <c r="AQ229" s="373"/>
    </row>
    <row r="230" spans="1:43" x14ac:dyDescent="0.25">
      <c r="A230" s="175" t="str">
        <f t="shared" si="16"/>
        <v>SL_2031_art_87_61</v>
      </c>
      <c r="B230" s="175" t="str">
        <f t="shared" si="17"/>
        <v>Combination Short Haul Truck</v>
      </c>
      <c r="C230" s="200">
        <f t="shared" si="15"/>
        <v>9.4411110385850608E-3</v>
      </c>
      <c r="D230" s="262">
        <f t="shared" si="18"/>
        <v>2.343359288665121E-3</v>
      </c>
      <c r="E230" s="372">
        <v>0.24820800000000001</v>
      </c>
      <c r="F230" s="372">
        <v>1</v>
      </c>
      <c r="G230" s="372">
        <v>1</v>
      </c>
      <c r="H230" s="372">
        <v>2031</v>
      </c>
      <c r="I230" s="372">
        <v>1</v>
      </c>
      <c r="J230" s="372">
        <v>5</v>
      </c>
      <c r="K230" s="372" t="s">
        <v>308</v>
      </c>
      <c r="L230" s="372">
        <v>9</v>
      </c>
      <c r="M230" s="372">
        <v>49</v>
      </c>
      <c r="N230" s="372" t="s">
        <v>309</v>
      </c>
      <c r="O230" s="372">
        <v>49035</v>
      </c>
      <c r="P230" s="372" t="s">
        <v>234</v>
      </c>
      <c r="Q230" s="372">
        <v>490350</v>
      </c>
      <c r="R230" s="372">
        <v>61</v>
      </c>
      <c r="S230" s="372">
        <v>87</v>
      </c>
      <c r="T230" s="372" t="s">
        <v>175</v>
      </c>
      <c r="U230" s="372">
        <v>15</v>
      </c>
      <c r="V230" s="372" t="s">
        <v>323</v>
      </c>
      <c r="W230" s="372">
        <v>61</v>
      </c>
      <c r="X230" s="372" t="s">
        <v>259</v>
      </c>
      <c r="Y230" s="372" t="s">
        <v>428</v>
      </c>
      <c r="Z230" s="372" t="s">
        <v>2077</v>
      </c>
      <c r="AA230" s="372" t="s">
        <v>428</v>
      </c>
      <c r="AB230" s="372" t="s">
        <v>2077</v>
      </c>
      <c r="AC230" s="373"/>
      <c r="AD230" s="373"/>
      <c r="AE230" s="372" t="s">
        <v>428</v>
      </c>
      <c r="AF230" s="372">
        <v>5</v>
      </c>
      <c r="AG230" s="372" t="s">
        <v>310</v>
      </c>
      <c r="AH230" s="372" t="s">
        <v>428</v>
      </c>
      <c r="AI230" s="372"/>
      <c r="AJ230" s="372"/>
      <c r="AK230" s="372"/>
      <c r="AL230" s="372"/>
      <c r="AM230" s="372"/>
      <c r="AN230" s="372">
        <v>0.24820800000000001</v>
      </c>
      <c r="AO230" s="372"/>
      <c r="AP230" s="372"/>
      <c r="AQ230" s="373"/>
    </row>
    <row r="231" spans="1:43" x14ac:dyDescent="0.25">
      <c r="A231" s="175" t="str">
        <f t="shared" si="16"/>
        <v>SL_2031_art_87_61</v>
      </c>
      <c r="B231" s="175" t="str">
        <f t="shared" si="17"/>
        <v>Combination Short Haul Truck</v>
      </c>
      <c r="C231" s="200">
        <f t="shared" si="15"/>
        <v>9.4411110385850608E-3</v>
      </c>
      <c r="D231" s="262">
        <f t="shared" si="18"/>
        <v>7.2895101562246408E-7</v>
      </c>
      <c r="E231" s="372">
        <v>7.7210299999999995E-5</v>
      </c>
      <c r="F231" s="372">
        <v>1</v>
      </c>
      <c r="G231" s="372">
        <v>1</v>
      </c>
      <c r="H231" s="372">
        <v>2031</v>
      </c>
      <c r="I231" s="372">
        <v>1</v>
      </c>
      <c r="J231" s="372">
        <v>5</v>
      </c>
      <c r="K231" s="372" t="s">
        <v>308</v>
      </c>
      <c r="L231" s="372">
        <v>9</v>
      </c>
      <c r="M231" s="372">
        <v>49</v>
      </c>
      <c r="N231" s="372" t="s">
        <v>309</v>
      </c>
      <c r="O231" s="372">
        <v>49035</v>
      </c>
      <c r="P231" s="372" t="s">
        <v>234</v>
      </c>
      <c r="Q231" s="372">
        <v>490350</v>
      </c>
      <c r="R231" s="372">
        <v>61</v>
      </c>
      <c r="S231" s="372">
        <v>87</v>
      </c>
      <c r="T231" s="372" t="s">
        <v>175</v>
      </c>
      <c r="U231" s="372">
        <v>13</v>
      </c>
      <c r="V231" s="372" t="s">
        <v>325</v>
      </c>
      <c r="W231" s="372">
        <v>61</v>
      </c>
      <c r="X231" s="372" t="s">
        <v>259</v>
      </c>
      <c r="Y231" s="372" t="s">
        <v>428</v>
      </c>
      <c r="Z231" s="372" t="s">
        <v>2077</v>
      </c>
      <c r="AA231" s="372" t="s">
        <v>428</v>
      </c>
      <c r="AB231" s="372" t="s">
        <v>2077</v>
      </c>
      <c r="AC231" s="373"/>
      <c r="AD231" s="373"/>
      <c r="AE231" s="372" t="s">
        <v>428</v>
      </c>
      <c r="AF231" s="372">
        <v>5</v>
      </c>
      <c r="AG231" s="372" t="s">
        <v>310</v>
      </c>
      <c r="AH231" s="372" t="s">
        <v>428</v>
      </c>
      <c r="AI231" s="372"/>
      <c r="AJ231" s="372"/>
      <c r="AK231" s="372"/>
      <c r="AL231" s="372"/>
      <c r="AM231" s="372"/>
      <c r="AN231" s="372">
        <v>7.7210299999999995E-5</v>
      </c>
      <c r="AO231" s="372"/>
      <c r="AP231" s="372"/>
      <c r="AQ231" s="373"/>
    </row>
    <row r="232" spans="1:43" x14ac:dyDescent="0.25">
      <c r="A232" s="175" t="str">
        <f t="shared" si="16"/>
        <v>SL_2031_art_87_61</v>
      </c>
      <c r="B232" s="175" t="str">
        <f t="shared" si="17"/>
        <v>Combination Short Haul Truck</v>
      </c>
      <c r="C232" s="200">
        <f t="shared" si="15"/>
        <v>9.4411110385850608E-3</v>
      </c>
      <c r="D232" s="262">
        <f t="shared" si="18"/>
        <v>1.0946590604797833E-9</v>
      </c>
      <c r="E232" s="372">
        <v>1.15946E-7</v>
      </c>
      <c r="F232" s="372">
        <v>1</v>
      </c>
      <c r="G232" s="372">
        <v>1</v>
      </c>
      <c r="H232" s="372">
        <v>2031</v>
      </c>
      <c r="I232" s="372">
        <v>1</v>
      </c>
      <c r="J232" s="372">
        <v>5</v>
      </c>
      <c r="K232" s="372" t="s">
        <v>308</v>
      </c>
      <c r="L232" s="372">
        <v>9</v>
      </c>
      <c r="M232" s="372">
        <v>49</v>
      </c>
      <c r="N232" s="372" t="s">
        <v>309</v>
      </c>
      <c r="O232" s="372">
        <v>49035</v>
      </c>
      <c r="P232" s="372" t="s">
        <v>234</v>
      </c>
      <c r="Q232" s="372">
        <v>490350</v>
      </c>
      <c r="R232" s="372">
        <v>61</v>
      </c>
      <c r="S232" s="372">
        <v>87</v>
      </c>
      <c r="T232" s="372" t="s">
        <v>175</v>
      </c>
      <c r="U232" s="372">
        <v>11</v>
      </c>
      <c r="V232" s="372" t="s">
        <v>326</v>
      </c>
      <c r="W232" s="372">
        <v>61</v>
      </c>
      <c r="X232" s="372" t="s">
        <v>259</v>
      </c>
      <c r="Y232" s="372" t="s">
        <v>428</v>
      </c>
      <c r="Z232" s="372" t="s">
        <v>2077</v>
      </c>
      <c r="AA232" s="372" t="s">
        <v>428</v>
      </c>
      <c r="AB232" s="372" t="s">
        <v>2077</v>
      </c>
      <c r="AC232" s="373"/>
      <c r="AD232" s="373"/>
      <c r="AE232" s="372" t="s">
        <v>428</v>
      </c>
      <c r="AF232" s="372">
        <v>5</v>
      </c>
      <c r="AG232" s="372" t="s">
        <v>310</v>
      </c>
      <c r="AH232" s="372" t="s">
        <v>428</v>
      </c>
      <c r="AI232" s="372"/>
      <c r="AJ232" s="372"/>
      <c r="AK232" s="372"/>
      <c r="AL232" s="372"/>
      <c r="AM232" s="372"/>
      <c r="AN232" s="372">
        <v>1.15946E-7</v>
      </c>
      <c r="AO232" s="372"/>
      <c r="AP232" s="372"/>
      <c r="AQ232" s="373"/>
    </row>
    <row r="233" spans="1:43" x14ac:dyDescent="0.25">
      <c r="A233" s="175" t="str">
        <f t="shared" si="16"/>
        <v>SL_2031_art_87_61</v>
      </c>
      <c r="B233" s="175" t="str">
        <f t="shared" si="17"/>
        <v>Combination Short Haul Truck</v>
      </c>
      <c r="C233" s="200">
        <f t="shared" si="15"/>
        <v>9.4411110385850608E-3</v>
      </c>
      <c r="D233" s="262">
        <f t="shared" si="18"/>
        <v>2.7861285141526828E-2</v>
      </c>
      <c r="E233" s="372">
        <v>2.95106</v>
      </c>
      <c r="F233" s="372">
        <v>1</v>
      </c>
      <c r="G233" s="372">
        <v>1</v>
      </c>
      <c r="H233" s="372">
        <v>2031</v>
      </c>
      <c r="I233" s="372">
        <v>1</v>
      </c>
      <c r="J233" s="372">
        <v>5</v>
      </c>
      <c r="K233" s="372" t="s">
        <v>308</v>
      </c>
      <c r="L233" s="372">
        <v>9</v>
      </c>
      <c r="M233" s="372">
        <v>49</v>
      </c>
      <c r="N233" s="372" t="s">
        <v>309</v>
      </c>
      <c r="O233" s="372">
        <v>49035</v>
      </c>
      <c r="P233" s="372" t="s">
        <v>234</v>
      </c>
      <c r="Q233" s="372">
        <v>490350</v>
      </c>
      <c r="R233" s="372">
        <v>61</v>
      </c>
      <c r="S233" s="372">
        <v>87</v>
      </c>
      <c r="T233" s="372" t="s">
        <v>175</v>
      </c>
      <c r="U233" s="372">
        <v>1</v>
      </c>
      <c r="V233" s="372" t="s">
        <v>324</v>
      </c>
      <c r="W233" s="372">
        <v>61</v>
      </c>
      <c r="X233" s="372" t="s">
        <v>259</v>
      </c>
      <c r="Y233" s="372" t="s">
        <v>428</v>
      </c>
      <c r="Z233" s="372" t="s">
        <v>2077</v>
      </c>
      <c r="AA233" s="372" t="s">
        <v>428</v>
      </c>
      <c r="AB233" s="372" t="s">
        <v>2077</v>
      </c>
      <c r="AC233" s="373"/>
      <c r="AD233" s="373"/>
      <c r="AE233" s="372" t="s">
        <v>428</v>
      </c>
      <c r="AF233" s="372">
        <v>5</v>
      </c>
      <c r="AG233" s="372" t="s">
        <v>310</v>
      </c>
      <c r="AH233" s="372" t="s">
        <v>428</v>
      </c>
      <c r="AI233" s="372"/>
      <c r="AJ233" s="372"/>
      <c r="AK233" s="372"/>
      <c r="AL233" s="372"/>
      <c r="AM233" s="372"/>
      <c r="AN233" s="372">
        <v>2.95106</v>
      </c>
      <c r="AO233" s="372"/>
      <c r="AP233" s="372"/>
      <c r="AQ233" s="373"/>
    </row>
    <row r="234" spans="1:43" x14ac:dyDescent="0.25">
      <c r="A234" s="175" t="str">
        <f t="shared" si="16"/>
        <v>SL_2031_art_87_54</v>
      </c>
      <c r="B234" s="175" t="str">
        <f t="shared" si="17"/>
        <v>Motor Home</v>
      </c>
      <c r="C234" s="200">
        <f t="shared" si="15"/>
        <v>1.3389880339048524E-3</v>
      </c>
      <c r="D234" s="262">
        <f t="shared" si="18"/>
        <v>1.5859777666389415E-4</v>
      </c>
      <c r="E234" s="372">
        <v>0.118446</v>
      </c>
      <c r="F234" s="372">
        <v>1</v>
      </c>
      <c r="G234" s="372">
        <v>1</v>
      </c>
      <c r="H234" s="372">
        <v>2031</v>
      </c>
      <c r="I234" s="372">
        <v>1</v>
      </c>
      <c r="J234" s="372">
        <v>5</v>
      </c>
      <c r="K234" s="372" t="s">
        <v>308</v>
      </c>
      <c r="L234" s="372">
        <v>9</v>
      </c>
      <c r="M234" s="372">
        <v>49</v>
      </c>
      <c r="N234" s="372" t="s">
        <v>309</v>
      </c>
      <c r="O234" s="372">
        <v>49035</v>
      </c>
      <c r="P234" s="372" t="s">
        <v>234</v>
      </c>
      <c r="Q234" s="372">
        <v>490350</v>
      </c>
      <c r="R234" s="372">
        <v>54</v>
      </c>
      <c r="S234" s="372">
        <v>87</v>
      </c>
      <c r="T234" s="372" t="s">
        <v>175</v>
      </c>
      <c r="U234" s="372">
        <v>15</v>
      </c>
      <c r="V234" s="372" t="s">
        <v>323</v>
      </c>
      <c r="W234" s="372">
        <v>54</v>
      </c>
      <c r="X234" s="372" t="s">
        <v>258</v>
      </c>
      <c r="Y234" s="372" t="s">
        <v>428</v>
      </c>
      <c r="Z234" s="372" t="s">
        <v>2077</v>
      </c>
      <c r="AA234" s="372" t="s">
        <v>428</v>
      </c>
      <c r="AB234" s="372" t="s">
        <v>2077</v>
      </c>
      <c r="AC234" s="373"/>
      <c r="AD234" s="373"/>
      <c r="AE234" s="372" t="s">
        <v>428</v>
      </c>
      <c r="AF234" s="372">
        <v>5</v>
      </c>
      <c r="AG234" s="372" t="s">
        <v>310</v>
      </c>
      <c r="AH234" s="372" t="s">
        <v>428</v>
      </c>
      <c r="AI234" s="372"/>
      <c r="AJ234" s="372"/>
      <c r="AK234" s="372"/>
      <c r="AL234" s="372"/>
      <c r="AM234" s="372"/>
      <c r="AN234" s="372">
        <v>0.118446</v>
      </c>
      <c r="AO234" s="372"/>
      <c r="AP234" s="372"/>
      <c r="AQ234" s="373"/>
    </row>
    <row r="235" spans="1:43" x14ac:dyDescent="0.25">
      <c r="A235" s="175" t="str">
        <f t="shared" si="16"/>
        <v>SL_2031_art_87_54</v>
      </c>
      <c r="B235" s="175" t="str">
        <f t="shared" si="17"/>
        <v>Motor Home</v>
      </c>
      <c r="C235" s="200">
        <f t="shared" si="15"/>
        <v>1.3389880339048524E-3</v>
      </c>
      <c r="D235" s="262">
        <f t="shared" si="18"/>
        <v>1.0630400069615031E-3</v>
      </c>
      <c r="E235" s="372">
        <v>0.79391299999999998</v>
      </c>
      <c r="F235" s="372">
        <v>1</v>
      </c>
      <c r="G235" s="372">
        <v>1</v>
      </c>
      <c r="H235" s="372">
        <v>2031</v>
      </c>
      <c r="I235" s="372">
        <v>1</v>
      </c>
      <c r="J235" s="372">
        <v>5</v>
      </c>
      <c r="K235" s="372" t="s">
        <v>308</v>
      </c>
      <c r="L235" s="372">
        <v>9</v>
      </c>
      <c r="M235" s="372">
        <v>49</v>
      </c>
      <c r="N235" s="372" t="s">
        <v>309</v>
      </c>
      <c r="O235" s="372">
        <v>49035</v>
      </c>
      <c r="P235" s="372" t="s">
        <v>234</v>
      </c>
      <c r="Q235" s="372">
        <v>490350</v>
      </c>
      <c r="R235" s="372">
        <v>54</v>
      </c>
      <c r="S235" s="372">
        <v>87</v>
      </c>
      <c r="T235" s="372" t="s">
        <v>175</v>
      </c>
      <c r="U235" s="372">
        <v>13</v>
      </c>
      <c r="V235" s="372" t="s">
        <v>325</v>
      </c>
      <c r="W235" s="372">
        <v>54</v>
      </c>
      <c r="X235" s="372" t="s">
        <v>258</v>
      </c>
      <c r="Y235" s="372" t="s">
        <v>428</v>
      </c>
      <c r="Z235" s="372" t="s">
        <v>2077</v>
      </c>
      <c r="AA235" s="372" t="s">
        <v>428</v>
      </c>
      <c r="AB235" s="372" t="s">
        <v>2077</v>
      </c>
      <c r="AC235" s="373"/>
      <c r="AD235" s="373"/>
      <c r="AE235" s="372" t="s">
        <v>428</v>
      </c>
      <c r="AF235" s="372">
        <v>5</v>
      </c>
      <c r="AG235" s="372" t="s">
        <v>310</v>
      </c>
      <c r="AH235" s="372" t="s">
        <v>428</v>
      </c>
      <c r="AI235" s="372"/>
      <c r="AJ235" s="372"/>
      <c r="AK235" s="372"/>
      <c r="AL235" s="372"/>
      <c r="AM235" s="372"/>
      <c r="AN235" s="372">
        <v>0.79391299999999998</v>
      </c>
      <c r="AO235" s="372"/>
      <c r="AP235" s="372"/>
      <c r="AQ235" s="373"/>
    </row>
    <row r="236" spans="1:43" x14ac:dyDescent="0.25">
      <c r="A236" s="175" t="str">
        <f t="shared" si="16"/>
        <v>SL_2031_art_87_54</v>
      </c>
      <c r="B236" s="175" t="str">
        <f t="shared" si="17"/>
        <v>Motor Home</v>
      </c>
      <c r="C236" s="200">
        <f t="shared" si="15"/>
        <v>1.3389880339048524E-3</v>
      </c>
      <c r="D236" s="262">
        <f t="shared" si="18"/>
        <v>1.9123694897835883E-6</v>
      </c>
      <c r="E236" s="372">
        <v>1.42822E-3</v>
      </c>
      <c r="F236" s="372">
        <v>1</v>
      </c>
      <c r="G236" s="372">
        <v>1</v>
      </c>
      <c r="H236" s="372">
        <v>2031</v>
      </c>
      <c r="I236" s="372">
        <v>1</v>
      </c>
      <c r="J236" s="372">
        <v>5</v>
      </c>
      <c r="K236" s="372" t="s">
        <v>308</v>
      </c>
      <c r="L236" s="372">
        <v>9</v>
      </c>
      <c r="M236" s="372">
        <v>49</v>
      </c>
      <c r="N236" s="372" t="s">
        <v>309</v>
      </c>
      <c r="O236" s="372">
        <v>49035</v>
      </c>
      <c r="P236" s="372" t="s">
        <v>234</v>
      </c>
      <c r="Q236" s="372">
        <v>490350</v>
      </c>
      <c r="R236" s="372">
        <v>54</v>
      </c>
      <c r="S236" s="372">
        <v>87</v>
      </c>
      <c r="T236" s="372" t="s">
        <v>175</v>
      </c>
      <c r="U236" s="372">
        <v>11</v>
      </c>
      <c r="V236" s="372" t="s">
        <v>326</v>
      </c>
      <c r="W236" s="372">
        <v>54</v>
      </c>
      <c r="X236" s="372" t="s">
        <v>258</v>
      </c>
      <c r="Y236" s="372" t="s">
        <v>428</v>
      </c>
      <c r="Z236" s="372" t="s">
        <v>2077</v>
      </c>
      <c r="AA236" s="372" t="s">
        <v>428</v>
      </c>
      <c r="AB236" s="372" t="s">
        <v>2077</v>
      </c>
      <c r="AC236" s="373"/>
      <c r="AD236" s="373"/>
      <c r="AE236" s="372" t="s">
        <v>428</v>
      </c>
      <c r="AF236" s="372">
        <v>5</v>
      </c>
      <c r="AG236" s="372" t="s">
        <v>310</v>
      </c>
      <c r="AH236" s="372" t="s">
        <v>428</v>
      </c>
      <c r="AI236" s="372"/>
      <c r="AJ236" s="372"/>
      <c r="AK236" s="372"/>
      <c r="AL236" s="372"/>
      <c r="AM236" s="372"/>
      <c r="AN236" s="372">
        <v>1.42822E-3</v>
      </c>
      <c r="AO236" s="372"/>
      <c r="AP236" s="372"/>
      <c r="AQ236" s="373"/>
    </row>
    <row r="237" spans="1:43" x14ac:dyDescent="0.25">
      <c r="A237" s="175" t="str">
        <f t="shared" si="16"/>
        <v>SL_2031_art_87_54</v>
      </c>
      <c r="B237" s="175" t="str">
        <f t="shared" si="17"/>
        <v>Motor Home</v>
      </c>
      <c r="C237" s="200">
        <f t="shared" si="15"/>
        <v>1.3389880339048524E-3</v>
      </c>
      <c r="D237" s="262">
        <f t="shared" si="18"/>
        <v>3.2135712813716457E-3</v>
      </c>
      <c r="E237" s="372">
        <v>2.4</v>
      </c>
      <c r="F237" s="372">
        <v>1</v>
      </c>
      <c r="G237" s="372">
        <v>1</v>
      </c>
      <c r="H237" s="372">
        <v>2031</v>
      </c>
      <c r="I237" s="372">
        <v>1</v>
      </c>
      <c r="J237" s="372">
        <v>5</v>
      </c>
      <c r="K237" s="372" t="s">
        <v>308</v>
      </c>
      <c r="L237" s="372">
        <v>9</v>
      </c>
      <c r="M237" s="372">
        <v>49</v>
      </c>
      <c r="N237" s="372" t="s">
        <v>309</v>
      </c>
      <c r="O237" s="372">
        <v>49035</v>
      </c>
      <c r="P237" s="372" t="s">
        <v>234</v>
      </c>
      <c r="Q237" s="372">
        <v>490350</v>
      </c>
      <c r="R237" s="372">
        <v>54</v>
      </c>
      <c r="S237" s="372">
        <v>87</v>
      </c>
      <c r="T237" s="372" t="s">
        <v>175</v>
      </c>
      <c r="U237" s="372">
        <v>1</v>
      </c>
      <c r="V237" s="372" t="s">
        <v>324</v>
      </c>
      <c r="W237" s="372">
        <v>54</v>
      </c>
      <c r="X237" s="372" t="s">
        <v>258</v>
      </c>
      <c r="Y237" s="372" t="s">
        <v>428</v>
      </c>
      <c r="Z237" s="372" t="s">
        <v>2077</v>
      </c>
      <c r="AA237" s="372" t="s">
        <v>428</v>
      </c>
      <c r="AB237" s="372" t="s">
        <v>2077</v>
      </c>
      <c r="AC237" s="373"/>
      <c r="AD237" s="373"/>
      <c r="AE237" s="372" t="s">
        <v>428</v>
      </c>
      <c r="AF237" s="372">
        <v>5</v>
      </c>
      <c r="AG237" s="372" t="s">
        <v>310</v>
      </c>
      <c r="AH237" s="372" t="s">
        <v>428</v>
      </c>
      <c r="AI237" s="372"/>
      <c r="AJ237" s="372"/>
      <c r="AK237" s="372"/>
      <c r="AL237" s="372"/>
      <c r="AM237" s="372"/>
      <c r="AN237" s="372">
        <v>2.4</v>
      </c>
      <c r="AO237" s="372"/>
      <c r="AP237" s="372"/>
      <c r="AQ237" s="373"/>
    </row>
    <row r="238" spans="1:43" x14ac:dyDescent="0.25">
      <c r="A238" s="175" t="str">
        <f t="shared" si="16"/>
        <v>SL_2031_art_87_53</v>
      </c>
      <c r="B238" s="175" t="str">
        <f t="shared" si="17"/>
        <v>Single Long Haul Truck</v>
      </c>
      <c r="C238" s="200">
        <f t="shared" si="15"/>
        <v>2.2748394496792308E-3</v>
      </c>
      <c r="D238" s="262">
        <f t="shared" si="18"/>
        <v>2.3120330746814863E-4</v>
      </c>
      <c r="E238" s="372">
        <v>0.101635</v>
      </c>
      <c r="F238" s="372">
        <v>1</v>
      </c>
      <c r="G238" s="372">
        <v>1</v>
      </c>
      <c r="H238" s="372">
        <v>2031</v>
      </c>
      <c r="I238" s="372">
        <v>1</v>
      </c>
      <c r="J238" s="372">
        <v>5</v>
      </c>
      <c r="K238" s="372" t="s">
        <v>308</v>
      </c>
      <c r="L238" s="372">
        <v>9</v>
      </c>
      <c r="M238" s="372">
        <v>49</v>
      </c>
      <c r="N238" s="372" t="s">
        <v>309</v>
      </c>
      <c r="O238" s="372">
        <v>49035</v>
      </c>
      <c r="P238" s="372" t="s">
        <v>234</v>
      </c>
      <c r="Q238" s="372">
        <v>490350</v>
      </c>
      <c r="R238" s="372">
        <v>53</v>
      </c>
      <c r="S238" s="372">
        <v>87</v>
      </c>
      <c r="T238" s="372" t="s">
        <v>175</v>
      </c>
      <c r="U238" s="372">
        <v>15</v>
      </c>
      <c r="V238" s="372" t="s">
        <v>323</v>
      </c>
      <c r="W238" s="372">
        <v>53</v>
      </c>
      <c r="X238" s="372" t="s">
        <v>257</v>
      </c>
      <c r="Y238" s="372" t="s">
        <v>428</v>
      </c>
      <c r="Z238" s="372" t="s">
        <v>2077</v>
      </c>
      <c r="AA238" s="372" t="s">
        <v>428</v>
      </c>
      <c r="AB238" s="372" t="s">
        <v>2077</v>
      </c>
      <c r="AC238" s="373"/>
      <c r="AD238" s="373"/>
      <c r="AE238" s="372" t="s">
        <v>428</v>
      </c>
      <c r="AF238" s="372">
        <v>5</v>
      </c>
      <c r="AG238" s="372" t="s">
        <v>310</v>
      </c>
      <c r="AH238" s="372" t="s">
        <v>428</v>
      </c>
      <c r="AI238" s="372"/>
      <c r="AJ238" s="372"/>
      <c r="AK238" s="372"/>
      <c r="AL238" s="372"/>
      <c r="AM238" s="372"/>
      <c r="AN238" s="372">
        <v>0.101635</v>
      </c>
      <c r="AO238" s="372"/>
      <c r="AP238" s="372"/>
      <c r="AQ238" s="373"/>
    </row>
    <row r="239" spans="1:43" x14ac:dyDescent="0.25">
      <c r="A239" s="175" t="str">
        <f t="shared" si="16"/>
        <v>SL_2031_art_87_53</v>
      </c>
      <c r="B239" s="175" t="str">
        <f t="shared" si="17"/>
        <v>Single Long Haul Truck</v>
      </c>
      <c r="C239" s="200">
        <f t="shared" si="15"/>
        <v>2.2748394496792308E-3</v>
      </c>
      <c r="D239" s="262">
        <f t="shared" si="18"/>
        <v>8.0590737183786098E-4</v>
      </c>
      <c r="E239" s="372">
        <v>0.35426999999999997</v>
      </c>
      <c r="F239" s="372">
        <v>1</v>
      </c>
      <c r="G239" s="372">
        <v>1</v>
      </c>
      <c r="H239" s="372">
        <v>2031</v>
      </c>
      <c r="I239" s="372">
        <v>1</v>
      </c>
      <c r="J239" s="372">
        <v>5</v>
      </c>
      <c r="K239" s="372" t="s">
        <v>308</v>
      </c>
      <c r="L239" s="372">
        <v>9</v>
      </c>
      <c r="M239" s="372">
        <v>49</v>
      </c>
      <c r="N239" s="372" t="s">
        <v>309</v>
      </c>
      <c r="O239" s="372">
        <v>49035</v>
      </c>
      <c r="P239" s="372" t="s">
        <v>234</v>
      </c>
      <c r="Q239" s="372">
        <v>490350</v>
      </c>
      <c r="R239" s="372">
        <v>53</v>
      </c>
      <c r="S239" s="372">
        <v>87</v>
      </c>
      <c r="T239" s="372" t="s">
        <v>175</v>
      </c>
      <c r="U239" s="372">
        <v>13</v>
      </c>
      <c r="V239" s="372" t="s">
        <v>325</v>
      </c>
      <c r="W239" s="372">
        <v>53</v>
      </c>
      <c r="X239" s="372" t="s">
        <v>257</v>
      </c>
      <c r="Y239" s="372" t="s">
        <v>428</v>
      </c>
      <c r="Z239" s="372" t="s">
        <v>2077</v>
      </c>
      <c r="AA239" s="372" t="s">
        <v>428</v>
      </c>
      <c r="AB239" s="372" t="s">
        <v>2077</v>
      </c>
      <c r="AC239" s="373"/>
      <c r="AD239" s="373"/>
      <c r="AE239" s="372" t="s">
        <v>428</v>
      </c>
      <c r="AF239" s="372">
        <v>5</v>
      </c>
      <c r="AG239" s="372" t="s">
        <v>310</v>
      </c>
      <c r="AH239" s="372" t="s">
        <v>428</v>
      </c>
      <c r="AI239" s="372"/>
      <c r="AJ239" s="372"/>
      <c r="AK239" s="372"/>
      <c r="AL239" s="372"/>
      <c r="AM239" s="372"/>
      <c r="AN239" s="372">
        <v>0.35426999999999997</v>
      </c>
      <c r="AO239" s="372"/>
      <c r="AP239" s="372"/>
      <c r="AQ239" s="373"/>
    </row>
    <row r="240" spans="1:43" x14ac:dyDescent="0.25">
      <c r="A240" s="175" t="str">
        <f t="shared" si="16"/>
        <v>SL_2031_art_87_53</v>
      </c>
      <c r="B240" s="175" t="str">
        <f t="shared" si="17"/>
        <v>Single Long Haul Truck</v>
      </c>
      <c r="C240" s="200">
        <f t="shared" si="15"/>
        <v>2.2748394496792308E-3</v>
      </c>
      <c r="D240" s="262">
        <f t="shared" si="18"/>
        <v>2.501436207261779E-6</v>
      </c>
      <c r="E240" s="372">
        <v>1.09961E-3</v>
      </c>
      <c r="F240" s="372">
        <v>1</v>
      </c>
      <c r="G240" s="372">
        <v>1</v>
      </c>
      <c r="H240" s="372">
        <v>2031</v>
      </c>
      <c r="I240" s="372">
        <v>1</v>
      </c>
      <c r="J240" s="372">
        <v>5</v>
      </c>
      <c r="K240" s="372" t="s">
        <v>308</v>
      </c>
      <c r="L240" s="372">
        <v>9</v>
      </c>
      <c r="M240" s="372">
        <v>49</v>
      </c>
      <c r="N240" s="372" t="s">
        <v>309</v>
      </c>
      <c r="O240" s="372">
        <v>49035</v>
      </c>
      <c r="P240" s="372" t="s">
        <v>234</v>
      </c>
      <c r="Q240" s="372">
        <v>490350</v>
      </c>
      <c r="R240" s="372">
        <v>53</v>
      </c>
      <c r="S240" s="372">
        <v>87</v>
      </c>
      <c r="T240" s="372" t="s">
        <v>175</v>
      </c>
      <c r="U240" s="372">
        <v>11</v>
      </c>
      <c r="V240" s="372" t="s">
        <v>326</v>
      </c>
      <c r="W240" s="372">
        <v>53</v>
      </c>
      <c r="X240" s="372" t="s">
        <v>257</v>
      </c>
      <c r="Y240" s="372" t="s">
        <v>428</v>
      </c>
      <c r="Z240" s="372" t="s">
        <v>2077</v>
      </c>
      <c r="AA240" s="372" t="s">
        <v>428</v>
      </c>
      <c r="AB240" s="372" t="s">
        <v>2077</v>
      </c>
      <c r="AC240" s="373"/>
      <c r="AD240" s="373"/>
      <c r="AE240" s="372" t="s">
        <v>428</v>
      </c>
      <c r="AF240" s="372">
        <v>5</v>
      </c>
      <c r="AG240" s="372" t="s">
        <v>310</v>
      </c>
      <c r="AH240" s="372" t="s">
        <v>428</v>
      </c>
      <c r="AI240" s="372"/>
      <c r="AJ240" s="372"/>
      <c r="AK240" s="372"/>
      <c r="AL240" s="372"/>
      <c r="AM240" s="372"/>
      <c r="AN240" s="372">
        <v>1.09961E-3</v>
      </c>
      <c r="AO240" s="372"/>
      <c r="AP240" s="372"/>
      <c r="AQ240" s="373"/>
    </row>
    <row r="241" spans="1:43" x14ac:dyDescent="0.25">
      <c r="A241" s="175" t="str">
        <f t="shared" si="16"/>
        <v>SL_2031_art_87_53</v>
      </c>
      <c r="B241" s="175" t="str">
        <f t="shared" si="17"/>
        <v>Single Long Haul Truck</v>
      </c>
      <c r="C241" s="200">
        <f t="shared" si="15"/>
        <v>2.2748394496792308E-3</v>
      </c>
      <c r="D241" s="262">
        <f t="shared" si="18"/>
        <v>7.5276029777500524E-3</v>
      </c>
      <c r="E241" s="372">
        <v>3.3090700000000002</v>
      </c>
      <c r="F241" s="372">
        <v>1</v>
      </c>
      <c r="G241" s="372">
        <v>1</v>
      </c>
      <c r="H241" s="372">
        <v>2031</v>
      </c>
      <c r="I241" s="372">
        <v>1</v>
      </c>
      <c r="J241" s="372">
        <v>5</v>
      </c>
      <c r="K241" s="372" t="s">
        <v>308</v>
      </c>
      <c r="L241" s="372">
        <v>9</v>
      </c>
      <c r="M241" s="372">
        <v>49</v>
      </c>
      <c r="N241" s="372" t="s">
        <v>309</v>
      </c>
      <c r="O241" s="372">
        <v>49035</v>
      </c>
      <c r="P241" s="372" t="s">
        <v>234</v>
      </c>
      <c r="Q241" s="372">
        <v>490350</v>
      </c>
      <c r="R241" s="372">
        <v>53</v>
      </c>
      <c r="S241" s="372">
        <v>87</v>
      </c>
      <c r="T241" s="372" t="s">
        <v>175</v>
      </c>
      <c r="U241" s="372">
        <v>1</v>
      </c>
      <c r="V241" s="372" t="s">
        <v>324</v>
      </c>
      <c r="W241" s="372">
        <v>53</v>
      </c>
      <c r="X241" s="372" t="s">
        <v>257</v>
      </c>
      <c r="Y241" s="372" t="s">
        <v>428</v>
      </c>
      <c r="Z241" s="372" t="s">
        <v>2077</v>
      </c>
      <c r="AA241" s="372" t="s">
        <v>428</v>
      </c>
      <c r="AB241" s="372" t="s">
        <v>2077</v>
      </c>
      <c r="AC241" s="373"/>
      <c r="AD241" s="373"/>
      <c r="AE241" s="372" t="s">
        <v>428</v>
      </c>
      <c r="AF241" s="372">
        <v>5</v>
      </c>
      <c r="AG241" s="372" t="s">
        <v>310</v>
      </c>
      <c r="AH241" s="372" t="s">
        <v>428</v>
      </c>
      <c r="AI241" s="372"/>
      <c r="AJ241" s="372"/>
      <c r="AK241" s="372"/>
      <c r="AL241" s="372"/>
      <c r="AM241" s="372"/>
      <c r="AN241" s="372">
        <v>3.3090700000000002</v>
      </c>
      <c r="AO241" s="372"/>
      <c r="AP241" s="372"/>
      <c r="AQ241" s="373"/>
    </row>
    <row r="242" spans="1:43" x14ac:dyDescent="0.25">
      <c r="A242" s="175" t="str">
        <f t="shared" si="16"/>
        <v>SL_2031_art_87_52</v>
      </c>
      <c r="B242" s="175" t="str">
        <f t="shared" si="17"/>
        <v>Single Short Haul Truck</v>
      </c>
      <c r="C242" s="200">
        <f t="shared" si="15"/>
        <v>3.3479081569163724E-2</v>
      </c>
      <c r="D242" s="262">
        <f t="shared" si="18"/>
        <v>3.402646455281955E-3</v>
      </c>
      <c r="E242" s="372">
        <v>0.101635</v>
      </c>
      <c r="F242" s="372">
        <v>1</v>
      </c>
      <c r="G242" s="372">
        <v>1</v>
      </c>
      <c r="H242" s="372">
        <v>2031</v>
      </c>
      <c r="I242" s="372">
        <v>1</v>
      </c>
      <c r="J242" s="372">
        <v>5</v>
      </c>
      <c r="K242" s="372" t="s">
        <v>308</v>
      </c>
      <c r="L242" s="372">
        <v>9</v>
      </c>
      <c r="M242" s="372">
        <v>49</v>
      </c>
      <c r="N242" s="372" t="s">
        <v>309</v>
      </c>
      <c r="O242" s="372">
        <v>49035</v>
      </c>
      <c r="P242" s="372" t="s">
        <v>234</v>
      </c>
      <c r="Q242" s="372">
        <v>490350</v>
      </c>
      <c r="R242" s="372">
        <v>52</v>
      </c>
      <c r="S242" s="372">
        <v>87</v>
      </c>
      <c r="T242" s="372" t="s">
        <v>175</v>
      </c>
      <c r="U242" s="372">
        <v>15</v>
      </c>
      <c r="V242" s="372" t="s">
        <v>323</v>
      </c>
      <c r="W242" s="372">
        <v>52</v>
      </c>
      <c r="X242" s="372" t="s">
        <v>256</v>
      </c>
      <c r="Y242" s="372" t="s">
        <v>428</v>
      </c>
      <c r="Z242" s="372" t="s">
        <v>2077</v>
      </c>
      <c r="AA242" s="372" t="s">
        <v>428</v>
      </c>
      <c r="AB242" s="372" t="s">
        <v>2077</v>
      </c>
      <c r="AC242" s="373"/>
      <c r="AD242" s="373"/>
      <c r="AE242" s="372" t="s">
        <v>428</v>
      </c>
      <c r="AF242" s="372">
        <v>5</v>
      </c>
      <c r="AG242" s="372" t="s">
        <v>310</v>
      </c>
      <c r="AH242" s="372" t="s">
        <v>428</v>
      </c>
      <c r="AI242" s="372"/>
      <c r="AJ242" s="372"/>
      <c r="AK242" s="372"/>
      <c r="AL242" s="372"/>
      <c r="AM242" s="372"/>
      <c r="AN242" s="372">
        <v>0.101635</v>
      </c>
      <c r="AO242" s="372"/>
      <c r="AP242" s="372"/>
      <c r="AQ242" s="373"/>
    </row>
    <row r="243" spans="1:43" x14ac:dyDescent="0.25">
      <c r="A243" s="175" t="str">
        <f t="shared" si="16"/>
        <v>SL_2031_art_87_52</v>
      </c>
      <c r="B243" s="175" t="str">
        <f t="shared" si="17"/>
        <v>Single Short Haul Truck</v>
      </c>
      <c r="C243" s="200">
        <f t="shared" si="15"/>
        <v>3.3479081569163724E-2</v>
      </c>
      <c r="D243" s="262">
        <f t="shared" si="18"/>
        <v>1.1860667706589202E-2</v>
      </c>
      <c r="E243" s="372">
        <v>0.354271</v>
      </c>
      <c r="F243" s="372">
        <v>1</v>
      </c>
      <c r="G243" s="372">
        <v>1</v>
      </c>
      <c r="H243" s="372">
        <v>2031</v>
      </c>
      <c r="I243" s="372">
        <v>1</v>
      </c>
      <c r="J243" s="372">
        <v>5</v>
      </c>
      <c r="K243" s="372" t="s">
        <v>308</v>
      </c>
      <c r="L243" s="372">
        <v>9</v>
      </c>
      <c r="M243" s="372">
        <v>49</v>
      </c>
      <c r="N243" s="372" t="s">
        <v>309</v>
      </c>
      <c r="O243" s="372">
        <v>49035</v>
      </c>
      <c r="P243" s="372" t="s">
        <v>234</v>
      </c>
      <c r="Q243" s="372">
        <v>490350</v>
      </c>
      <c r="R243" s="372">
        <v>52</v>
      </c>
      <c r="S243" s="372">
        <v>87</v>
      </c>
      <c r="T243" s="372" t="s">
        <v>175</v>
      </c>
      <c r="U243" s="372">
        <v>13</v>
      </c>
      <c r="V243" s="372" t="s">
        <v>325</v>
      </c>
      <c r="W243" s="372">
        <v>52</v>
      </c>
      <c r="X243" s="372" t="s">
        <v>256</v>
      </c>
      <c r="Y243" s="372" t="s">
        <v>428</v>
      </c>
      <c r="Z243" s="372" t="s">
        <v>2077</v>
      </c>
      <c r="AA243" s="372" t="s">
        <v>428</v>
      </c>
      <c r="AB243" s="372" t="s">
        <v>2077</v>
      </c>
      <c r="AC243" s="373"/>
      <c r="AD243" s="373"/>
      <c r="AE243" s="372" t="s">
        <v>428</v>
      </c>
      <c r="AF243" s="372">
        <v>5</v>
      </c>
      <c r="AG243" s="372" t="s">
        <v>310</v>
      </c>
      <c r="AH243" s="372" t="s">
        <v>428</v>
      </c>
      <c r="AI243" s="372"/>
      <c r="AJ243" s="372"/>
      <c r="AK243" s="372"/>
      <c r="AL243" s="372"/>
      <c r="AM243" s="372"/>
      <c r="AN243" s="372">
        <v>0.354271</v>
      </c>
      <c r="AO243" s="372"/>
      <c r="AP243" s="372"/>
      <c r="AQ243" s="373"/>
    </row>
    <row r="244" spans="1:43" x14ac:dyDescent="0.25">
      <c r="A244" s="175" t="str">
        <f t="shared" si="16"/>
        <v>SL_2031_art_87_52</v>
      </c>
      <c r="B244" s="175" t="str">
        <f t="shared" si="17"/>
        <v>Single Short Haul Truck</v>
      </c>
      <c r="C244" s="200">
        <f t="shared" si="15"/>
        <v>3.3479081569163724E-2</v>
      </c>
      <c r="D244" s="262">
        <f t="shared" si="18"/>
        <v>2.3011009739525457E-5</v>
      </c>
      <c r="E244" s="372">
        <v>6.8732500000000002E-4</v>
      </c>
      <c r="F244" s="372">
        <v>1</v>
      </c>
      <c r="G244" s="372">
        <v>1</v>
      </c>
      <c r="H244" s="372">
        <v>2031</v>
      </c>
      <c r="I244" s="372">
        <v>1</v>
      </c>
      <c r="J244" s="372">
        <v>5</v>
      </c>
      <c r="K244" s="372" t="s">
        <v>308</v>
      </c>
      <c r="L244" s="372">
        <v>9</v>
      </c>
      <c r="M244" s="372">
        <v>49</v>
      </c>
      <c r="N244" s="372" t="s">
        <v>309</v>
      </c>
      <c r="O244" s="372">
        <v>49035</v>
      </c>
      <c r="P244" s="372" t="s">
        <v>234</v>
      </c>
      <c r="Q244" s="372">
        <v>490350</v>
      </c>
      <c r="R244" s="372">
        <v>52</v>
      </c>
      <c r="S244" s="372">
        <v>87</v>
      </c>
      <c r="T244" s="372" t="s">
        <v>175</v>
      </c>
      <c r="U244" s="372">
        <v>11</v>
      </c>
      <c r="V244" s="372" t="s">
        <v>326</v>
      </c>
      <c r="W244" s="372">
        <v>52</v>
      </c>
      <c r="X244" s="372" t="s">
        <v>256</v>
      </c>
      <c r="Y244" s="372" t="s">
        <v>428</v>
      </c>
      <c r="Z244" s="372" t="s">
        <v>2077</v>
      </c>
      <c r="AA244" s="372" t="s">
        <v>428</v>
      </c>
      <c r="AB244" s="372" t="s">
        <v>2077</v>
      </c>
      <c r="AC244" s="373"/>
      <c r="AD244" s="373"/>
      <c r="AE244" s="372" t="s">
        <v>428</v>
      </c>
      <c r="AF244" s="372">
        <v>5</v>
      </c>
      <c r="AG244" s="372" t="s">
        <v>310</v>
      </c>
      <c r="AH244" s="372" t="s">
        <v>428</v>
      </c>
      <c r="AI244" s="372"/>
      <c r="AJ244" s="372"/>
      <c r="AK244" s="372"/>
      <c r="AL244" s="372"/>
      <c r="AM244" s="372"/>
      <c r="AN244" s="372">
        <v>6.8732500000000002E-4</v>
      </c>
      <c r="AO244" s="372"/>
      <c r="AP244" s="372"/>
      <c r="AQ244" s="373"/>
    </row>
    <row r="245" spans="1:43" x14ac:dyDescent="0.25">
      <c r="A245" s="175" t="str">
        <f t="shared" si="16"/>
        <v>SL_2031_art_87_52</v>
      </c>
      <c r="B245" s="175" t="str">
        <f t="shared" si="17"/>
        <v>Single Short Haul Truck</v>
      </c>
      <c r="C245" s="200">
        <f t="shared" si="15"/>
        <v>3.3479081569163724E-2</v>
      </c>
      <c r="D245" s="262">
        <f t="shared" si="18"/>
        <v>0.11078462444807261</v>
      </c>
      <c r="E245" s="372">
        <v>3.3090700000000002</v>
      </c>
      <c r="F245" s="372">
        <v>1</v>
      </c>
      <c r="G245" s="372">
        <v>1</v>
      </c>
      <c r="H245" s="372">
        <v>2031</v>
      </c>
      <c r="I245" s="372">
        <v>1</v>
      </c>
      <c r="J245" s="372">
        <v>5</v>
      </c>
      <c r="K245" s="372" t="s">
        <v>308</v>
      </c>
      <c r="L245" s="372">
        <v>9</v>
      </c>
      <c r="M245" s="372">
        <v>49</v>
      </c>
      <c r="N245" s="372" t="s">
        <v>309</v>
      </c>
      <c r="O245" s="372">
        <v>49035</v>
      </c>
      <c r="P245" s="372" t="s">
        <v>234</v>
      </c>
      <c r="Q245" s="372">
        <v>490350</v>
      </c>
      <c r="R245" s="372">
        <v>52</v>
      </c>
      <c r="S245" s="372">
        <v>87</v>
      </c>
      <c r="T245" s="372" t="s">
        <v>175</v>
      </c>
      <c r="U245" s="372">
        <v>1</v>
      </c>
      <c r="V245" s="372" t="s">
        <v>324</v>
      </c>
      <c r="W245" s="372">
        <v>52</v>
      </c>
      <c r="X245" s="372" t="s">
        <v>256</v>
      </c>
      <c r="Y245" s="372" t="s">
        <v>428</v>
      </c>
      <c r="Z245" s="372" t="s">
        <v>2077</v>
      </c>
      <c r="AA245" s="372" t="s">
        <v>428</v>
      </c>
      <c r="AB245" s="372" t="s">
        <v>2077</v>
      </c>
      <c r="AC245" s="373"/>
      <c r="AD245" s="373"/>
      <c r="AE245" s="372" t="s">
        <v>428</v>
      </c>
      <c r="AF245" s="372">
        <v>5</v>
      </c>
      <c r="AG245" s="372" t="s">
        <v>310</v>
      </c>
      <c r="AH245" s="372" t="s">
        <v>428</v>
      </c>
      <c r="AI245" s="372"/>
      <c r="AJ245" s="372"/>
      <c r="AK245" s="372"/>
      <c r="AL245" s="372"/>
      <c r="AM245" s="372"/>
      <c r="AN245" s="372">
        <v>3.3090700000000002</v>
      </c>
      <c r="AO245" s="372"/>
      <c r="AP245" s="372"/>
      <c r="AQ245" s="373"/>
    </row>
    <row r="246" spans="1:43" x14ac:dyDescent="0.25">
      <c r="A246" s="175" t="str">
        <f t="shared" si="16"/>
        <v>SL_2031_art_87_51</v>
      </c>
      <c r="B246" s="175" t="str">
        <f t="shared" si="17"/>
        <v>Refuse Truck</v>
      </c>
      <c r="C246" s="200">
        <f t="shared" si="15"/>
        <v>4.0253931417307004E-4</v>
      </c>
      <c r="D246" s="262">
        <f t="shared" si="18"/>
        <v>1.0203123742413389E-4</v>
      </c>
      <c r="E246" s="372">
        <v>0.253469</v>
      </c>
      <c r="F246" s="372">
        <v>1</v>
      </c>
      <c r="G246" s="372">
        <v>1</v>
      </c>
      <c r="H246" s="372">
        <v>2031</v>
      </c>
      <c r="I246" s="372">
        <v>1</v>
      </c>
      <c r="J246" s="372">
        <v>5</v>
      </c>
      <c r="K246" s="372" t="s">
        <v>308</v>
      </c>
      <c r="L246" s="372">
        <v>9</v>
      </c>
      <c r="M246" s="372">
        <v>49</v>
      </c>
      <c r="N246" s="372" t="s">
        <v>309</v>
      </c>
      <c r="O246" s="372">
        <v>49035</v>
      </c>
      <c r="P246" s="372" t="s">
        <v>234</v>
      </c>
      <c r="Q246" s="372">
        <v>490350</v>
      </c>
      <c r="R246" s="372">
        <v>51</v>
      </c>
      <c r="S246" s="372">
        <v>87</v>
      </c>
      <c r="T246" s="372" t="s">
        <v>175</v>
      </c>
      <c r="U246" s="372">
        <v>15</v>
      </c>
      <c r="V246" s="372" t="s">
        <v>323</v>
      </c>
      <c r="W246" s="372">
        <v>51</v>
      </c>
      <c r="X246" s="372" t="s">
        <v>255</v>
      </c>
      <c r="Y246" s="372" t="s">
        <v>428</v>
      </c>
      <c r="Z246" s="372" t="s">
        <v>2077</v>
      </c>
      <c r="AA246" s="372" t="s">
        <v>428</v>
      </c>
      <c r="AB246" s="372" t="s">
        <v>2077</v>
      </c>
      <c r="AC246" s="373"/>
      <c r="AD246" s="373"/>
      <c r="AE246" s="372" t="s">
        <v>428</v>
      </c>
      <c r="AF246" s="372">
        <v>5</v>
      </c>
      <c r="AG246" s="372" t="s">
        <v>310</v>
      </c>
      <c r="AH246" s="372" t="s">
        <v>428</v>
      </c>
      <c r="AI246" s="372"/>
      <c r="AJ246" s="372"/>
      <c r="AK246" s="372"/>
      <c r="AL246" s="372"/>
      <c r="AM246" s="372"/>
      <c r="AN246" s="372">
        <v>0.253469</v>
      </c>
      <c r="AO246" s="372"/>
      <c r="AP246" s="372"/>
      <c r="AQ246" s="373"/>
    </row>
    <row r="247" spans="1:43" x14ac:dyDescent="0.25">
      <c r="A247" s="175" t="str">
        <f t="shared" si="16"/>
        <v>SL_2031_art_87_51</v>
      </c>
      <c r="B247" s="175" t="str">
        <f t="shared" si="17"/>
        <v>Refuse Truck</v>
      </c>
      <c r="C247" s="200">
        <f t="shared" si="15"/>
        <v>4.0253931417307004E-4</v>
      </c>
      <c r="D247" s="262">
        <f t="shared" si="18"/>
        <v>6.8146685574987372E-7</v>
      </c>
      <c r="E247" s="372">
        <v>1.6929200000000001E-3</v>
      </c>
      <c r="F247" s="372">
        <v>1</v>
      </c>
      <c r="G247" s="372">
        <v>1</v>
      </c>
      <c r="H247" s="372">
        <v>2031</v>
      </c>
      <c r="I247" s="372">
        <v>1</v>
      </c>
      <c r="J247" s="372">
        <v>5</v>
      </c>
      <c r="K247" s="372" t="s">
        <v>308</v>
      </c>
      <c r="L247" s="372">
        <v>9</v>
      </c>
      <c r="M247" s="372">
        <v>49</v>
      </c>
      <c r="N247" s="372" t="s">
        <v>309</v>
      </c>
      <c r="O247" s="372">
        <v>49035</v>
      </c>
      <c r="P247" s="372" t="s">
        <v>234</v>
      </c>
      <c r="Q247" s="372">
        <v>490350</v>
      </c>
      <c r="R247" s="372">
        <v>51</v>
      </c>
      <c r="S247" s="372">
        <v>87</v>
      </c>
      <c r="T247" s="372" t="s">
        <v>175</v>
      </c>
      <c r="U247" s="372">
        <v>13</v>
      </c>
      <c r="V247" s="372" t="s">
        <v>325</v>
      </c>
      <c r="W247" s="372">
        <v>51</v>
      </c>
      <c r="X247" s="372" t="s">
        <v>255</v>
      </c>
      <c r="Y247" s="372" t="s">
        <v>428</v>
      </c>
      <c r="Z247" s="372" t="s">
        <v>2077</v>
      </c>
      <c r="AA247" s="372" t="s">
        <v>428</v>
      </c>
      <c r="AB247" s="372" t="s">
        <v>2077</v>
      </c>
      <c r="AC247" s="373"/>
      <c r="AD247" s="373"/>
      <c r="AE247" s="372" t="s">
        <v>428</v>
      </c>
      <c r="AF247" s="372">
        <v>5</v>
      </c>
      <c r="AG247" s="372" t="s">
        <v>310</v>
      </c>
      <c r="AH247" s="372" t="s">
        <v>428</v>
      </c>
      <c r="AI247" s="372"/>
      <c r="AJ247" s="372"/>
      <c r="AK247" s="372"/>
      <c r="AL247" s="372"/>
      <c r="AM247" s="372"/>
      <c r="AN247" s="372">
        <v>1.6929200000000001E-3</v>
      </c>
      <c r="AO247" s="372"/>
      <c r="AP247" s="372"/>
      <c r="AQ247" s="373"/>
    </row>
    <row r="248" spans="1:43" x14ac:dyDescent="0.25">
      <c r="A248" s="175" t="str">
        <f t="shared" si="16"/>
        <v>SL_2031_art_87_51</v>
      </c>
      <c r="B248" s="175" t="str">
        <f t="shared" si="17"/>
        <v>Refuse Truck</v>
      </c>
      <c r="C248" s="200">
        <f t="shared" si="15"/>
        <v>4.0253931417307004E-4</v>
      </c>
      <c r="D248" s="262">
        <f t="shared" si="18"/>
        <v>1.1507793913579727E-9</v>
      </c>
      <c r="E248" s="372">
        <v>2.8588000000000001E-6</v>
      </c>
      <c r="F248" s="372">
        <v>1</v>
      </c>
      <c r="G248" s="372">
        <v>1</v>
      </c>
      <c r="H248" s="372">
        <v>2031</v>
      </c>
      <c r="I248" s="372">
        <v>1</v>
      </c>
      <c r="J248" s="372">
        <v>5</v>
      </c>
      <c r="K248" s="372" t="s">
        <v>308</v>
      </c>
      <c r="L248" s="372">
        <v>9</v>
      </c>
      <c r="M248" s="372">
        <v>49</v>
      </c>
      <c r="N248" s="372" t="s">
        <v>309</v>
      </c>
      <c r="O248" s="372">
        <v>49035</v>
      </c>
      <c r="P248" s="372" t="s">
        <v>234</v>
      </c>
      <c r="Q248" s="372">
        <v>490350</v>
      </c>
      <c r="R248" s="372">
        <v>51</v>
      </c>
      <c r="S248" s="372">
        <v>87</v>
      </c>
      <c r="T248" s="372" t="s">
        <v>175</v>
      </c>
      <c r="U248" s="372">
        <v>11</v>
      </c>
      <c r="V248" s="372" t="s">
        <v>326</v>
      </c>
      <c r="W248" s="372">
        <v>51</v>
      </c>
      <c r="X248" s="372" t="s">
        <v>255</v>
      </c>
      <c r="Y248" s="372" t="s">
        <v>428</v>
      </c>
      <c r="Z248" s="372" t="s">
        <v>2077</v>
      </c>
      <c r="AA248" s="372" t="s">
        <v>428</v>
      </c>
      <c r="AB248" s="372" t="s">
        <v>2077</v>
      </c>
      <c r="AC248" s="373"/>
      <c r="AD248" s="373"/>
      <c r="AE248" s="372" t="s">
        <v>428</v>
      </c>
      <c r="AF248" s="372">
        <v>5</v>
      </c>
      <c r="AG248" s="372" t="s">
        <v>310</v>
      </c>
      <c r="AH248" s="372" t="s">
        <v>428</v>
      </c>
      <c r="AI248" s="372"/>
      <c r="AJ248" s="372"/>
      <c r="AK248" s="372"/>
      <c r="AL248" s="372"/>
      <c r="AM248" s="372"/>
      <c r="AN248" s="372">
        <v>2.8588000000000001E-6</v>
      </c>
      <c r="AO248" s="372"/>
      <c r="AP248" s="372"/>
      <c r="AQ248" s="373"/>
    </row>
    <row r="249" spans="1:43" x14ac:dyDescent="0.25">
      <c r="A249" s="175" t="str">
        <f t="shared" si="16"/>
        <v>SL_2031_art_87_51</v>
      </c>
      <c r="B249" s="175" t="str">
        <f t="shared" si="17"/>
        <v>Refuse Truck</v>
      </c>
      <c r="C249" s="200">
        <f t="shared" si="15"/>
        <v>4.0253931417307004E-4</v>
      </c>
      <c r="D249" s="262">
        <f t="shared" si="18"/>
        <v>1.4170349953246081E-3</v>
      </c>
      <c r="E249" s="372">
        <v>3.5202399999999998</v>
      </c>
      <c r="F249" s="372">
        <v>1</v>
      </c>
      <c r="G249" s="372">
        <v>1</v>
      </c>
      <c r="H249" s="372">
        <v>2031</v>
      </c>
      <c r="I249" s="372">
        <v>1</v>
      </c>
      <c r="J249" s="372">
        <v>5</v>
      </c>
      <c r="K249" s="372" t="s">
        <v>308</v>
      </c>
      <c r="L249" s="372">
        <v>9</v>
      </c>
      <c r="M249" s="372">
        <v>49</v>
      </c>
      <c r="N249" s="372" t="s">
        <v>309</v>
      </c>
      <c r="O249" s="372">
        <v>49035</v>
      </c>
      <c r="P249" s="372" t="s">
        <v>234</v>
      </c>
      <c r="Q249" s="372">
        <v>490350</v>
      </c>
      <c r="R249" s="372">
        <v>51</v>
      </c>
      <c r="S249" s="372">
        <v>87</v>
      </c>
      <c r="T249" s="372" t="s">
        <v>175</v>
      </c>
      <c r="U249" s="372">
        <v>1</v>
      </c>
      <c r="V249" s="372" t="s">
        <v>324</v>
      </c>
      <c r="W249" s="372">
        <v>51</v>
      </c>
      <c r="X249" s="372" t="s">
        <v>255</v>
      </c>
      <c r="Y249" s="372" t="s">
        <v>428</v>
      </c>
      <c r="Z249" s="372" t="s">
        <v>2077</v>
      </c>
      <c r="AA249" s="372" t="s">
        <v>428</v>
      </c>
      <c r="AB249" s="372" t="s">
        <v>2077</v>
      </c>
      <c r="AC249" s="373"/>
      <c r="AD249" s="373"/>
      <c r="AE249" s="372" t="s">
        <v>428</v>
      </c>
      <c r="AF249" s="372">
        <v>5</v>
      </c>
      <c r="AG249" s="372" t="s">
        <v>310</v>
      </c>
      <c r="AH249" s="372" t="s">
        <v>428</v>
      </c>
      <c r="AI249" s="372"/>
      <c r="AJ249" s="372"/>
      <c r="AK249" s="372"/>
      <c r="AL249" s="372"/>
      <c r="AM249" s="372"/>
      <c r="AN249" s="372">
        <v>3.5202399999999998</v>
      </c>
      <c r="AO249" s="372"/>
      <c r="AP249" s="372"/>
      <c r="AQ249" s="373"/>
    </row>
    <row r="250" spans="1:43" x14ac:dyDescent="0.25">
      <c r="A250" s="175" t="str">
        <f t="shared" si="16"/>
        <v>SL_2031_art_87_43</v>
      </c>
      <c r="B250" s="175" t="str">
        <f t="shared" si="17"/>
        <v>School Bus</v>
      </c>
      <c r="C250" s="200">
        <f t="shared" si="15"/>
        <v>1.228449877329703E-3</v>
      </c>
      <c r="D250" s="262">
        <f t="shared" si="18"/>
        <v>3.0085474565730823E-4</v>
      </c>
      <c r="E250" s="372">
        <v>0.24490600000000001</v>
      </c>
      <c r="F250" s="372">
        <v>1</v>
      </c>
      <c r="G250" s="372">
        <v>1</v>
      </c>
      <c r="H250" s="372">
        <v>2031</v>
      </c>
      <c r="I250" s="372">
        <v>1</v>
      </c>
      <c r="J250" s="372">
        <v>5</v>
      </c>
      <c r="K250" s="372" t="s">
        <v>308</v>
      </c>
      <c r="L250" s="372">
        <v>9</v>
      </c>
      <c r="M250" s="372">
        <v>49</v>
      </c>
      <c r="N250" s="372" t="s">
        <v>309</v>
      </c>
      <c r="O250" s="372">
        <v>49035</v>
      </c>
      <c r="P250" s="372" t="s">
        <v>234</v>
      </c>
      <c r="Q250" s="372">
        <v>490350</v>
      </c>
      <c r="R250" s="372">
        <v>43</v>
      </c>
      <c r="S250" s="372">
        <v>87</v>
      </c>
      <c r="T250" s="372" t="s">
        <v>175</v>
      </c>
      <c r="U250" s="372">
        <v>15</v>
      </c>
      <c r="V250" s="372" t="s">
        <v>323</v>
      </c>
      <c r="W250" s="372">
        <v>43</v>
      </c>
      <c r="X250" s="372" t="s">
        <v>254</v>
      </c>
      <c r="Y250" s="372" t="s">
        <v>428</v>
      </c>
      <c r="Z250" s="372" t="s">
        <v>2077</v>
      </c>
      <c r="AA250" s="372" t="s">
        <v>428</v>
      </c>
      <c r="AB250" s="372" t="s">
        <v>2077</v>
      </c>
      <c r="AC250" s="373"/>
      <c r="AD250" s="373"/>
      <c r="AE250" s="372" t="s">
        <v>428</v>
      </c>
      <c r="AF250" s="372">
        <v>5</v>
      </c>
      <c r="AG250" s="372" t="s">
        <v>310</v>
      </c>
      <c r="AH250" s="372" t="s">
        <v>428</v>
      </c>
      <c r="AI250" s="372"/>
      <c r="AJ250" s="372"/>
      <c r="AK250" s="372"/>
      <c r="AL250" s="372"/>
      <c r="AM250" s="372"/>
      <c r="AN250" s="372">
        <v>0.24490600000000001</v>
      </c>
      <c r="AO250" s="372"/>
      <c r="AP250" s="372"/>
      <c r="AQ250" s="373"/>
    </row>
    <row r="251" spans="1:43" x14ac:dyDescent="0.25">
      <c r="A251" s="175" t="str">
        <f t="shared" si="16"/>
        <v>SL_2031_art_87_43</v>
      </c>
      <c r="B251" s="175" t="str">
        <f t="shared" si="17"/>
        <v>School Bus</v>
      </c>
      <c r="C251" s="200">
        <f t="shared" si="15"/>
        <v>1.228449877329703E-3</v>
      </c>
      <c r="D251" s="262">
        <f t="shared" si="18"/>
        <v>6.3616013967445062E-5</v>
      </c>
      <c r="E251" s="372">
        <v>5.1785600000000001E-2</v>
      </c>
      <c r="F251" s="372">
        <v>1</v>
      </c>
      <c r="G251" s="372">
        <v>1</v>
      </c>
      <c r="H251" s="372">
        <v>2031</v>
      </c>
      <c r="I251" s="372">
        <v>1</v>
      </c>
      <c r="J251" s="372">
        <v>5</v>
      </c>
      <c r="K251" s="372" t="s">
        <v>308</v>
      </c>
      <c r="L251" s="372">
        <v>9</v>
      </c>
      <c r="M251" s="372">
        <v>49</v>
      </c>
      <c r="N251" s="372" t="s">
        <v>309</v>
      </c>
      <c r="O251" s="372">
        <v>49035</v>
      </c>
      <c r="P251" s="372" t="s">
        <v>234</v>
      </c>
      <c r="Q251" s="372">
        <v>490350</v>
      </c>
      <c r="R251" s="372">
        <v>43</v>
      </c>
      <c r="S251" s="372">
        <v>87</v>
      </c>
      <c r="T251" s="372" t="s">
        <v>175</v>
      </c>
      <c r="U251" s="372">
        <v>13</v>
      </c>
      <c r="V251" s="372" t="s">
        <v>325</v>
      </c>
      <c r="W251" s="372">
        <v>43</v>
      </c>
      <c r="X251" s="372" t="s">
        <v>254</v>
      </c>
      <c r="Y251" s="372" t="s">
        <v>428</v>
      </c>
      <c r="Z251" s="372" t="s">
        <v>2077</v>
      </c>
      <c r="AA251" s="372" t="s">
        <v>428</v>
      </c>
      <c r="AB251" s="372" t="s">
        <v>2077</v>
      </c>
      <c r="AC251" s="373"/>
      <c r="AD251" s="373"/>
      <c r="AE251" s="372" t="s">
        <v>428</v>
      </c>
      <c r="AF251" s="372">
        <v>5</v>
      </c>
      <c r="AG251" s="372" t="s">
        <v>310</v>
      </c>
      <c r="AH251" s="372" t="s">
        <v>428</v>
      </c>
      <c r="AI251" s="372"/>
      <c r="AJ251" s="372"/>
      <c r="AK251" s="372"/>
      <c r="AL251" s="372"/>
      <c r="AM251" s="372"/>
      <c r="AN251" s="372">
        <v>5.1785600000000001E-2</v>
      </c>
      <c r="AO251" s="372"/>
      <c r="AP251" s="372"/>
      <c r="AQ251" s="373"/>
    </row>
    <row r="252" spans="1:43" x14ac:dyDescent="0.25">
      <c r="A252" s="175" t="str">
        <f t="shared" si="16"/>
        <v>SL_2031_art_87_43</v>
      </c>
      <c r="B252" s="175" t="str">
        <f t="shared" si="17"/>
        <v>School Bus</v>
      </c>
      <c r="C252" s="200">
        <f t="shared" si="15"/>
        <v>1.228449877329703E-3</v>
      </c>
      <c r="D252" s="262">
        <f t="shared" si="18"/>
        <v>2.1192234523790171E-7</v>
      </c>
      <c r="E252" s="372">
        <v>1.7251199999999999E-4</v>
      </c>
      <c r="F252" s="372">
        <v>1</v>
      </c>
      <c r="G252" s="372">
        <v>1</v>
      </c>
      <c r="H252" s="372">
        <v>2031</v>
      </c>
      <c r="I252" s="372">
        <v>1</v>
      </c>
      <c r="J252" s="372">
        <v>5</v>
      </c>
      <c r="K252" s="372" t="s">
        <v>308</v>
      </c>
      <c r="L252" s="372">
        <v>9</v>
      </c>
      <c r="M252" s="372">
        <v>49</v>
      </c>
      <c r="N252" s="372" t="s">
        <v>309</v>
      </c>
      <c r="O252" s="372">
        <v>49035</v>
      </c>
      <c r="P252" s="372" t="s">
        <v>234</v>
      </c>
      <c r="Q252" s="372">
        <v>490350</v>
      </c>
      <c r="R252" s="372">
        <v>43</v>
      </c>
      <c r="S252" s="372">
        <v>87</v>
      </c>
      <c r="T252" s="372" t="s">
        <v>175</v>
      </c>
      <c r="U252" s="372">
        <v>11</v>
      </c>
      <c r="V252" s="372" t="s">
        <v>326</v>
      </c>
      <c r="W252" s="372">
        <v>43</v>
      </c>
      <c r="X252" s="372" t="s">
        <v>254</v>
      </c>
      <c r="Y252" s="372" t="s">
        <v>428</v>
      </c>
      <c r="Z252" s="372" t="s">
        <v>2077</v>
      </c>
      <c r="AA252" s="372" t="s">
        <v>428</v>
      </c>
      <c r="AB252" s="372" t="s">
        <v>2077</v>
      </c>
      <c r="AC252" s="373"/>
      <c r="AD252" s="373"/>
      <c r="AE252" s="372" t="s">
        <v>428</v>
      </c>
      <c r="AF252" s="372">
        <v>5</v>
      </c>
      <c r="AG252" s="372" t="s">
        <v>310</v>
      </c>
      <c r="AH252" s="372" t="s">
        <v>428</v>
      </c>
      <c r="AI252" s="372"/>
      <c r="AJ252" s="372"/>
      <c r="AK252" s="372"/>
      <c r="AL252" s="372"/>
      <c r="AM252" s="372"/>
      <c r="AN252" s="372">
        <v>1.7251199999999999E-4</v>
      </c>
      <c r="AO252" s="372"/>
      <c r="AP252" s="372"/>
      <c r="AQ252" s="373"/>
    </row>
    <row r="253" spans="1:43" x14ac:dyDescent="0.25">
      <c r="A253" s="175" t="str">
        <f t="shared" si="16"/>
        <v>SL_2031_art_87_43</v>
      </c>
      <c r="B253" s="175" t="str">
        <f t="shared" si="17"/>
        <v>School Bus</v>
      </c>
      <c r="C253" s="200">
        <f t="shared" si="15"/>
        <v>1.228449877329703E-3</v>
      </c>
      <c r="D253" s="262">
        <f t="shared" si="18"/>
        <v>2.3859199207472959E-3</v>
      </c>
      <c r="E253" s="372">
        <v>1.9422200000000001</v>
      </c>
      <c r="F253" s="372">
        <v>1</v>
      </c>
      <c r="G253" s="372">
        <v>1</v>
      </c>
      <c r="H253" s="372">
        <v>2031</v>
      </c>
      <c r="I253" s="372">
        <v>1</v>
      </c>
      <c r="J253" s="372">
        <v>5</v>
      </c>
      <c r="K253" s="372" t="s">
        <v>308</v>
      </c>
      <c r="L253" s="372">
        <v>9</v>
      </c>
      <c r="M253" s="372">
        <v>49</v>
      </c>
      <c r="N253" s="372" t="s">
        <v>309</v>
      </c>
      <c r="O253" s="372">
        <v>49035</v>
      </c>
      <c r="P253" s="372" t="s">
        <v>234</v>
      </c>
      <c r="Q253" s="372">
        <v>490350</v>
      </c>
      <c r="R253" s="372">
        <v>43</v>
      </c>
      <c r="S253" s="372">
        <v>87</v>
      </c>
      <c r="T253" s="372" t="s">
        <v>175</v>
      </c>
      <c r="U253" s="372">
        <v>1</v>
      </c>
      <c r="V253" s="372" t="s">
        <v>324</v>
      </c>
      <c r="W253" s="372">
        <v>43</v>
      </c>
      <c r="X253" s="372" t="s">
        <v>254</v>
      </c>
      <c r="Y253" s="372" t="s">
        <v>428</v>
      </c>
      <c r="Z253" s="372" t="s">
        <v>2077</v>
      </c>
      <c r="AA253" s="372" t="s">
        <v>428</v>
      </c>
      <c r="AB253" s="372" t="s">
        <v>2077</v>
      </c>
      <c r="AC253" s="373"/>
      <c r="AD253" s="373"/>
      <c r="AE253" s="372" t="s">
        <v>428</v>
      </c>
      <c r="AF253" s="372">
        <v>5</v>
      </c>
      <c r="AG253" s="372" t="s">
        <v>310</v>
      </c>
      <c r="AH253" s="372" t="s">
        <v>428</v>
      </c>
      <c r="AI253" s="372"/>
      <c r="AJ253" s="372"/>
      <c r="AK253" s="372"/>
      <c r="AL253" s="372"/>
      <c r="AM253" s="372"/>
      <c r="AN253" s="372">
        <v>1.9422200000000001</v>
      </c>
      <c r="AO253" s="372"/>
      <c r="AP253" s="372"/>
      <c r="AQ253" s="373"/>
    </row>
    <row r="254" spans="1:43" x14ac:dyDescent="0.25">
      <c r="A254" s="175" t="str">
        <f t="shared" si="16"/>
        <v>SL_2031_art_87_42</v>
      </c>
      <c r="B254" s="175" t="str">
        <f t="shared" si="17"/>
        <v>Transit Bus</v>
      </c>
      <c r="C254" s="200">
        <f t="shared" si="15"/>
        <v>8.5332482098569569E-4</v>
      </c>
      <c r="D254" s="262">
        <f t="shared" si="18"/>
        <v>1.3197265683918472E-4</v>
      </c>
      <c r="E254" s="372">
        <v>0.15465699999999999</v>
      </c>
      <c r="F254" s="372">
        <v>1</v>
      </c>
      <c r="G254" s="372">
        <v>1</v>
      </c>
      <c r="H254" s="372">
        <v>2031</v>
      </c>
      <c r="I254" s="372">
        <v>1</v>
      </c>
      <c r="J254" s="372">
        <v>5</v>
      </c>
      <c r="K254" s="372" t="s">
        <v>308</v>
      </c>
      <c r="L254" s="372">
        <v>9</v>
      </c>
      <c r="M254" s="372">
        <v>49</v>
      </c>
      <c r="N254" s="372" t="s">
        <v>309</v>
      </c>
      <c r="O254" s="372">
        <v>49035</v>
      </c>
      <c r="P254" s="372" t="s">
        <v>234</v>
      </c>
      <c r="Q254" s="372">
        <v>490350</v>
      </c>
      <c r="R254" s="372">
        <v>42</v>
      </c>
      <c r="S254" s="372">
        <v>87</v>
      </c>
      <c r="T254" s="372" t="s">
        <v>175</v>
      </c>
      <c r="U254" s="372">
        <v>15</v>
      </c>
      <c r="V254" s="372" t="s">
        <v>323</v>
      </c>
      <c r="W254" s="372">
        <v>42</v>
      </c>
      <c r="X254" s="372" t="s">
        <v>253</v>
      </c>
      <c r="Y254" s="372" t="s">
        <v>428</v>
      </c>
      <c r="Z254" s="372" t="s">
        <v>2077</v>
      </c>
      <c r="AA254" s="372" t="s">
        <v>428</v>
      </c>
      <c r="AB254" s="372" t="s">
        <v>2077</v>
      </c>
      <c r="AC254" s="373"/>
      <c r="AD254" s="373"/>
      <c r="AE254" s="372" t="s">
        <v>428</v>
      </c>
      <c r="AF254" s="372">
        <v>5</v>
      </c>
      <c r="AG254" s="372" t="s">
        <v>310</v>
      </c>
      <c r="AH254" s="372" t="s">
        <v>428</v>
      </c>
      <c r="AI254" s="372"/>
      <c r="AJ254" s="372"/>
      <c r="AK254" s="372"/>
      <c r="AL254" s="372"/>
      <c r="AM254" s="372"/>
      <c r="AN254" s="372">
        <v>0.15465699999999999</v>
      </c>
      <c r="AO254" s="372"/>
      <c r="AP254" s="372"/>
      <c r="AQ254" s="373"/>
    </row>
    <row r="255" spans="1:43" x14ac:dyDescent="0.25">
      <c r="A255" s="175" t="str">
        <f t="shared" si="16"/>
        <v>SL_2031_art_87_42</v>
      </c>
      <c r="B255" s="175" t="str">
        <f t="shared" si="17"/>
        <v>Transit Bus</v>
      </c>
      <c r="C255" s="200">
        <f t="shared" si="15"/>
        <v>8.5332482098569569E-4</v>
      </c>
      <c r="D255" s="262">
        <f t="shared" si="18"/>
        <v>1.6732590417262212E-4</v>
      </c>
      <c r="E255" s="372">
        <v>0.19608700000000001</v>
      </c>
      <c r="F255" s="372">
        <v>1</v>
      </c>
      <c r="G255" s="372">
        <v>1</v>
      </c>
      <c r="H255" s="372">
        <v>2031</v>
      </c>
      <c r="I255" s="372">
        <v>1</v>
      </c>
      <c r="J255" s="372">
        <v>5</v>
      </c>
      <c r="K255" s="372" t="s">
        <v>308</v>
      </c>
      <c r="L255" s="372">
        <v>9</v>
      </c>
      <c r="M255" s="372">
        <v>49</v>
      </c>
      <c r="N255" s="372" t="s">
        <v>309</v>
      </c>
      <c r="O255" s="372">
        <v>49035</v>
      </c>
      <c r="P255" s="372" t="s">
        <v>234</v>
      </c>
      <c r="Q255" s="372">
        <v>490350</v>
      </c>
      <c r="R255" s="372">
        <v>42</v>
      </c>
      <c r="S255" s="372">
        <v>87</v>
      </c>
      <c r="T255" s="372" t="s">
        <v>175</v>
      </c>
      <c r="U255" s="372">
        <v>13</v>
      </c>
      <c r="V255" s="372" t="s">
        <v>325</v>
      </c>
      <c r="W255" s="372">
        <v>42</v>
      </c>
      <c r="X255" s="372" t="s">
        <v>253</v>
      </c>
      <c r="Y255" s="372" t="s">
        <v>428</v>
      </c>
      <c r="Z255" s="372" t="s">
        <v>2077</v>
      </c>
      <c r="AA255" s="372" t="s">
        <v>428</v>
      </c>
      <c r="AB255" s="372" t="s">
        <v>2077</v>
      </c>
      <c r="AC255" s="373"/>
      <c r="AD255" s="373"/>
      <c r="AE255" s="372" t="s">
        <v>428</v>
      </c>
      <c r="AF255" s="372">
        <v>5</v>
      </c>
      <c r="AG255" s="372" t="s">
        <v>310</v>
      </c>
      <c r="AH255" s="372" t="s">
        <v>428</v>
      </c>
      <c r="AI255" s="372"/>
      <c r="AJ255" s="372"/>
      <c r="AK255" s="372"/>
      <c r="AL255" s="372"/>
      <c r="AM255" s="372"/>
      <c r="AN255" s="372">
        <v>0.19608700000000001</v>
      </c>
      <c r="AO255" s="372"/>
      <c r="AP255" s="372"/>
      <c r="AQ255" s="373"/>
    </row>
    <row r="256" spans="1:43" x14ac:dyDescent="0.25">
      <c r="A256" s="175" t="str">
        <f t="shared" si="16"/>
        <v>SL_2031_art_87_42</v>
      </c>
      <c r="B256" s="175" t="str">
        <f t="shared" si="17"/>
        <v>Transit Bus</v>
      </c>
      <c r="C256" s="200">
        <f t="shared" si="15"/>
        <v>8.5332482098569569E-4</v>
      </c>
      <c r="D256" s="262">
        <f t="shared" si="18"/>
        <v>5.1627602321830261E-7</v>
      </c>
      <c r="E256" s="372">
        <v>6.0501700000000001E-4</v>
      </c>
      <c r="F256" s="372">
        <v>1</v>
      </c>
      <c r="G256" s="372">
        <v>1</v>
      </c>
      <c r="H256" s="372">
        <v>2031</v>
      </c>
      <c r="I256" s="372">
        <v>1</v>
      </c>
      <c r="J256" s="372">
        <v>5</v>
      </c>
      <c r="K256" s="372" t="s">
        <v>308</v>
      </c>
      <c r="L256" s="372">
        <v>9</v>
      </c>
      <c r="M256" s="372">
        <v>49</v>
      </c>
      <c r="N256" s="372" t="s">
        <v>309</v>
      </c>
      <c r="O256" s="372">
        <v>49035</v>
      </c>
      <c r="P256" s="372" t="s">
        <v>234</v>
      </c>
      <c r="Q256" s="372">
        <v>490350</v>
      </c>
      <c r="R256" s="372">
        <v>42</v>
      </c>
      <c r="S256" s="372">
        <v>87</v>
      </c>
      <c r="T256" s="372" t="s">
        <v>175</v>
      </c>
      <c r="U256" s="372">
        <v>11</v>
      </c>
      <c r="V256" s="372" t="s">
        <v>326</v>
      </c>
      <c r="W256" s="372">
        <v>42</v>
      </c>
      <c r="X256" s="372" t="s">
        <v>253</v>
      </c>
      <c r="Y256" s="372" t="s">
        <v>428</v>
      </c>
      <c r="Z256" s="372" t="s">
        <v>2077</v>
      </c>
      <c r="AA256" s="372" t="s">
        <v>428</v>
      </c>
      <c r="AB256" s="372" t="s">
        <v>2077</v>
      </c>
      <c r="AC256" s="373"/>
      <c r="AD256" s="373"/>
      <c r="AE256" s="372" t="s">
        <v>428</v>
      </c>
      <c r="AF256" s="372">
        <v>5</v>
      </c>
      <c r="AG256" s="372" t="s">
        <v>310</v>
      </c>
      <c r="AH256" s="372" t="s">
        <v>428</v>
      </c>
      <c r="AI256" s="372"/>
      <c r="AJ256" s="372"/>
      <c r="AK256" s="372"/>
      <c r="AL256" s="372"/>
      <c r="AM256" s="372"/>
      <c r="AN256" s="372">
        <v>6.0501700000000001E-4</v>
      </c>
      <c r="AO256" s="372"/>
      <c r="AP256" s="372"/>
      <c r="AQ256" s="373"/>
    </row>
    <row r="257" spans="1:43" x14ac:dyDescent="0.25">
      <c r="A257" s="175" t="str">
        <f t="shared" si="16"/>
        <v>SL_2031_art_87_42</v>
      </c>
      <c r="B257" s="175" t="str">
        <f t="shared" si="17"/>
        <v>Transit Bus</v>
      </c>
      <c r="C257" s="200">
        <f t="shared" si="15"/>
        <v>8.5332482098569569E-4</v>
      </c>
      <c r="D257" s="262">
        <f t="shared" si="18"/>
        <v>1.8865987802208549E-3</v>
      </c>
      <c r="E257" s="372">
        <v>2.21088</v>
      </c>
      <c r="F257" s="372">
        <v>1</v>
      </c>
      <c r="G257" s="372">
        <v>1</v>
      </c>
      <c r="H257" s="372">
        <v>2031</v>
      </c>
      <c r="I257" s="372">
        <v>1</v>
      </c>
      <c r="J257" s="372">
        <v>5</v>
      </c>
      <c r="K257" s="372" t="s">
        <v>308</v>
      </c>
      <c r="L257" s="372">
        <v>9</v>
      </c>
      <c r="M257" s="372">
        <v>49</v>
      </c>
      <c r="N257" s="372" t="s">
        <v>309</v>
      </c>
      <c r="O257" s="372">
        <v>49035</v>
      </c>
      <c r="P257" s="372" t="s">
        <v>234</v>
      </c>
      <c r="Q257" s="372">
        <v>490350</v>
      </c>
      <c r="R257" s="372">
        <v>42</v>
      </c>
      <c r="S257" s="372">
        <v>87</v>
      </c>
      <c r="T257" s="372" t="s">
        <v>175</v>
      </c>
      <c r="U257" s="372">
        <v>1</v>
      </c>
      <c r="V257" s="372" t="s">
        <v>324</v>
      </c>
      <c r="W257" s="372">
        <v>42</v>
      </c>
      <c r="X257" s="372" t="s">
        <v>253</v>
      </c>
      <c r="Y257" s="372" t="s">
        <v>428</v>
      </c>
      <c r="Z257" s="372" t="s">
        <v>2077</v>
      </c>
      <c r="AA257" s="372" t="s">
        <v>428</v>
      </c>
      <c r="AB257" s="372" t="s">
        <v>2077</v>
      </c>
      <c r="AC257" s="373"/>
      <c r="AD257" s="373"/>
      <c r="AE257" s="372" t="s">
        <v>428</v>
      </c>
      <c r="AF257" s="372">
        <v>5</v>
      </c>
      <c r="AG257" s="372" t="s">
        <v>310</v>
      </c>
      <c r="AH257" s="372" t="s">
        <v>428</v>
      </c>
      <c r="AI257" s="372"/>
      <c r="AJ257" s="372"/>
      <c r="AK257" s="372"/>
      <c r="AL257" s="372"/>
      <c r="AM257" s="372"/>
      <c r="AN257" s="372">
        <v>2.21088</v>
      </c>
      <c r="AO257" s="372"/>
      <c r="AP257" s="372"/>
      <c r="AQ257" s="373"/>
    </row>
    <row r="258" spans="1:43" x14ac:dyDescent="0.25">
      <c r="A258" s="175" t="str">
        <f t="shared" si="16"/>
        <v>SL_2031_art_87_41</v>
      </c>
      <c r="B258" s="175" t="str">
        <f t="shared" si="17"/>
        <v>Intercity Bus</v>
      </c>
      <c r="C258" s="200">
        <f t="shared" si="15"/>
        <v>2.7535459620983706E-3</v>
      </c>
      <c r="D258" s="262">
        <f t="shared" si="18"/>
        <v>4.6668198384028023E-4</v>
      </c>
      <c r="E258" s="372">
        <v>0.169484</v>
      </c>
      <c r="F258" s="372">
        <v>1</v>
      </c>
      <c r="G258" s="372">
        <v>1</v>
      </c>
      <c r="H258" s="372">
        <v>2031</v>
      </c>
      <c r="I258" s="372">
        <v>1</v>
      </c>
      <c r="J258" s="372">
        <v>5</v>
      </c>
      <c r="K258" s="372" t="s">
        <v>308</v>
      </c>
      <c r="L258" s="372">
        <v>9</v>
      </c>
      <c r="M258" s="372">
        <v>49</v>
      </c>
      <c r="N258" s="372" t="s">
        <v>309</v>
      </c>
      <c r="O258" s="372">
        <v>49035</v>
      </c>
      <c r="P258" s="372" t="s">
        <v>234</v>
      </c>
      <c r="Q258" s="372">
        <v>490350</v>
      </c>
      <c r="R258" s="372">
        <v>41</v>
      </c>
      <c r="S258" s="372">
        <v>87</v>
      </c>
      <c r="T258" s="372" t="s">
        <v>175</v>
      </c>
      <c r="U258" s="372">
        <v>15</v>
      </c>
      <c r="V258" s="372" t="s">
        <v>323</v>
      </c>
      <c r="W258" s="372">
        <v>41</v>
      </c>
      <c r="X258" s="372" t="s">
        <v>429</v>
      </c>
      <c r="Y258" s="372" t="s">
        <v>428</v>
      </c>
      <c r="Z258" s="372" t="s">
        <v>2077</v>
      </c>
      <c r="AA258" s="372" t="s">
        <v>428</v>
      </c>
      <c r="AB258" s="372" t="s">
        <v>2077</v>
      </c>
      <c r="AC258" s="373"/>
      <c r="AD258" s="373"/>
      <c r="AE258" s="372" t="s">
        <v>428</v>
      </c>
      <c r="AF258" s="372">
        <v>5</v>
      </c>
      <c r="AG258" s="372" t="s">
        <v>310</v>
      </c>
      <c r="AH258" s="372" t="s">
        <v>428</v>
      </c>
      <c r="AI258" s="372"/>
      <c r="AJ258" s="372"/>
      <c r="AK258" s="372"/>
      <c r="AL258" s="372"/>
      <c r="AM258" s="372"/>
      <c r="AN258" s="372">
        <v>0.169484</v>
      </c>
      <c r="AO258" s="372"/>
      <c r="AP258" s="372"/>
      <c r="AQ258" s="373"/>
    </row>
    <row r="259" spans="1:43" x14ac:dyDescent="0.25">
      <c r="A259" s="175" t="str">
        <f t="shared" si="16"/>
        <v>SL_2031_art_87_41</v>
      </c>
      <c r="B259" s="175" t="str">
        <f t="shared" si="17"/>
        <v>Intercity Bus</v>
      </c>
      <c r="C259" s="200">
        <f t="shared" si="15"/>
        <v>2.7535459620983706E-3</v>
      </c>
      <c r="D259" s="262">
        <f t="shared" si="18"/>
        <v>6.0194442213643853E-4</v>
      </c>
      <c r="E259" s="372">
        <v>0.218607</v>
      </c>
      <c r="F259" s="372">
        <v>1</v>
      </c>
      <c r="G259" s="372">
        <v>1</v>
      </c>
      <c r="H259" s="372">
        <v>2031</v>
      </c>
      <c r="I259" s="372">
        <v>1</v>
      </c>
      <c r="J259" s="372">
        <v>5</v>
      </c>
      <c r="K259" s="372" t="s">
        <v>308</v>
      </c>
      <c r="L259" s="372">
        <v>9</v>
      </c>
      <c r="M259" s="372">
        <v>49</v>
      </c>
      <c r="N259" s="372" t="s">
        <v>309</v>
      </c>
      <c r="O259" s="372">
        <v>49035</v>
      </c>
      <c r="P259" s="372" t="s">
        <v>234</v>
      </c>
      <c r="Q259" s="372">
        <v>490350</v>
      </c>
      <c r="R259" s="372">
        <v>41</v>
      </c>
      <c r="S259" s="372">
        <v>87</v>
      </c>
      <c r="T259" s="372" t="s">
        <v>175</v>
      </c>
      <c r="U259" s="372">
        <v>13</v>
      </c>
      <c r="V259" s="372" t="s">
        <v>325</v>
      </c>
      <c r="W259" s="372">
        <v>41</v>
      </c>
      <c r="X259" s="372" t="s">
        <v>429</v>
      </c>
      <c r="Y259" s="372" t="s">
        <v>428</v>
      </c>
      <c r="Z259" s="372" t="s">
        <v>2077</v>
      </c>
      <c r="AA259" s="372" t="s">
        <v>428</v>
      </c>
      <c r="AB259" s="372" t="s">
        <v>2077</v>
      </c>
      <c r="AC259" s="373"/>
      <c r="AD259" s="373"/>
      <c r="AE259" s="372" t="s">
        <v>428</v>
      </c>
      <c r="AF259" s="372">
        <v>5</v>
      </c>
      <c r="AG259" s="372" t="s">
        <v>310</v>
      </c>
      <c r="AH259" s="372" t="s">
        <v>428</v>
      </c>
      <c r="AI259" s="372"/>
      <c r="AJ259" s="372"/>
      <c r="AK259" s="372"/>
      <c r="AL259" s="372"/>
      <c r="AM259" s="372"/>
      <c r="AN259" s="372">
        <v>0.218607</v>
      </c>
      <c r="AO259" s="372"/>
      <c r="AP259" s="372"/>
      <c r="AQ259" s="373"/>
    </row>
    <row r="260" spans="1:43" x14ac:dyDescent="0.25">
      <c r="A260" s="175" t="str">
        <f t="shared" si="16"/>
        <v>SL_2031_art_87_41</v>
      </c>
      <c r="B260" s="175" t="str">
        <f t="shared" si="17"/>
        <v>Intercity Bus</v>
      </c>
      <c r="C260" s="200">
        <f t="shared" si="15"/>
        <v>2.7535459620983706E-3</v>
      </c>
      <c r="D260" s="262">
        <f t="shared" si="18"/>
        <v>1.5760443487802823E-6</v>
      </c>
      <c r="E260" s="372">
        <v>5.7236899999999998E-4</v>
      </c>
      <c r="F260" s="372">
        <v>1</v>
      </c>
      <c r="G260" s="372">
        <v>1</v>
      </c>
      <c r="H260" s="372">
        <v>2031</v>
      </c>
      <c r="I260" s="372">
        <v>1</v>
      </c>
      <c r="J260" s="372">
        <v>5</v>
      </c>
      <c r="K260" s="372" t="s">
        <v>308</v>
      </c>
      <c r="L260" s="372">
        <v>9</v>
      </c>
      <c r="M260" s="372">
        <v>49</v>
      </c>
      <c r="N260" s="372" t="s">
        <v>309</v>
      </c>
      <c r="O260" s="372">
        <v>49035</v>
      </c>
      <c r="P260" s="372" t="s">
        <v>234</v>
      </c>
      <c r="Q260" s="372">
        <v>490350</v>
      </c>
      <c r="R260" s="372">
        <v>41</v>
      </c>
      <c r="S260" s="372">
        <v>87</v>
      </c>
      <c r="T260" s="372" t="s">
        <v>175</v>
      </c>
      <c r="U260" s="372">
        <v>11</v>
      </c>
      <c r="V260" s="372" t="s">
        <v>326</v>
      </c>
      <c r="W260" s="372">
        <v>41</v>
      </c>
      <c r="X260" s="372" t="s">
        <v>429</v>
      </c>
      <c r="Y260" s="372" t="s">
        <v>428</v>
      </c>
      <c r="Z260" s="372" t="s">
        <v>2077</v>
      </c>
      <c r="AA260" s="372" t="s">
        <v>428</v>
      </c>
      <c r="AB260" s="372" t="s">
        <v>2077</v>
      </c>
      <c r="AC260" s="373"/>
      <c r="AD260" s="373"/>
      <c r="AE260" s="372" t="s">
        <v>428</v>
      </c>
      <c r="AF260" s="372">
        <v>5</v>
      </c>
      <c r="AG260" s="372" t="s">
        <v>310</v>
      </c>
      <c r="AH260" s="372" t="s">
        <v>428</v>
      </c>
      <c r="AI260" s="372"/>
      <c r="AJ260" s="372"/>
      <c r="AK260" s="372"/>
      <c r="AL260" s="372"/>
      <c r="AM260" s="372"/>
      <c r="AN260" s="372">
        <v>5.7236899999999998E-4</v>
      </c>
      <c r="AO260" s="372"/>
      <c r="AP260" s="372"/>
      <c r="AQ260" s="373"/>
    </row>
    <row r="261" spans="1:43" x14ac:dyDescent="0.25">
      <c r="A261" s="175" t="str">
        <f t="shared" si="16"/>
        <v>SL_2031_art_87_41</v>
      </c>
      <c r="B261" s="175" t="str">
        <f t="shared" si="17"/>
        <v>Intercity Bus</v>
      </c>
      <c r="C261" s="200">
        <f t="shared" si="15"/>
        <v>2.7535459620983706E-3</v>
      </c>
      <c r="D261" s="262">
        <f t="shared" si="18"/>
        <v>7.5612372119221258E-3</v>
      </c>
      <c r="E261" s="372">
        <v>2.746</v>
      </c>
      <c r="F261" s="372">
        <v>1</v>
      </c>
      <c r="G261" s="372">
        <v>1</v>
      </c>
      <c r="H261" s="372">
        <v>2031</v>
      </c>
      <c r="I261" s="372">
        <v>1</v>
      </c>
      <c r="J261" s="372">
        <v>5</v>
      </c>
      <c r="K261" s="372" t="s">
        <v>308</v>
      </c>
      <c r="L261" s="372">
        <v>9</v>
      </c>
      <c r="M261" s="372">
        <v>49</v>
      </c>
      <c r="N261" s="372" t="s">
        <v>309</v>
      </c>
      <c r="O261" s="372">
        <v>49035</v>
      </c>
      <c r="P261" s="372" t="s">
        <v>234</v>
      </c>
      <c r="Q261" s="372">
        <v>490350</v>
      </c>
      <c r="R261" s="372">
        <v>41</v>
      </c>
      <c r="S261" s="372">
        <v>87</v>
      </c>
      <c r="T261" s="372" t="s">
        <v>175</v>
      </c>
      <c r="U261" s="372">
        <v>1</v>
      </c>
      <c r="V261" s="372" t="s">
        <v>324</v>
      </c>
      <c r="W261" s="372">
        <v>41</v>
      </c>
      <c r="X261" s="372" t="s">
        <v>429</v>
      </c>
      <c r="Y261" s="372" t="s">
        <v>428</v>
      </c>
      <c r="Z261" s="372" t="s">
        <v>2077</v>
      </c>
      <c r="AA261" s="372" t="s">
        <v>428</v>
      </c>
      <c r="AB261" s="372" t="s">
        <v>2077</v>
      </c>
      <c r="AC261" s="373"/>
      <c r="AD261" s="373"/>
      <c r="AE261" s="372" t="s">
        <v>428</v>
      </c>
      <c r="AF261" s="372">
        <v>5</v>
      </c>
      <c r="AG261" s="372" t="s">
        <v>310</v>
      </c>
      <c r="AH261" s="372" t="s">
        <v>428</v>
      </c>
      <c r="AI261" s="372"/>
      <c r="AJ261" s="372"/>
      <c r="AK261" s="372"/>
      <c r="AL261" s="372"/>
      <c r="AM261" s="372"/>
      <c r="AN261" s="372">
        <v>2.746</v>
      </c>
      <c r="AO261" s="372"/>
      <c r="AP261" s="372"/>
      <c r="AQ261" s="373"/>
    </row>
    <row r="262" spans="1:43" x14ac:dyDescent="0.25">
      <c r="A262" s="175" t="str">
        <f t="shared" si="16"/>
        <v>SL_2031_art_87_32</v>
      </c>
      <c r="B262" s="175" t="str">
        <f t="shared" si="17"/>
        <v>Light Commercial Truck</v>
      </c>
      <c r="C262" s="200">
        <f t="shared" si="15"/>
        <v>5.0584719878058286E-2</v>
      </c>
      <c r="D262" s="262">
        <f t="shared" si="18"/>
        <v>8.3886664362579168E-5</v>
      </c>
      <c r="E262" s="372">
        <v>1.6583399999999999E-3</v>
      </c>
      <c r="F262" s="372">
        <v>1</v>
      </c>
      <c r="G262" s="372">
        <v>1</v>
      </c>
      <c r="H262" s="372">
        <v>2031</v>
      </c>
      <c r="I262" s="372">
        <v>1</v>
      </c>
      <c r="J262" s="372">
        <v>5</v>
      </c>
      <c r="K262" s="372" t="s">
        <v>308</v>
      </c>
      <c r="L262" s="372">
        <v>9</v>
      </c>
      <c r="M262" s="372">
        <v>49</v>
      </c>
      <c r="N262" s="372" t="s">
        <v>309</v>
      </c>
      <c r="O262" s="372">
        <v>49035</v>
      </c>
      <c r="P262" s="372" t="s">
        <v>234</v>
      </c>
      <c r="Q262" s="372">
        <v>490350</v>
      </c>
      <c r="R262" s="372">
        <v>32</v>
      </c>
      <c r="S262" s="372">
        <v>87</v>
      </c>
      <c r="T262" s="372" t="s">
        <v>175</v>
      </c>
      <c r="U262" s="372">
        <v>15</v>
      </c>
      <c r="V262" s="372" t="s">
        <v>323</v>
      </c>
      <c r="W262" s="372">
        <v>32</v>
      </c>
      <c r="X262" s="372" t="s">
        <v>251</v>
      </c>
      <c r="Y262" s="372" t="s">
        <v>428</v>
      </c>
      <c r="Z262" s="372" t="s">
        <v>2077</v>
      </c>
      <c r="AA262" s="372" t="s">
        <v>428</v>
      </c>
      <c r="AB262" s="372" t="s">
        <v>2077</v>
      </c>
      <c r="AC262" s="373"/>
      <c r="AD262" s="373"/>
      <c r="AE262" s="372" t="s">
        <v>428</v>
      </c>
      <c r="AF262" s="372">
        <v>5</v>
      </c>
      <c r="AG262" s="372" t="s">
        <v>310</v>
      </c>
      <c r="AH262" s="372" t="s">
        <v>428</v>
      </c>
      <c r="AI262" s="372"/>
      <c r="AJ262" s="372"/>
      <c r="AK262" s="372"/>
      <c r="AL262" s="372"/>
      <c r="AM262" s="372"/>
      <c r="AN262" s="372">
        <v>1.6583399999999999E-3</v>
      </c>
      <c r="AO262" s="372"/>
      <c r="AP262" s="372"/>
      <c r="AQ262" s="373"/>
    </row>
    <row r="263" spans="1:43" x14ac:dyDescent="0.25">
      <c r="A263" s="175" t="str">
        <f t="shared" si="16"/>
        <v>SL_2031_art_87_32</v>
      </c>
      <c r="B263" s="175" t="str">
        <f t="shared" si="17"/>
        <v>Light Commercial Truck</v>
      </c>
      <c r="C263" s="200">
        <f t="shared" si="15"/>
        <v>5.0584719878058286E-2</v>
      </c>
      <c r="D263" s="262">
        <f t="shared" si="18"/>
        <v>2.3210191699408508E-2</v>
      </c>
      <c r="E263" s="372">
        <v>0.45883800000000002</v>
      </c>
      <c r="F263" s="372">
        <v>1</v>
      </c>
      <c r="G263" s="372">
        <v>1</v>
      </c>
      <c r="H263" s="372">
        <v>2031</v>
      </c>
      <c r="I263" s="372">
        <v>1</v>
      </c>
      <c r="J263" s="372">
        <v>5</v>
      </c>
      <c r="K263" s="372" t="s">
        <v>308</v>
      </c>
      <c r="L263" s="372">
        <v>9</v>
      </c>
      <c r="M263" s="372">
        <v>49</v>
      </c>
      <c r="N263" s="372" t="s">
        <v>309</v>
      </c>
      <c r="O263" s="372">
        <v>49035</v>
      </c>
      <c r="P263" s="372" t="s">
        <v>234</v>
      </c>
      <c r="Q263" s="372">
        <v>490350</v>
      </c>
      <c r="R263" s="372">
        <v>32</v>
      </c>
      <c r="S263" s="372">
        <v>87</v>
      </c>
      <c r="T263" s="372" t="s">
        <v>175</v>
      </c>
      <c r="U263" s="372">
        <v>13</v>
      </c>
      <c r="V263" s="372" t="s">
        <v>325</v>
      </c>
      <c r="W263" s="372">
        <v>32</v>
      </c>
      <c r="X263" s="372" t="s">
        <v>251</v>
      </c>
      <c r="Y263" s="372" t="s">
        <v>428</v>
      </c>
      <c r="Z263" s="372" t="s">
        <v>2077</v>
      </c>
      <c r="AA263" s="372" t="s">
        <v>428</v>
      </c>
      <c r="AB263" s="372" t="s">
        <v>2077</v>
      </c>
      <c r="AC263" s="373"/>
      <c r="AD263" s="373"/>
      <c r="AE263" s="372" t="s">
        <v>428</v>
      </c>
      <c r="AF263" s="372">
        <v>5</v>
      </c>
      <c r="AG263" s="372" t="s">
        <v>310</v>
      </c>
      <c r="AH263" s="372" t="s">
        <v>428</v>
      </c>
      <c r="AI263" s="372"/>
      <c r="AJ263" s="372"/>
      <c r="AK263" s="372"/>
      <c r="AL263" s="372"/>
      <c r="AM263" s="372"/>
      <c r="AN263" s="372">
        <v>0.45883800000000002</v>
      </c>
      <c r="AO263" s="372"/>
      <c r="AP263" s="372"/>
      <c r="AQ263" s="373"/>
    </row>
    <row r="264" spans="1:43" x14ac:dyDescent="0.25">
      <c r="A264" s="175" t="str">
        <f t="shared" si="16"/>
        <v>SL_2031_art_87_32</v>
      </c>
      <c r="B264" s="175" t="str">
        <f t="shared" si="17"/>
        <v>Light Commercial Truck</v>
      </c>
      <c r="C264" s="200">
        <f t="shared" si="15"/>
        <v>5.0584719878058286E-2</v>
      </c>
      <c r="D264" s="262">
        <f t="shared" si="18"/>
        <v>6.8720859495938525E-5</v>
      </c>
      <c r="E264" s="372">
        <v>1.3585299999999999E-3</v>
      </c>
      <c r="F264" s="372">
        <v>1</v>
      </c>
      <c r="G264" s="372">
        <v>1</v>
      </c>
      <c r="H264" s="372">
        <v>2031</v>
      </c>
      <c r="I264" s="372">
        <v>1</v>
      </c>
      <c r="J264" s="372">
        <v>5</v>
      </c>
      <c r="K264" s="372" t="s">
        <v>308</v>
      </c>
      <c r="L264" s="372">
        <v>9</v>
      </c>
      <c r="M264" s="372">
        <v>49</v>
      </c>
      <c r="N264" s="372" t="s">
        <v>309</v>
      </c>
      <c r="O264" s="372">
        <v>49035</v>
      </c>
      <c r="P264" s="372" t="s">
        <v>234</v>
      </c>
      <c r="Q264" s="372">
        <v>490350</v>
      </c>
      <c r="R264" s="372">
        <v>32</v>
      </c>
      <c r="S264" s="372">
        <v>87</v>
      </c>
      <c r="T264" s="372" t="s">
        <v>175</v>
      </c>
      <c r="U264" s="372">
        <v>11</v>
      </c>
      <c r="V264" s="372" t="s">
        <v>326</v>
      </c>
      <c r="W264" s="372">
        <v>32</v>
      </c>
      <c r="X264" s="372" t="s">
        <v>251</v>
      </c>
      <c r="Y264" s="372" t="s">
        <v>428</v>
      </c>
      <c r="Z264" s="372" t="s">
        <v>2077</v>
      </c>
      <c r="AA264" s="372" t="s">
        <v>428</v>
      </c>
      <c r="AB264" s="372" t="s">
        <v>2077</v>
      </c>
      <c r="AC264" s="373"/>
      <c r="AD264" s="373"/>
      <c r="AE264" s="372" t="s">
        <v>428</v>
      </c>
      <c r="AF264" s="372">
        <v>5</v>
      </c>
      <c r="AG264" s="372" t="s">
        <v>310</v>
      </c>
      <c r="AH264" s="372" t="s">
        <v>428</v>
      </c>
      <c r="AI264" s="372"/>
      <c r="AJ264" s="372"/>
      <c r="AK264" s="372"/>
      <c r="AL264" s="372"/>
      <c r="AM264" s="372"/>
      <c r="AN264" s="372">
        <v>1.3585299999999999E-3</v>
      </c>
      <c r="AO264" s="372"/>
      <c r="AP264" s="372"/>
      <c r="AQ264" s="373"/>
    </row>
    <row r="265" spans="1:43" x14ac:dyDescent="0.25">
      <c r="A265" s="175" t="str">
        <f t="shared" si="16"/>
        <v>SL_2031_art_87_32</v>
      </c>
      <c r="B265" s="175" t="str">
        <f t="shared" si="17"/>
        <v>Light Commercial Truck</v>
      </c>
      <c r="C265" s="200">
        <f t="shared" si="15"/>
        <v>5.0584719878058286E-2</v>
      </c>
      <c r="D265" s="262">
        <f t="shared" si="18"/>
        <v>1.0653900777117246E-2</v>
      </c>
      <c r="E265" s="372">
        <v>0.210615</v>
      </c>
      <c r="F265" s="372">
        <v>1</v>
      </c>
      <c r="G265" s="372">
        <v>1</v>
      </c>
      <c r="H265" s="372">
        <v>2031</v>
      </c>
      <c r="I265" s="372">
        <v>1</v>
      </c>
      <c r="J265" s="372">
        <v>5</v>
      </c>
      <c r="K265" s="372" t="s">
        <v>308</v>
      </c>
      <c r="L265" s="372">
        <v>9</v>
      </c>
      <c r="M265" s="372">
        <v>49</v>
      </c>
      <c r="N265" s="372" t="s">
        <v>309</v>
      </c>
      <c r="O265" s="372">
        <v>49035</v>
      </c>
      <c r="P265" s="372" t="s">
        <v>234</v>
      </c>
      <c r="Q265" s="372">
        <v>490350</v>
      </c>
      <c r="R265" s="372">
        <v>32</v>
      </c>
      <c r="S265" s="372">
        <v>87</v>
      </c>
      <c r="T265" s="372" t="s">
        <v>175</v>
      </c>
      <c r="U265" s="372">
        <v>1</v>
      </c>
      <c r="V265" s="372" t="s">
        <v>324</v>
      </c>
      <c r="W265" s="372">
        <v>32</v>
      </c>
      <c r="X265" s="372" t="s">
        <v>251</v>
      </c>
      <c r="Y265" s="372" t="s">
        <v>428</v>
      </c>
      <c r="Z265" s="372" t="s">
        <v>2077</v>
      </c>
      <c r="AA265" s="372" t="s">
        <v>428</v>
      </c>
      <c r="AB265" s="372" t="s">
        <v>2077</v>
      </c>
      <c r="AC265" s="373"/>
      <c r="AD265" s="373"/>
      <c r="AE265" s="372" t="s">
        <v>428</v>
      </c>
      <c r="AF265" s="372">
        <v>5</v>
      </c>
      <c r="AG265" s="372" t="s">
        <v>310</v>
      </c>
      <c r="AH265" s="372" t="s">
        <v>428</v>
      </c>
      <c r="AI265" s="372"/>
      <c r="AJ265" s="372"/>
      <c r="AK265" s="372"/>
      <c r="AL265" s="372"/>
      <c r="AM265" s="372"/>
      <c r="AN265" s="372">
        <v>0.210615</v>
      </c>
      <c r="AO265" s="372"/>
      <c r="AP265" s="372"/>
      <c r="AQ265" s="373"/>
    </row>
    <row r="266" spans="1:43" x14ac:dyDescent="0.25">
      <c r="A266" s="175" t="str">
        <f t="shared" si="16"/>
        <v>SL_2031_art_87_31</v>
      </c>
      <c r="B266" s="175" t="str">
        <f t="shared" si="17"/>
        <v>Passenger Truck</v>
      </c>
      <c r="C266" s="200">
        <f t="shared" si="15"/>
        <v>0.42362883266217022</v>
      </c>
      <c r="D266" s="262">
        <f t="shared" si="18"/>
        <v>3.0981120330432699E-4</v>
      </c>
      <c r="E266" s="372">
        <v>7.3132700000000004E-4</v>
      </c>
      <c r="F266" s="372">
        <v>1</v>
      </c>
      <c r="G266" s="372">
        <v>1</v>
      </c>
      <c r="H266" s="372">
        <v>2031</v>
      </c>
      <c r="I266" s="372">
        <v>1</v>
      </c>
      <c r="J266" s="372">
        <v>5</v>
      </c>
      <c r="K266" s="372" t="s">
        <v>308</v>
      </c>
      <c r="L266" s="372">
        <v>9</v>
      </c>
      <c r="M266" s="372">
        <v>49</v>
      </c>
      <c r="N266" s="372" t="s">
        <v>309</v>
      </c>
      <c r="O266" s="372">
        <v>49035</v>
      </c>
      <c r="P266" s="372" t="s">
        <v>234</v>
      </c>
      <c r="Q266" s="372">
        <v>490350</v>
      </c>
      <c r="R266" s="372">
        <v>31</v>
      </c>
      <c r="S266" s="372">
        <v>87</v>
      </c>
      <c r="T266" s="372" t="s">
        <v>175</v>
      </c>
      <c r="U266" s="372">
        <v>15</v>
      </c>
      <c r="V266" s="372" t="s">
        <v>323</v>
      </c>
      <c r="W266" s="372">
        <v>31</v>
      </c>
      <c r="X266" s="372" t="s">
        <v>250</v>
      </c>
      <c r="Y266" s="372" t="s">
        <v>428</v>
      </c>
      <c r="Z266" s="372" t="s">
        <v>2077</v>
      </c>
      <c r="AA266" s="372" t="s">
        <v>428</v>
      </c>
      <c r="AB266" s="372" t="s">
        <v>2077</v>
      </c>
      <c r="AC266" s="373"/>
      <c r="AD266" s="373"/>
      <c r="AE266" s="372" t="s">
        <v>428</v>
      </c>
      <c r="AF266" s="372">
        <v>5</v>
      </c>
      <c r="AG266" s="372" t="s">
        <v>310</v>
      </c>
      <c r="AH266" s="372" t="s">
        <v>428</v>
      </c>
      <c r="AI266" s="372"/>
      <c r="AJ266" s="372"/>
      <c r="AK266" s="372"/>
      <c r="AL266" s="372"/>
      <c r="AM266" s="372"/>
      <c r="AN266" s="372">
        <v>7.3132700000000004E-4</v>
      </c>
      <c r="AO266" s="372"/>
      <c r="AP266" s="372"/>
      <c r="AQ266" s="373"/>
    </row>
    <row r="267" spans="1:43" x14ac:dyDescent="0.25">
      <c r="A267" s="175" t="str">
        <f t="shared" si="16"/>
        <v>SL_2031_art_87_31</v>
      </c>
      <c r="B267" s="175" t="str">
        <f t="shared" si="17"/>
        <v>Passenger Truck</v>
      </c>
      <c r="C267" s="200">
        <f t="shared" si="15"/>
        <v>0.42362883266217022</v>
      </c>
      <c r="D267" s="262">
        <f t="shared" si="18"/>
        <v>0.19333106673320197</v>
      </c>
      <c r="E267" s="372">
        <v>0.45636900000000002</v>
      </c>
      <c r="F267" s="372">
        <v>1</v>
      </c>
      <c r="G267" s="372">
        <v>1</v>
      </c>
      <c r="H267" s="372">
        <v>2031</v>
      </c>
      <c r="I267" s="372">
        <v>1</v>
      </c>
      <c r="J267" s="372">
        <v>5</v>
      </c>
      <c r="K267" s="372" t="s">
        <v>308</v>
      </c>
      <c r="L267" s="372">
        <v>9</v>
      </c>
      <c r="M267" s="372">
        <v>49</v>
      </c>
      <c r="N267" s="372" t="s">
        <v>309</v>
      </c>
      <c r="O267" s="372">
        <v>49035</v>
      </c>
      <c r="P267" s="372" t="s">
        <v>234</v>
      </c>
      <c r="Q267" s="372">
        <v>490350</v>
      </c>
      <c r="R267" s="372">
        <v>31</v>
      </c>
      <c r="S267" s="372">
        <v>87</v>
      </c>
      <c r="T267" s="372" t="s">
        <v>175</v>
      </c>
      <c r="U267" s="372">
        <v>13</v>
      </c>
      <c r="V267" s="372" t="s">
        <v>325</v>
      </c>
      <c r="W267" s="372">
        <v>31</v>
      </c>
      <c r="X267" s="372" t="s">
        <v>250</v>
      </c>
      <c r="Y267" s="372" t="s">
        <v>428</v>
      </c>
      <c r="Z267" s="372" t="s">
        <v>2077</v>
      </c>
      <c r="AA267" s="372" t="s">
        <v>428</v>
      </c>
      <c r="AB267" s="372" t="s">
        <v>2077</v>
      </c>
      <c r="AC267" s="373"/>
      <c r="AD267" s="373"/>
      <c r="AE267" s="372" t="s">
        <v>428</v>
      </c>
      <c r="AF267" s="372">
        <v>5</v>
      </c>
      <c r="AG267" s="372" t="s">
        <v>310</v>
      </c>
      <c r="AH267" s="372" t="s">
        <v>428</v>
      </c>
      <c r="AI267" s="372"/>
      <c r="AJ267" s="372"/>
      <c r="AK267" s="372"/>
      <c r="AL267" s="372"/>
      <c r="AM267" s="372"/>
      <c r="AN267" s="372">
        <v>0.45636900000000002</v>
      </c>
      <c r="AO267" s="372"/>
      <c r="AP267" s="372"/>
      <c r="AQ267" s="373"/>
    </row>
    <row r="268" spans="1:43" x14ac:dyDescent="0.25">
      <c r="A268" s="175" t="str">
        <f t="shared" si="16"/>
        <v>SL_2031_art_87_31</v>
      </c>
      <c r="B268" s="175" t="str">
        <f t="shared" si="17"/>
        <v>Passenger Truck</v>
      </c>
      <c r="C268" s="200">
        <f t="shared" si="15"/>
        <v>0.42362883266217022</v>
      </c>
      <c r="D268" s="262">
        <f t="shared" si="18"/>
        <v>5.8420110539443917E-4</v>
      </c>
      <c r="E268" s="372">
        <v>1.37904E-3</v>
      </c>
      <c r="F268" s="372">
        <v>1</v>
      </c>
      <c r="G268" s="372">
        <v>1</v>
      </c>
      <c r="H268" s="372">
        <v>2031</v>
      </c>
      <c r="I268" s="372">
        <v>1</v>
      </c>
      <c r="J268" s="372">
        <v>5</v>
      </c>
      <c r="K268" s="372" t="s">
        <v>308</v>
      </c>
      <c r="L268" s="372">
        <v>9</v>
      </c>
      <c r="M268" s="372">
        <v>49</v>
      </c>
      <c r="N268" s="372" t="s">
        <v>309</v>
      </c>
      <c r="O268" s="372">
        <v>49035</v>
      </c>
      <c r="P268" s="372" t="s">
        <v>234</v>
      </c>
      <c r="Q268" s="372">
        <v>490350</v>
      </c>
      <c r="R268" s="372">
        <v>31</v>
      </c>
      <c r="S268" s="372">
        <v>87</v>
      </c>
      <c r="T268" s="372" t="s">
        <v>175</v>
      </c>
      <c r="U268" s="372">
        <v>11</v>
      </c>
      <c r="V268" s="372" t="s">
        <v>326</v>
      </c>
      <c r="W268" s="372">
        <v>31</v>
      </c>
      <c r="X268" s="372" t="s">
        <v>250</v>
      </c>
      <c r="Y268" s="372" t="s">
        <v>428</v>
      </c>
      <c r="Z268" s="372" t="s">
        <v>2077</v>
      </c>
      <c r="AA268" s="372" t="s">
        <v>428</v>
      </c>
      <c r="AB268" s="372" t="s">
        <v>2077</v>
      </c>
      <c r="AC268" s="373"/>
      <c r="AD268" s="373"/>
      <c r="AE268" s="372" t="s">
        <v>428</v>
      </c>
      <c r="AF268" s="372">
        <v>5</v>
      </c>
      <c r="AG268" s="372" t="s">
        <v>310</v>
      </c>
      <c r="AH268" s="372" t="s">
        <v>428</v>
      </c>
      <c r="AI268" s="372"/>
      <c r="AJ268" s="372"/>
      <c r="AK268" s="372"/>
      <c r="AL268" s="372"/>
      <c r="AM268" s="372"/>
      <c r="AN268" s="372">
        <v>1.37904E-3</v>
      </c>
      <c r="AO268" s="372"/>
      <c r="AP268" s="372"/>
      <c r="AQ268" s="373"/>
    </row>
    <row r="269" spans="1:43" x14ac:dyDescent="0.25">
      <c r="A269" s="175" t="str">
        <f t="shared" si="16"/>
        <v>SL_2031_art_87_31</v>
      </c>
      <c r="B269" s="175" t="str">
        <f t="shared" si="17"/>
        <v>Passenger Truck</v>
      </c>
      <c r="C269" s="200">
        <f t="shared" si="15"/>
        <v>0.42362883266217022</v>
      </c>
      <c r="D269" s="262">
        <f t="shared" si="18"/>
        <v>5.8632772213440335E-2</v>
      </c>
      <c r="E269" s="372">
        <v>0.138406</v>
      </c>
      <c r="F269" s="372">
        <v>1</v>
      </c>
      <c r="G269" s="372">
        <v>1</v>
      </c>
      <c r="H269" s="372">
        <v>2031</v>
      </c>
      <c r="I269" s="372">
        <v>1</v>
      </c>
      <c r="J269" s="372">
        <v>5</v>
      </c>
      <c r="K269" s="372" t="s">
        <v>308</v>
      </c>
      <c r="L269" s="372">
        <v>9</v>
      </c>
      <c r="M269" s="372">
        <v>49</v>
      </c>
      <c r="N269" s="372" t="s">
        <v>309</v>
      </c>
      <c r="O269" s="372">
        <v>49035</v>
      </c>
      <c r="P269" s="372" t="s">
        <v>234</v>
      </c>
      <c r="Q269" s="372">
        <v>490350</v>
      </c>
      <c r="R269" s="372">
        <v>31</v>
      </c>
      <c r="S269" s="372">
        <v>87</v>
      </c>
      <c r="T269" s="372" t="s">
        <v>175</v>
      </c>
      <c r="U269" s="372">
        <v>1</v>
      </c>
      <c r="V269" s="372" t="s">
        <v>324</v>
      </c>
      <c r="W269" s="372">
        <v>31</v>
      </c>
      <c r="X269" s="372" t="s">
        <v>250</v>
      </c>
      <c r="Y269" s="372" t="s">
        <v>428</v>
      </c>
      <c r="Z269" s="372" t="s">
        <v>2077</v>
      </c>
      <c r="AA269" s="372" t="s">
        <v>428</v>
      </c>
      <c r="AB269" s="372" t="s">
        <v>2077</v>
      </c>
      <c r="AC269" s="373"/>
      <c r="AD269" s="373"/>
      <c r="AE269" s="372" t="s">
        <v>428</v>
      </c>
      <c r="AF269" s="372">
        <v>5</v>
      </c>
      <c r="AG269" s="372" t="s">
        <v>310</v>
      </c>
      <c r="AH269" s="372" t="s">
        <v>428</v>
      </c>
      <c r="AI269" s="372"/>
      <c r="AJ269" s="372"/>
      <c r="AK269" s="372"/>
      <c r="AL269" s="372"/>
      <c r="AM269" s="372"/>
      <c r="AN269" s="372">
        <v>0.138406</v>
      </c>
      <c r="AO269" s="372"/>
      <c r="AP269" s="372"/>
      <c r="AQ269" s="373"/>
    </row>
    <row r="270" spans="1:43" x14ac:dyDescent="0.25">
      <c r="A270" s="175" t="str">
        <f t="shared" si="16"/>
        <v>SL_2031_art_87_21</v>
      </c>
      <c r="B270" s="175" t="str">
        <f t="shared" si="17"/>
        <v>Passenger Car</v>
      </c>
      <c r="C270" s="200">
        <f t="shared" si="15"/>
        <v>0.44466615548301297</v>
      </c>
      <c r="D270" s="262">
        <f t="shared" si="18"/>
        <v>2.6721767947596181E-4</v>
      </c>
      <c r="E270" s="372">
        <v>6.0094E-4</v>
      </c>
      <c r="F270" s="372">
        <v>1</v>
      </c>
      <c r="G270" s="372">
        <v>1</v>
      </c>
      <c r="H270" s="372">
        <v>2031</v>
      </c>
      <c r="I270" s="372">
        <v>1</v>
      </c>
      <c r="J270" s="372">
        <v>5</v>
      </c>
      <c r="K270" s="372" t="s">
        <v>308</v>
      </c>
      <c r="L270" s="372">
        <v>9</v>
      </c>
      <c r="M270" s="372">
        <v>49</v>
      </c>
      <c r="N270" s="372" t="s">
        <v>309</v>
      </c>
      <c r="O270" s="372">
        <v>49035</v>
      </c>
      <c r="P270" s="372" t="s">
        <v>234</v>
      </c>
      <c r="Q270" s="372">
        <v>490350</v>
      </c>
      <c r="R270" s="372">
        <v>21</v>
      </c>
      <c r="S270" s="372">
        <v>87</v>
      </c>
      <c r="T270" s="372" t="s">
        <v>175</v>
      </c>
      <c r="U270" s="372">
        <v>15</v>
      </c>
      <c r="V270" s="372" t="s">
        <v>323</v>
      </c>
      <c r="W270" s="372">
        <v>21</v>
      </c>
      <c r="X270" s="372" t="s">
        <v>249</v>
      </c>
      <c r="Y270" s="372" t="s">
        <v>428</v>
      </c>
      <c r="Z270" s="372" t="s">
        <v>2077</v>
      </c>
      <c r="AA270" s="372" t="s">
        <v>428</v>
      </c>
      <c r="AB270" s="372" t="s">
        <v>2077</v>
      </c>
      <c r="AC270" s="373"/>
      <c r="AD270" s="373"/>
      <c r="AE270" s="372" t="s">
        <v>428</v>
      </c>
      <c r="AF270" s="372">
        <v>5</v>
      </c>
      <c r="AG270" s="372" t="s">
        <v>310</v>
      </c>
      <c r="AH270" s="372" t="s">
        <v>428</v>
      </c>
      <c r="AI270" s="372"/>
      <c r="AJ270" s="372"/>
      <c r="AK270" s="372"/>
      <c r="AL270" s="372"/>
      <c r="AM270" s="372"/>
      <c r="AN270" s="372">
        <v>6.0094E-4</v>
      </c>
      <c r="AO270" s="372"/>
      <c r="AP270" s="372"/>
      <c r="AQ270" s="373"/>
    </row>
    <row r="271" spans="1:43" x14ac:dyDescent="0.25">
      <c r="A271" s="175" t="str">
        <f t="shared" si="16"/>
        <v>SL_2031_art_87_21</v>
      </c>
      <c r="B271" s="175" t="str">
        <f t="shared" si="17"/>
        <v>Passenger Car</v>
      </c>
      <c r="C271" s="200">
        <f t="shared" si="15"/>
        <v>0.44466615548301297</v>
      </c>
      <c r="D271" s="262">
        <f t="shared" si="18"/>
        <v>0.22176924105635404</v>
      </c>
      <c r="E271" s="372">
        <v>0.49873200000000001</v>
      </c>
      <c r="F271" s="372">
        <v>1</v>
      </c>
      <c r="G271" s="372">
        <v>1</v>
      </c>
      <c r="H271" s="372">
        <v>2031</v>
      </c>
      <c r="I271" s="372">
        <v>1</v>
      </c>
      <c r="J271" s="372">
        <v>5</v>
      </c>
      <c r="K271" s="372" t="s">
        <v>308</v>
      </c>
      <c r="L271" s="372">
        <v>9</v>
      </c>
      <c r="M271" s="372">
        <v>49</v>
      </c>
      <c r="N271" s="372" t="s">
        <v>309</v>
      </c>
      <c r="O271" s="372">
        <v>49035</v>
      </c>
      <c r="P271" s="372" t="s">
        <v>234</v>
      </c>
      <c r="Q271" s="372">
        <v>490350</v>
      </c>
      <c r="R271" s="372">
        <v>21</v>
      </c>
      <c r="S271" s="372">
        <v>87</v>
      </c>
      <c r="T271" s="372" t="s">
        <v>175</v>
      </c>
      <c r="U271" s="372">
        <v>13</v>
      </c>
      <c r="V271" s="372" t="s">
        <v>325</v>
      </c>
      <c r="W271" s="372">
        <v>21</v>
      </c>
      <c r="X271" s="372" t="s">
        <v>249</v>
      </c>
      <c r="Y271" s="372" t="s">
        <v>428</v>
      </c>
      <c r="Z271" s="372" t="s">
        <v>2077</v>
      </c>
      <c r="AA271" s="372" t="s">
        <v>428</v>
      </c>
      <c r="AB271" s="372" t="s">
        <v>2077</v>
      </c>
      <c r="AC271" s="373"/>
      <c r="AD271" s="373"/>
      <c r="AE271" s="372" t="s">
        <v>428</v>
      </c>
      <c r="AF271" s="372">
        <v>5</v>
      </c>
      <c r="AG271" s="372" t="s">
        <v>310</v>
      </c>
      <c r="AH271" s="372" t="s">
        <v>428</v>
      </c>
      <c r="AI271" s="372"/>
      <c r="AJ271" s="372"/>
      <c r="AK271" s="372"/>
      <c r="AL271" s="372"/>
      <c r="AM271" s="372"/>
      <c r="AN271" s="372">
        <v>0.49873200000000001</v>
      </c>
      <c r="AO271" s="372"/>
      <c r="AP271" s="372"/>
      <c r="AQ271" s="373"/>
    </row>
    <row r="272" spans="1:43" x14ac:dyDescent="0.25">
      <c r="A272" s="175" t="str">
        <f t="shared" si="16"/>
        <v>SL_2031_art_87_21</v>
      </c>
      <c r="B272" s="175" t="str">
        <f t="shared" si="17"/>
        <v>Passenger Car</v>
      </c>
      <c r="C272" s="200">
        <f t="shared" si="15"/>
        <v>0.44466615548301297</v>
      </c>
      <c r="D272" s="262">
        <f t="shared" si="18"/>
        <v>6.1919317484854068E-4</v>
      </c>
      <c r="E272" s="372">
        <v>1.3924899999999999E-3</v>
      </c>
      <c r="F272" s="372">
        <v>1</v>
      </c>
      <c r="G272" s="372">
        <v>1</v>
      </c>
      <c r="H272" s="372">
        <v>2031</v>
      </c>
      <c r="I272" s="372">
        <v>1</v>
      </c>
      <c r="J272" s="372">
        <v>5</v>
      </c>
      <c r="K272" s="372" t="s">
        <v>308</v>
      </c>
      <c r="L272" s="372">
        <v>9</v>
      </c>
      <c r="M272" s="372">
        <v>49</v>
      </c>
      <c r="N272" s="372" t="s">
        <v>309</v>
      </c>
      <c r="O272" s="372">
        <v>49035</v>
      </c>
      <c r="P272" s="372" t="s">
        <v>234</v>
      </c>
      <c r="Q272" s="372">
        <v>490350</v>
      </c>
      <c r="R272" s="372">
        <v>21</v>
      </c>
      <c r="S272" s="372">
        <v>87</v>
      </c>
      <c r="T272" s="372" t="s">
        <v>175</v>
      </c>
      <c r="U272" s="372">
        <v>11</v>
      </c>
      <c r="V272" s="372" t="s">
        <v>326</v>
      </c>
      <c r="W272" s="372">
        <v>21</v>
      </c>
      <c r="X272" s="372" t="s">
        <v>249</v>
      </c>
      <c r="Y272" s="372" t="s">
        <v>428</v>
      </c>
      <c r="Z272" s="372" t="s">
        <v>2077</v>
      </c>
      <c r="AA272" s="372" t="s">
        <v>428</v>
      </c>
      <c r="AB272" s="372" t="s">
        <v>2077</v>
      </c>
      <c r="AC272" s="373"/>
      <c r="AD272" s="373"/>
      <c r="AE272" s="372" t="s">
        <v>428</v>
      </c>
      <c r="AF272" s="372">
        <v>5</v>
      </c>
      <c r="AG272" s="372" t="s">
        <v>310</v>
      </c>
      <c r="AH272" s="372" t="s">
        <v>428</v>
      </c>
      <c r="AI272" s="372"/>
      <c r="AJ272" s="372"/>
      <c r="AK272" s="372"/>
      <c r="AL272" s="372"/>
      <c r="AM272" s="372"/>
      <c r="AN272" s="372">
        <v>1.3924899999999999E-3</v>
      </c>
      <c r="AO272" s="372"/>
      <c r="AP272" s="372"/>
      <c r="AQ272" s="373"/>
    </row>
    <row r="273" spans="1:43" x14ac:dyDescent="0.25">
      <c r="A273" s="175" t="str">
        <f t="shared" si="16"/>
        <v>SL_2031_art_87_21</v>
      </c>
      <c r="B273" s="175" t="str">
        <f t="shared" si="17"/>
        <v>Passenger Car</v>
      </c>
      <c r="C273" s="200">
        <f t="shared" si="15"/>
        <v>0.44466615548301297</v>
      </c>
      <c r="D273" s="262">
        <f t="shared" si="18"/>
        <v>2.0367310719281734E-2</v>
      </c>
      <c r="E273" s="372">
        <v>4.58036E-2</v>
      </c>
      <c r="F273" s="372">
        <v>1</v>
      </c>
      <c r="G273" s="372">
        <v>1</v>
      </c>
      <c r="H273" s="372">
        <v>2031</v>
      </c>
      <c r="I273" s="372">
        <v>1</v>
      </c>
      <c r="J273" s="372">
        <v>5</v>
      </c>
      <c r="K273" s="372" t="s">
        <v>308</v>
      </c>
      <c r="L273" s="372">
        <v>9</v>
      </c>
      <c r="M273" s="372">
        <v>49</v>
      </c>
      <c r="N273" s="372" t="s">
        <v>309</v>
      </c>
      <c r="O273" s="372">
        <v>49035</v>
      </c>
      <c r="P273" s="372" t="s">
        <v>234</v>
      </c>
      <c r="Q273" s="372">
        <v>490350</v>
      </c>
      <c r="R273" s="372">
        <v>21</v>
      </c>
      <c r="S273" s="372">
        <v>87</v>
      </c>
      <c r="T273" s="372" t="s">
        <v>175</v>
      </c>
      <c r="U273" s="372">
        <v>1</v>
      </c>
      <c r="V273" s="372" t="s">
        <v>324</v>
      </c>
      <c r="W273" s="372">
        <v>21</v>
      </c>
      <c r="X273" s="372" t="s">
        <v>249</v>
      </c>
      <c r="Y273" s="372" t="s">
        <v>428</v>
      </c>
      <c r="Z273" s="372" t="s">
        <v>2077</v>
      </c>
      <c r="AA273" s="372" t="s">
        <v>428</v>
      </c>
      <c r="AB273" s="372" t="s">
        <v>2077</v>
      </c>
      <c r="AC273" s="373"/>
      <c r="AD273" s="373"/>
      <c r="AE273" s="372" t="s">
        <v>428</v>
      </c>
      <c r="AF273" s="372">
        <v>5</v>
      </c>
      <c r="AG273" s="372" t="s">
        <v>310</v>
      </c>
      <c r="AH273" s="372" t="s">
        <v>428</v>
      </c>
      <c r="AI273" s="372"/>
      <c r="AJ273" s="372"/>
      <c r="AK273" s="372"/>
      <c r="AL273" s="372"/>
      <c r="AM273" s="372"/>
      <c r="AN273" s="372">
        <v>4.58036E-2</v>
      </c>
      <c r="AO273" s="372"/>
      <c r="AP273" s="372"/>
      <c r="AQ273" s="373"/>
    </row>
    <row r="274" spans="1:43" x14ac:dyDescent="0.25">
      <c r="A274" s="175" t="str">
        <f t="shared" si="16"/>
        <v>SL_2031_art_87_11</v>
      </c>
      <c r="B274" s="175" t="str">
        <f t="shared" si="17"/>
        <v>Motorcycle</v>
      </c>
      <c r="C274" s="200">
        <f t="shared" si="15"/>
        <v>2.2109705214788718E-3</v>
      </c>
      <c r="D274" s="262">
        <f t="shared" si="18"/>
        <v>0</v>
      </c>
      <c r="E274" s="372">
        <v>0</v>
      </c>
      <c r="F274" s="372">
        <v>1</v>
      </c>
      <c r="G274" s="372">
        <v>1</v>
      </c>
      <c r="H274" s="372">
        <v>2031</v>
      </c>
      <c r="I274" s="372">
        <v>1</v>
      </c>
      <c r="J274" s="372">
        <v>5</v>
      </c>
      <c r="K274" s="372" t="s">
        <v>308</v>
      </c>
      <c r="L274" s="372">
        <v>9</v>
      </c>
      <c r="M274" s="372">
        <v>49</v>
      </c>
      <c r="N274" s="372" t="s">
        <v>309</v>
      </c>
      <c r="O274" s="372">
        <v>49035</v>
      </c>
      <c r="P274" s="372" t="s">
        <v>234</v>
      </c>
      <c r="Q274" s="372">
        <v>490350</v>
      </c>
      <c r="R274" s="372">
        <v>11</v>
      </c>
      <c r="S274" s="372">
        <v>87</v>
      </c>
      <c r="T274" s="372" t="s">
        <v>175</v>
      </c>
      <c r="U274" s="372">
        <v>15</v>
      </c>
      <c r="V274" s="372" t="s">
        <v>323</v>
      </c>
      <c r="W274" s="372">
        <v>11</v>
      </c>
      <c r="X274" s="372" t="s">
        <v>248</v>
      </c>
      <c r="Y274" s="372" t="s">
        <v>428</v>
      </c>
      <c r="Z274" s="372" t="s">
        <v>2077</v>
      </c>
      <c r="AA274" s="372" t="s">
        <v>428</v>
      </c>
      <c r="AB274" s="372" t="s">
        <v>2077</v>
      </c>
      <c r="AC274" s="373"/>
      <c r="AD274" s="373"/>
      <c r="AE274" s="372" t="s">
        <v>428</v>
      </c>
      <c r="AF274" s="372">
        <v>5</v>
      </c>
      <c r="AG274" s="372" t="s">
        <v>310</v>
      </c>
      <c r="AH274" s="372" t="s">
        <v>428</v>
      </c>
      <c r="AI274" s="372"/>
      <c r="AJ274" s="372"/>
      <c r="AK274" s="372"/>
      <c r="AL274" s="372"/>
      <c r="AM274" s="372"/>
      <c r="AN274" s="372">
        <v>0</v>
      </c>
      <c r="AO274" s="372"/>
      <c r="AP274" s="372"/>
      <c r="AQ274" s="373"/>
    </row>
    <row r="275" spans="1:43" x14ac:dyDescent="0.25">
      <c r="A275" s="175" t="str">
        <f t="shared" si="16"/>
        <v>SL_2031_art_87_11</v>
      </c>
      <c r="B275" s="175" t="str">
        <f t="shared" si="17"/>
        <v>Motorcycle</v>
      </c>
      <c r="C275" s="200">
        <f t="shared" si="15"/>
        <v>2.2109705214788718E-3</v>
      </c>
      <c r="D275" s="262">
        <f t="shared" si="18"/>
        <v>3.0790638773271215E-3</v>
      </c>
      <c r="E275" s="372">
        <v>1.39263</v>
      </c>
      <c r="F275" s="372">
        <v>1</v>
      </c>
      <c r="G275" s="372">
        <v>1</v>
      </c>
      <c r="H275" s="372">
        <v>2031</v>
      </c>
      <c r="I275" s="372">
        <v>1</v>
      </c>
      <c r="J275" s="372">
        <v>5</v>
      </c>
      <c r="K275" s="372" t="s">
        <v>308</v>
      </c>
      <c r="L275" s="372">
        <v>9</v>
      </c>
      <c r="M275" s="372">
        <v>49</v>
      </c>
      <c r="N275" s="372" t="s">
        <v>309</v>
      </c>
      <c r="O275" s="372">
        <v>49035</v>
      </c>
      <c r="P275" s="372" t="s">
        <v>234</v>
      </c>
      <c r="Q275" s="372">
        <v>490350</v>
      </c>
      <c r="R275" s="372">
        <v>11</v>
      </c>
      <c r="S275" s="372">
        <v>87</v>
      </c>
      <c r="T275" s="372" t="s">
        <v>175</v>
      </c>
      <c r="U275" s="372">
        <v>13</v>
      </c>
      <c r="V275" s="372" t="s">
        <v>325</v>
      </c>
      <c r="W275" s="372">
        <v>11</v>
      </c>
      <c r="X275" s="372" t="s">
        <v>248</v>
      </c>
      <c r="Y275" s="372" t="s">
        <v>428</v>
      </c>
      <c r="Z275" s="372" t="s">
        <v>2077</v>
      </c>
      <c r="AA275" s="372" t="s">
        <v>428</v>
      </c>
      <c r="AB275" s="372" t="s">
        <v>2077</v>
      </c>
      <c r="AC275" s="373"/>
      <c r="AD275" s="373"/>
      <c r="AE275" s="372" t="s">
        <v>428</v>
      </c>
      <c r="AF275" s="372">
        <v>5</v>
      </c>
      <c r="AG275" s="372" t="s">
        <v>310</v>
      </c>
      <c r="AH275" s="372" t="s">
        <v>428</v>
      </c>
      <c r="AI275" s="372"/>
      <c r="AJ275" s="372"/>
      <c r="AK275" s="372"/>
      <c r="AL275" s="372"/>
      <c r="AM275" s="372"/>
      <c r="AN275" s="372">
        <v>1.39263</v>
      </c>
      <c r="AO275" s="372"/>
      <c r="AP275" s="372"/>
      <c r="AQ275" s="373"/>
    </row>
    <row r="276" spans="1:43" x14ac:dyDescent="0.25">
      <c r="A276" s="175" t="str">
        <f t="shared" si="16"/>
        <v>SL_2031_art_87_11</v>
      </c>
      <c r="B276" s="175" t="str">
        <f t="shared" si="17"/>
        <v>Motorcycle</v>
      </c>
      <c r="C276" s="200">
        <f t="shared" ref="C276:C339" si="19">VLOOKUP(R276,$AS$8:$CT$22,Funding_Year-1996,FALSE)</f>
        <v>2.2109705214788718E-3</v>
      </c>
      <c r="D276" s="262">
        <f t="shared" si="18"/>
        <v>5.4518111118626025E-6</v>
      </c>
      <c r="E276" s="372">
        <v>2.4658000000000002E-3</v>
      </c>
      <c r="F276" s="372">
        <v>1</v>
      </c>
      <c r="G276" s="372">
        <v>1</v>
      </c>
      <c r="H276" s="372">
        <v>2031</v>
      </c>
      <c r="I276" s="372">
        <v>1</v>
      </c>
      <c r="J276" s="372">
        <v>5</v>
      </c>
      <c r="K276" s="372" t="s">
        <v>308</v>
      </c>
      <c r="L276" s="372">
        <v>9</v>
      </c>
      <c r="M276" s="372">
        <v>49</v>
      </c>
      <c r="N276" s="372" t="s">
        <v>309</v>
      </c>
      <c r="O276" s="372">
        <v>49035</v>
      </c>
      <c r="P276" s="372" t="s">
        <v>234</v>
      </c>
      <c r="Q276" s="372">
        <v>490350</v>
      </c>
      <c r="R276" s="372">
        <v>11</v>
      </c>
      <c r="S276" s="372">
        <v>87</v>
      </c>
      <c r="T276" s="372" t="s">
        <v>175</v>
      </c>
      <c r="U276" s="372">
        <v>11</v>
      </c>
      <c r="V276" s="372" t="s">
        <v>326</v>
      </c>
      <c r="W276" s="372">
        <v>11</v>
      </c>
      <c r="X276" s="372" t="s">
        <v>248</v>
      </c>
      <c r="Y276" s="372" t="s">
        <v>428</v>
      </c>
      <c r="Z276" s="372" t="s">
        <v>2077</v>
      </c>
      <c r="AA276" s="372" t="s">
        <v>428</v>
      </c>
      <c r="AB276" s="372" t="s">
        <v>2077</v>
      </c>
      <c r="AC276" s="373"/>
      <c r="AD276" s="373"/>
      <c r="AE276" s="372" t="s">
        <v>428</v>
      </c>
      <c r="AF276" s="372">
        <v>5</v>
      </c>
      <c r="AG276" s="372" t="s">
        <v>310</v>
      </c>
      <c r="AH276" s="372" t="s">
        <v>428</v>
      </c>
      <c r="AI276" s="372"/>
      <c r="AJ276" s="372"/>
      <c r="AK276" s="372"/>
      <c r="AL276" s="372"/>
      <c r="AM276" s="372"/>
      <c r="AN276" s="372">
        <v>2.4658000000000002E-3</v>
      </c>
      <c r="AO276" s="372"/>
      <c r="AP276" s="372"/>
      <c r="AQ276" s="373"/>
    </row>
    <row r="277" spans="1:43" x14ac:dyDescent="0.25">
      <c r="A277" s="175" t="str">
        <f t="shared" ref="A277:A340" si="20">"SL_2031_art_"&amp;S277&amp;"_"&amp;R277</f>
        <v>SL_2031_art_87_11</v>
      </c>
      <c r="B277" s="175" t="str">
        <f t="shared" ref="B277:B340" si="21">VLOOKUP(R277,$AS$8:$AT$21,2,FALSE)</f>
        <v>Motorcycle</v>
      </c>
      <c r="C277" s="200">
        <f t="shared" si="19"/>
        <v>2.2109705214788718E-3</v>
      </c>
      <c r="D277" s="262">
        <f t="shared" ref="D277:D340" si="22">E277*C277</f>
        <v>1.8593908330353879E-2</v>
      </c>
      <c r="E277" s="372">
        <v>8.4098400000000009</v>
      </c>
      <c r="F277" s="372">
        <v>1</v>
      </c>
      <c r="G277" s="372">
        <v>1</v>
      </c>
      <c r="H277" s="372">
        <v>2031</v>
      </c>
      <c r="I277" s="372">
        <v>1</v>
      </c>
      <c r="J277" s="372">
        <v>5</v>
      </c>
      <c r="K277" s="372" t="s">
        <v>308</v>
      </c>
      <c r="L277" s="372">
        <v>9</v>
      </c>
      <c r="M277" s="372">
        <v>49</v>
      </c>
      <c r="N277" s="372" t="s">
        <v>309</v>
      </c>
      <c r="O277" s="372">
        <v>49035</v>
      </c>
      <c r="P277" s="372" t="s">
        <v>234</v>
      </c>
      <c r="Q277" s="372">
        <v>490350</v>
      </c>
      <c r="R277" s="372">
        <v>11</v>
      </c>
      <c r="S277" s="372">
        <v>87</v>
      </c>
      <c r="T277" s="372" t="s">
        <v>175</v>
      </c>
      <c r="U277" s="372">
        <v>1</v>
      </c>
      <c r="V277" s="372" t="s">
        <v>324</v>
      </c>
      <c r="W277" s="372">
        <v>11</v>
      </c>
      <c r="X277" s="372" t="s">
        <v>248</v>
      </c>
      <c r="Y277" s="372" t="s">
        <v>428</v>
      </c>
      <c r="Z277" s="372" t="s">
        <v>2077</v>
      </c>
      <c r="AA277" s="372" t="s">
        <v>428</v>
      </c>
      <c r="AB277" s="372" t="s">
        <v>2077</v>
      </c>
      <c r="AC277" s="373"/>
      <c r="AD277" s="373"/>
      <c r="AE277" s="372" t="s">
        <v>428</v>
      </c>
      <c r="AF277" s="372">
        <v>5</v>
      </c>
      <c r="AG277" s="372" t="s">
        <v>310</v>
      </c>
      <c r="AH277" s="372" t="s">
        <v>428</v>
      </c>
      <c r="AI277" s="372"/>
      <c r="AJ277" s="372"/>
      <c r="AK277" s="372"/>
      <c r="AL277" s="372"/>
      <c r="AM277" s="372"/>
      <c r="AN277" s="372">
        <v>8.4098400000000009</v>
      </c>
      <c r="AO277" s="372"/>
      <c r="AP277" s="372"/>
      <c r="AQ277" s="373"/>
    </row>
    <row r="278" spans="1:43" x14ac:dyDescent="0.25">
      <c r="A278" s="175" t="str">
        <f t="shared" si="20"/>
        <v>SL_2031_art_79_62</v>
      </c>
      <c r="B278" s="175" t="str">
        <f t="shared" si="21"/>
        <v>Combination Long Haul Truck</v>
      </c>
      <c r="C278" s="200">
        <f t="shared" si="19"/>
        <v>2.7137441389359928E-2</v>
      </c>
      <c r="D278" s="262">
        <f t="shared" si="22"/>
        <v>0</v>
      </c>
      <c r="E278" s="372">
        <v>0</v>
      </c>
      <c r="F278" s="372">
        <v>1</v>
      </c>
      <c r="G278" s="372">
        <v>1</v>
      </c>
      <c r="H278" s="372">
        <v>2031</v>
      </c>
      <c r="I278" s="372">
        <v>1</v>
      </c>
      <c r="J278" s="372">
        <v>5</v>
      </c>
      <c r="K278" s="372" t="s">
        <v>308</v>
      </c>
      <c r="L278" s="372">
        <v>9</v>
      </c>
      <c r="M278" s="372">
        <v>49</v>
      </c>
      <c r="N278" s="372" t="s">
        <v>309</v>
      </c>
      <c r="O278" s="372">
        <v>49035</v>
      </c>
      <c r="P278" s="372" t="s">
        <v>234</v>
      </c>
      <c r="Q278" s="372">
        <v>490350</v>
      </c>
      <c r="R278" s="372">
        <v>62</v>
      </c>
      <c r="S278" s="372">
        <v>79</v>
      </c>
      <c r="T278" s="372" t="s">
        <v>315</v>
      </c>
      <c r="U278" s="372">
        <v>91</v>
      </c>
      <c r="V278" s="372" t="s">
        <v>2076</v>
      </c>
      <c r="W278" s="372">
        <v>62</v>
      </c>
      <c r="X278" s="372" t="s">
        <v>260</v>
      </c>
      <c r="Y278" s="372" t="s">
        <v>428</v>
      </c>
      <c r="Z278" s="372" t="s">
        <v>2077</v>
      </c>
      <c r="AA278" s="372" t="s">
        <v>428</v>
      </c>
      <c r="AB278" s="372" t="s">
        <v>2077</v>
      </c>
      <c r="AC278" s="373"/>
      <c r="AD278" s="373"/>
      <c r="AE278" s="372" t="s">
        <v>428</v>
      </c>
      <c r="AF278" s="372">
        <v>1</v>
      </c>
      <c r="AG278" s="372" t="s">
        <v>2078</v>
      </c>
      <c r="AH278" s="372" t="s">
        <v>428</v>
      </c>
      <c r="AI278" s="372"/>
      <c r="AJ278" s="372"/>
      <c r="AK278" s="372"/>
      <c r="AL278" s="372"/>
      <c r="AM278" s="372"/>
      <c r="AN278" s="372">
        <v>0</v>
      </c>
      <c r="AO278" s="372"/>
      <c r="AP278" s="372"/>
      <c r="AQ278" s="373"/>
    </row>
    <row r="279" spans="1:43" x14ac:dyDescent="0.25">
      <c r="A279" s="175" t="str">
        <f t="shared" si="20"/>
        <v>SL_2031_art_79_62</v>
      </c>
      <c r="B279" s="175" t="str">
        <f t="shared" si="21"/>
        <v>Combination Long Haul Truck</v>
      </c>
      <c r="C279" s="200">
        <f t="shared" si="19"/>
        <v>2.7137441389359928E-2</v>
      </c>
      <c r="D279" s="262">
        <f t="shared" si="22"/>
        <v>0</v>
      </c>
      <c r="E279" s="372">
        <v>0</v>
      </c>
      <c r="F279" s="372">
        <v>1</v>
      </c>
      <c r="G279" s="372">
        <v>1</v>
      </c>
      <c r="H279" s="372">
        <v>2031</v>
      </c>
      <c r="I279" s="372">
        <v>1</v>
      </c>
      <c r="J279" s="372">
        <v>5</v>
      </c>
      <c r="K279" s="372" t="s">
        <v>308</v>
      </c>
      <c r="L279" s="372">
        <v>9</v>
      </c>
      <c r="M279" s="372">
        <v>49</v>
      </c>
      <c r="N279" s="372" t="s">
        <v>309</v>
      </c>
      <c r="O279" s="372">
        <v>49035</v>
      </c>
      <c r="P279" s="372" t="s">
        <v>234</v>
      </c>
      <c r="Q279" s="372">
        <v>490350</v>
      </c>
      <c r="R279" s="372">
        <v>62</v>
      </c>
      <c r="S279" s="372">
        <v>79</v>
      </c>
      <c r="T279" s="372" t="s">
        <v>315</v>
      </c>
      <c r="U279" s="372">
        <v>90</v>
      </c>
      <c r="V279" s="372" t="s">
        <v>2079</v>
      </c>
      <c r="W279" s="372">
        <v>62</v>
      </c>
      <c r="X279" s="372" t="s">
        <v>260</v>
      </c>
      <c r="Y279" s="372" t="s">
        <v>428</v>
      </c>
      <c r="Z279" s="372" t="s">
        <v>2077</v>
      </c>
      <c r="AA279" s="372" t="s">
        <v>428</v>
      </c>
      <c r="AB279" s="372" t="s">
        <v>2077</v>
      </c>
      <c r="AC279" s="373"/>
      <c r="AD279" s="373"/>
      <c r="AE279" s="372" t="s">
        <v>428</v>
      </c>
      <c r="AF279" s="372">
        <v>1</v>
      </c>
      <c r="AG279" s="372" t="s">
        <v>2078</v>
      </c>
      <c r="AH279" s="372" t="s">
        <v>428</v>
      </c>
      <c r="AI279" s="372"/>
      <c r="AJ279" s="372"/>
      <c r="AK279" s="372"/>
      <c r="AL279" s="372"/>
      <c r="AM279" s="372"/>
      <c r="AN279" s="372">
        <v>0</v>
      </c>
      <c r="AO279" s="372"/>
      <c r="AP279" s="372"/>
      <c r="AQ279" s="373"/>
    </row>
    <row r="280" spans="1:43" x14ac:dyDescent="0.25">
      <c r="A280" s="175" t="str">
        <f t="shared" si="20"/>
        <v>SL_2031_art_79_62</v>
      </c>
      <c r="B280" s="175" t="str">
        <f t="shared" si="21"/>
        <v>Combination Long Haul Truck</v>
      </c>
      <c r="C280" s="200">
        <f t="shared" si="19"/>
        <v>2.7137441389359928E-2</v>
      </c>
      <c r="D280" s="262">
        <f t="shared" si="22"/>
        <v>0</v>
      </c>
      <c r="E280" s="372">
        <v>0</v>
      </c>
      <c r="F280" s="372">
        <v>1</v>
      </c>
      <c r="G280" s="372">
        <v>1</v>
      </c>
      <c r="H280" s="372">
        <v>2031</v>
      </c>
      <c r="I280" s="372">
        <v>1</v>
      </c>
      <c r="J280" s="372">
        <v>5</v>
      </c>
      <c r="K280" s="372" t="s">
        <v>308</v>
      </c>
      <c r="L280" s="372">
        <v>9</v>
      </c>
      <c r="M280" s="372">
        <v>49</v>
      </c>
      <c r="N280" s="372" t="s">
        <v>309</v>
      </c>
      <c r="O280" s="372">
        <v>49035</v>
      </c>
      <c r="P280" s="372" t="s">
        <v>234</v>
      </c>
      <c r="Q280" s="372">
        <v>490350</v>
      </c>
      <c r="R280" s="372">
        <v>62</v>
      </c>
      <c r="S280" s="372">
        <v>79</v>
      </c>
      <c r="T280" s="372" t="s">
        <v>315</v>
      </c>
      <c r="U280" s="372">
        <v>17</v>
      </c>
      <c r="V280" s="372" t="s">
        <v>2080</v>
      </c>
      <c r="W280" s="372">
        <v>62</v>
      </c>
      <c r="X280" s="372" t="s">
        <v>260</v>
      </c>
      <c r="Y280" s="372" t="s">
        <v>428</v>
      </c>
      <c r="Z280" s="372" t="s">
        <v>2077</v>
      </c>
      <c r="AA280" s="372" t="s">
        <v>428</v>
      </c>
      <c r="AB280" s="372" t="s">
        <v>2077</v>
      </c>
      <c r="AC280" s="373"/>
      <c r="AD280" s="373"/>
      <c r="AE280" s="372" t="s">
        <v>428</v>
      </c>
      <c r="AF280" s="372">
        <v>1</v>
      </c>
      <c r="AG280" s="372" t="s">
        <v>2078</v>
      </c>
      <c r="AH280" s="372" t="s">
        <v>428</v>
      </c>
      <c r="AI280" s="372"/>
      <c r="AJ280" s="372"/>
      <c r="AK280" s="372"/>
      <c r="AL280" s="372"/>
      <c r="AM280" s="372"/>
      <c r="AN280" s="372">
        <v>0</v>
      </c>
      <c r="AO280" s="372"/>
      <c r="AP280" s="372"/>
      <c r="AQ280" s="373"/>
    </row>
    <row r="281" spans="1:43" x14ac:dyDescent="0.25">
      <c r="A281" s="175" t="str">
        <f t="shared" si="20"/>
        <v>SL_2031_art_79_62</v>
      </c>
      <c r="B281" s="175" t="str">
        <f t="shared" si="21"/>
        <v>Combination Long Haul Truck</v>
      </c>
      <c r="C281" s="200">
        <f t="shared" si="19"/>
        <v>2.7137441389359928E-2</v>
      </c>
      <c r="D281" s="262">
        <f t="shared" si="22"/>
        <v>5.8718096057399759E-3</v>
      </c>
      <c r="E281" s="372">
        <v>0.21637300000000001</v>
      </c>
      <c r="F281" s="372">
        <v>1</v>
      </c>
      <c r="G281" s="372">
        <v>1</v>
      </c>
      <c r="H281" s="372">
        <v>2031</v>
      </c>
      <c r="I281" s="372">
        <v>1</v>
      </c>
      <c r="J281" s="372">
        <v>5</v>
      </c>
      <c r="K281" s="372" t="s">
        <v>308</v>
      </c>
      <c r="L281" s="372">
        <v>9</v>
      </c>
      <c r="M281" s="372">
        <v>49</v>
      </c>
      <c r="N281" s="372" t="s">
        <v>309</v>
      </c>
      <c r="O281" s="372">
        <v>49035</v>
      </c>
      <c r="P281" s="372" t="s">
        <v>234</v>
      </c>
      <c r="Q281" s="372">
        <v>490350</v>
      </c>
      <c r="R281" s="372">
        <v>62</v>
      </c>
      <c r="S281" s="372">
        <v>79</v>
      </c>
      <c r="T281" s="372" t="s">
        <v>315</v>
      </c>
      <c r="U281" s="372">
        <v>15</v>
      </c>
      <c r="V281" s="372" t="s">
        <v>323</v>
      </c>
      <c r="W281" s="372">
        <v>62</v>
      </c>
      <c r="X281" s="372" t="s">
        <v>260</v>
      </c>
      <c r="Y281" s="372" t="s">
        <v>428</v>
      </c>
      <c r="Z281" s="372" t="s">
        <v>2077</v>
      </c>
      <c r="AA281" s="372" t="s">
        <v>428</v>
      </c>
      <c r="AB281" s="372" t="s">
        <v>2077</v>
      </c>
      <c r="AC281" s="373"/>
      <c r="AD281" s="373"/>
      <c r="AE281" s="372" t="s">
        <v>428</v>
      </c>
      <c r="AF281" s="372">
        <v>5</v>
      </c>
      <c r="AG281" s="372" t="s">
        <v>310</v>
      </c>
      <c r="AH281" s="372" t="s">
        <v>428</v>
      </c>
      <c r="AI281" s="372"/>
      <c r="AJ281" s="372"/>
      <c r="AK281" s="372"/>
      <c r="AL281" s="372"/>
      <c r="AM281" s="372"/>
      <c r="AN281" s="372">
        <v>0.21637300000000001</v>
      </c>
      <c r="AO281" s="372"/>
      <c r="AP281" s="372"/>
      <c r="AQ281" s="373"/>
    </row>
    <row r="282" spans="1:43" x14ac:dyDescent="0.25">
      <c r="A282" s="175" t="str">
        <f t="shared" si="20"/>
        <v>SL_2031_art_79_62</v>
      </c>
      <c r="B282" s="175" t="str">
        <f t="shared" si="21"/>
        <v>Combination Long Haul Truck</v>
      </c>
      <c r="C282" s="200">
        <f t="shared" si="19"/>
        <v>2.7137441389359928E-2</v>
      </c>
      <c r="D282" s="262">
        <f t="shared" si="22"/>
        <v>5.1095188771128557E-2</v>
      </c>
      <c r="E282" s="372">
        <v>1.88283</v>
      </c>
      <c r="F282" s="372">
        <v>1</v>
      </c>
      <c r="G282" s="372">
        <v>1</v>
      </c>
      <c r="H282" s="372">
        <v>2031</v>
      </c>
      <c r="I282" s="372">
        <v>1</v>
      </c>
      <c r="J282" s="372">
        <v>5</v>
      </c>
      <c r="K282" s="372" t="s">
        <v>308</v>
      </c>
      <c r="L282" s="372">
        <v>9</v>
      </c>
      <c r="M282" s="372">
        <v>49</v>
      </c>
      <c r="N282" s="372" t="s">
        <v>309</v>
      </c>
      <c r="O282" s="372">
        <v>49035</v>
      </c>
      <c r="P282" s="372" t="s">
        <v>234</v>
      </c>
      <c r="Q282" s="372">
        <v>490350</v>
      </c>
      <c r="R282" s="372">
        <v>62</v>
      </c>
      <c r="S282" s="372">
        <v>79</v>
      </c>
      <c r="T282" s="372" t="s">
        <v>315</v>
      </c>
      <c r="U282" s="372">
        <v>1</v>
      </c>
      <c r="V282" s="372" t="s">
        <v>324</v>
      </c>
      <c r="W282" s="372">
        <v>62</v>
      </c>
      <c r="X282" s="372" t="s">
        <v>260</v>
      </c>
      <c r="Y282" s="372" t="s">
        <v>428</v>
      </c>
      <c r="Z282" s="372" t="s">
        <v>2077</v>
      </c>
      <c r="AA282" s="372" t="s">
        <v>428</v>
      </c>
      <c r="AB282" s="372" t="s">
        <v>2077</v>
      </c>
      <c r="AC282" s="373"/>
      <c r="AD282" s="373"/>
      <c r="AE282" s="372" t="s">
        <v>428</v>
      </c>
      <c r="AF282" s="372">
        <v>5</v>
      </c>
      <c r="AG282" s="372" t="s">
        <v>310</v>
      </c>
      <c r="AH282" s="372" t="s">
        <v>428</v>
      </c>
      <c r="AI282" s="372"/>
      <c r="AJ282" s="372"/>
      <c r="AK282" s="372"/>
      <c r="AL282" s="372"/>
      <c r="AM282" s="372"/>
      <c r="AN282" s="372">
        <v>1.88283</v>
      </c>
      <c r="AO282" s="372"/>
      <c r="AP282" s="372"/>
      <c r="AQ282" s="373"/>
    </row>
    <row r="283" spans="1:43" x14ac:dyDescent="0.25">
      <c r="A283" s="175" t="str">
        <f t="shared" si="20"/>
        <v>SL_2031_art_79_61</v>
      </c>
      <c r="B283" s="175" t="str">
        <f t="shared" si="21"/>
        <v>Combination Short Haul Truck</v>
      </c>
      <c r="C283" s="200">
        <f t="shared" si="19"/>
        <v>9.4411110385850608E-3</v>
      </c>
      <c r="D283" s="262">
        <f t="shared" si="22"/>
        <v>2.1959457809086536E-3</v>
      </c>
      <c r="E283" s="372">
        <v>0.232594</v>
      </c>
      <c r="F283" s="372">
        <v>1</v>
      </c>
      <c r="G283" s="372">
        <v>1</v>
      </c>
      <c r="H283" s="372">
        <v>2031</v>
      </c>
      <c r="I283" s="372">
        <v>1</v>
      </c>
      <c r="J283" s="372">
        <v>5</v>
      </c>
      <c r="K283" s="372" t="s">
        <v>308</v>
      </c>
      <c r="L283" s="372">
        <v>9</v>
      </c>
      <c r="M283" s="372">
        <v>49</v>
      </c>
      <c r="N283" s="372" t="s">
        <v>309</v>
      </c>
      <c r="O283" s="372">
        <v>49035</v>
      </c>
      <c r="P283" s="372" t="s">
        <v>234</v>
      </c>
      <c r="Q283" s="372">
        <v>490350</v>
      </c>
      <c r="R283" s="372">
        <v>61</v>
      </c>
      <c r="S283" s="372">
        <v>79</v>
      </c>
      <c r="T283" s="372" t="s">
        <v>315</v>
      </c>
      <c r="U283" s="372">
        <v>15</v>
      </c>
      <c r="V283" s="372" t="s">
        <v>323</v>
      </c>
      <c r="W283" s="372">
        <v>61</v>
      </c>
      <c r="X283" s="372" t="s">
        <v>259</v>
      </c>
      <c r="Y283" s="372" t="s">
        <v>428</v>
      </c>
      <c r="Z283" s="372" t="s">
        <v>2077</v>
      </c>
      <c r="AA283" s="372" t="s">
        <v>428</v>
      </c>
      <c r="AB283" s="372" t="s">
        <v>2077</v>
      </c>
      <c r="AC283" s="373"/>
      <c r="AD283" s="373"/>
      <c r="AE283" s="372" t="s">
        <v>428</v>
      </c>
      <c r="AF283" s="372">
        <v>5</v>
      </c>
      <c r="AG283" s="372" t="s">
        <v>310</v>
      </c>
      <c r="AH283" s="372" t="s">
        <v>428</v>
      </c>
      <c r="AI283" s="372"/>
      <c r="AJ283" s="372"/>
      <c r="AK283" s="372"/>
      <c r="AL283" s="372"/>
      <c r="AM283" s="372"/>
      <c r="AN283" s="372">
        <v>0.232594</v>
      </c>
      <c r="AO283" s="372"/>
      <c r="AP283" s="372"/>
      <c r="AQ283" s="373"/>
    </row>
    <row r="284" spans="1:43" x14ac:dyDescent="0.25">
      <c r="A284" s="175" t="str">
        <f t="shared" si="20"/>
        <v>SL_2031_art_79_61</v>
      </c>
      <c r="B284" s="175" t="str">
        <f t="shared" si="21"/>
        <v>Combination Short Haul Truck</v>
      </c>
      <c r="C284" s="200">
        <f t="shared" si="19"/>
        <v>9.4411110385850608E-3</v>
      </c>
      <c r="D284" s="262">
        <f t="shared" si="22"/>
        <v>6.8062668877146652E-7</v>
      </c>
      <c r="E284" s="372">
        <v>7.20918E-5</v>
      </c>
      <c r="F284" s="372">
        <v>1</v>
      </c>
      <c r="G284" s="372">
        <v>1</v>
      </c>
      <c r="H284" s="372">
        <v>2031</v>
      </c>
      <c r="I284" s="372">
        <v>1</v>
      </c>
      <c r="J284" s="372">
        <v>5</v>
      </c>
      <c r="K284" s="372" t="s">
        <v>308</v>
      </c>
      <c r="L284" s="372">
        <v>9</v>
      </c>
      <c r="M284" s="372">
        <v>49</v>
      </c>
      <c r="N284" s="372" t="s">
        <v>309</v>
      </c>
      <c r="O284" s="372">
        <v>49035</v>
      </c>
      <c r="P284" s="372" t="s">
        <v>234</v>
      </c>
      <c r="Q284" s="372">
        <v>490350</v>
      </c>
      <c r="R284" s="372">
        <v>61</v>
      </c>
      <c r="S284" s="372">
        <v>79</v>
      </c>
      <c r="T284" s="372" t="s">
        <v>315</v>
      </c>
      <c r="U284" s="372">
        <v>13</v>
      </c>
      <c r="V284" s="372" t="s">
        <v>325</v>
      </c>
      <c r="W284" s="372">
        <v>61</v>
      </c>
      <c r="X284" s="372" t="s">
        <v>259</v>
      </c>
      <c r="Y284" s="372" t="s">
        <v>428</v>
      </c>
      <c r="Z284" s="372" t="s">
        <v>2077</v>
      </c>
      <c r="AA284" s="372" t="s">
        <v>428</v>
      </c>
      <c r="AB284" s="372" t="s">
        <v>2077</v>
      </c>
      <c r="AC284" s="373"/>
      <c r="AD284" s="373"/>
      <c r="AE284" s="372" t="s">
        <v>428</v>
      </c>
      <c r="AF284" s="372">
        <v>5</v>
      </c>
      <c r="AG284" s="372" t="s">
        <v>310</v>
      </c>
      <c r="AH284" s="372" t="s">
        <v>428</v>
      </c>
      <c r="AI284" s="372"/>
      <c r="AJ284" s="372"/>
      <c r="AK284" s="372"/>
      <c r="AL284" s="372"/>
      <c r="AM284" s="372"/>
      <c r="AN284" s="372">
        <v>7.20918E-5</v>
      </c>
      <c r="AO284" s="372"/>
      <c r="AP284" s="372"/>
      <c r="AQ284" s="373"/>
    </row>
    <row r="285" spans="1:43" x14ac:dyDescent="0.25">
      <c r="A285" s="175" t="str">
        <f t="shared" si="20"/>
        <v>SL_2031_art_79_61</v>
      </c>
      <c r="B285" s="175" t="str">
        <f t="shared" si="21"/>
        <v>Combination Short Haul Truck</v>
      </c>
      <c r="C285" s="200">
        <f t="shared" si="19"/>
        <v>9.4411110385850608E-3</v>
      </c>
      <c r="D285" s="262">
        <f t="shared" si="22"/>
        <v>9.695832214406086E-10</v>
      </c>
      <c r="E285" s="372">
        <v>1.02698E-7</v>
      </c>
      <c r="F285" s="372">
        <v>1</v>
      </c>
      <c r="G285" s="372">
        <v>1</v>
      </c>
      <c r="H285" s="372">
        <v>2031</v>
      </c>
      <c r="I285" s="372">
        <v>1</v>
      </c>
      <c r="J285" s="372">
        <v>5</v>
      </c>
      <c r="K285" s="372" t="s">
        <v>308</v>
      </c>
      <c r="L285" s="372">
        <v>9</v>
      </c>
      <c r="M285" s="372">
        <v>49</v>
      </c>
      <c r="N285" s="372" t="s">
        <v>309</v>
      </c>
      <c r="O285" s="372">
        <v>49035</v>
      </c>
      <c r="P285" s="372" t="s">
        <v>234</v>
      </c>
      <c r="Q285" s="372">
        <v>490350</v>
      </c>
      <c r="R285" s="372">
        <v>61</v>
      </c>
      <c r="S285" s="372">
        <v>79</v>
      </c>
      <c r="T285" s="372" t="s">
        <v>315</v>
      </c>
      <c r="U285" s="372">
        <v>11</v>
      </c>
      <c r="V285" s="372" t="s">
        <v>326</v>
      </c>
      <c r="W285" s="372">
        <v>61</v>
      </c>
      <c r="X285" s="372" t="s">
        <v>259</v>
      </c>
      <c r="Y285" s="372" t="s">
        <v>428</v>
      </c>
      <c r="Z285" s="372" t="s">
        <v>2077</v>
      </c>
      <c r="AA285" s="372" t="s">
        <v>428</v>
      </c>
      <c r="AB285" s="372" t="s">
        <v>2077</v>
      </c>
      <c r="AC285" s="373"/>
      <c r="AD285" s="373"/>
      <c r="AE285" s="372" t="s">
        <v>428</v>
      </c>
      <c r="AF285" s="372">
        <v>5</v>
      </c>
      <c r="AG285" s="372" t="s">
        <v>310</v>
      </c>
      <c r="AH285" s="372" t="s">
        <v>428</v>
      </c>
      <c r="AI285" s="372"/>
      <c r="AJ285" s="372"/>
      <c r="AK285" s="372"/>
      <c r="AL285" s="372"/>
      <c r="AM285" s="372"/>
      <c r="AN285" s="372">
        <v>1.02698E-7</v>
      </c>
      <c r="AO285" s="372"/>
      <c r="AP285" s="372"/>
      <c r="AQ285" s="373"/>
    </row>
    <row r="286" spans="1:43" x14ac:dyDescent="0.25">
      <c r="A286" s="175" t="str">
        <f t="shared" si="20"/>
        <v>SL_2031_art_79_61</v>
      </c>
      <c r="B286" s="175" t="str">
        <f t="shared" si="21"/>
        <v>Combination Short Haul Truck</v>
      </c>
      <c r="C286" s="200">
        <f t="shared" si="19"/>
        <v>9.4411110385850608E-3</v>
      </c>
      <c r="D286" s="262">
        <f t="shared" si="22"/>
        <v>2.4969944885960157E-2</v>
      </c>
      <c r="E286" s="372">
        <v>2.6448100000000001</v>
      </c>
      <c r="F286" s="372">
        <v>1</v>
      </c>
      <c r="G286" s="372">
        <v>1</v>
      </c>
      <c r="H286" s="372">
        <v>2031</v>
      </c>
      <c r="I286" s="372">
        <v>1</v>
      </c>
      <c r="J286" s="372">
        <v>5</v>
      </c>
      <c r="K286" s="372" t="s">
        <v>308</v>
      </c>
      <c r="L286" s="372">
        <v>9</v>
      </c>
      <c r="M286" s="372">
        <v>49</v>
      </c>
      <c r="N286" s="372" t="s">
        <v>309</v>
      </c>
      <c r="O286" s="372">
        <v>49035</v>
      </c>
      <c r="P286" s="372" t="s">
        <v>234</v>
      </c>
      <c r="Q286" s="372">
        <v>490350</v>
      </c>
      <c r="R286" s="372">
        <v>61</v>
      </c>
      <c r="S286" s="372">
        <v>79</v>
      </c>
      <c r="T286" s="372" t="s">
        <v>315</v>
      </c>
      <c r="U286" s="372">
        <v>1</v>
      </c>
      <c r="V286" s="372" t="s">
        <v>324</v>
      </c>
      <c r="W286" s="372">
        <v>61</v>
      </c>
      <c r="X286" s="372" t="s">
        <v>259</v>
      </c>
      <c r="Y286" s="372" t="s">
        <v>428</v>
      </c>
      <c r="Z286" s="372" t="s">
        <v>2077</v>
      </c>
      <c r="AA286" s="372" t="s">
        <v>428</v>
      </c>
      <c r="AB286" s="372" t="s">
        <v>2077</v>
      </c>
      <c r="AC286" s="373"/>
      <c r="AD286" s="373"/>
      <c r="AE286" s="372" t="s">
        <v>428</v>
      </c>
      <c r="AF286" s="372">
        <v>5</v>
      </c>
      <c r="AG286" s="372" t="s">
        <v>310</v>
      </c>
      <c r="AH286" s="372" t="s">
        <v>428</v>
      </c>
      <c r="AI286" s="372"/>
      <c r="AJ286" s="372"/>
      <c r="AK286" s="372"/>
      <c r="AL286" s="372"/>
      <c r="AM286" s="372"/>
      <c r="AN286" s="372">
        <v>2.6448100000000001</v>
      </c>
      <c r="AO286" s="372"/>
      <c r="AP286" s="372"/>
      <c r="AQ286" s="373"/>
    </row>
    <row r="287" spans="1:43" x14ac:dyDescent="0.25">
      <c r="A287" s="175" t="str">
        <f t="shared" si="20"/>
        <v>SL_2031_art_79_54</v>
      </c>
      <c r="B287" s="175" t="str">
        <f t="shared" si="21"/>
        <v>Motor Home</v>
      </c>
      <c r="C287" s="200">
        <f t="shared" si="19"/>
        <v>1.3389880339048524E-3</v>
      </c>
      <c r="D287" s="262">
        <f t="shared" si="22"/>
        <v>1.401210807840411E-4</v>
      </c>
      <c r="E287" s="372">
        <v>0.104647</v>
      </c>
      <c r="F287" s="372">
        <v>1</v>
      </c>
      <c r="G287" s="372">
        <v>1</v>
      </c>
      <c r="H287" s="372">
        <v>2031</v>
      </c>
      <c r="I287" s="372">
        <v>1</v>
      </c>
      <c r="J287" s="372">
        <v>5</v>
      </c>
      <c r="K287" s="372" t="s">
        <v>308</v>
      </c>
      <c r="L287" s="372">
        <v>9</v>
      </c>
      <c r="M287" s="372">
        <v>49</v>
      </c>
      <c r="N287" s="372" t="s">
        <v>309</v>
      </c>
      <c r="O287" s="372">
        <v>49035</v>
      </c>
      <c r="P287" s="372" t="s">
        <v>234</v>
      </c>
      <c r="Q287" s="372">
        <v>490350</v>
      </c>
      <c r="R287" s="372">
        <v>54</v>
      </c>
      <c r="S287" s="372">
        <v>79</v>
      </c>
      <c r="T287" s="372" t="s">
        <v>315</v>
      </c>
      <c r="U287" s="372">
        <v>15</v>
      </c>
      <c r="V287" s="372" t="s">
        <v>323</v>
      </c>
      <c r="W287" s="372">
        <v>54</v>
      </c>
      <c r="X287" s="372" t="s">
        <v>258</v>
      </c>
      <c r="Y287" s="372" t="s">
        <v>428</v>
      </c>
      <c r="Z287" s="372" t="s">
        <v>2077</v>
      </c>
      <c r="AA287" s="372" t="s">
        <v>428</v>
      </c>
      <c r="AB287" s="372" t="s">
        <v>2077</v>
      </c>
      <c r="AC287" s="373"/>
      <c r="AD287" s="373"/>
      <c r="AE287" s="372" t="s">
        <v>428</v>
      </c>
      <c r="AF287" s="372">
        <v>5</v>
      </c>
      <c r="AG287" s="372" t="s">
        <v>310</v>
      </c>
      <c r="AH287" s="372" t="s">
        <v>428</v>
      </c>
      <c r="AI287" s="372"/>
      <c r="AJ287" s="372"/>
      <c r="AK287" s="372"/>
      <c r="AL287" s="372"/>
      <c r="AM287" s="372"/>
      <c r="AN287" s="372">
        <v>0.104647</v>
      </c>
      <c r="AO287" s="372"/>
      <c r="AP287" s="372"/>
      <c r="AQ287" s="373"/>
    </row>
    <row r="288" spans="1:43" x14ac:dyDescent="0.25">
      <c r="A288" s="175" t="str">
        <f t="shared" si="20"/>
        <v>SL_2031_art_79_54</v>
      </c>
      <c r="B288" s="175" t="str">
        <f t="shared" si="21"/>
        <v>Motor Home</v>
      </c>
      <c r="C288" s="200">
        <f t="shared" si="19"/>
        <v>1.3389880339048524E-3</v>
      </c>
      <c r="D288" s="262">
        <f t="shared" si="22"/>
        <v>9.9256772774905674E-4</v>
      </c>
      <c r="E288" s="372">
        <v>0.741282</v>
      </c>
      <c r="F288" s="372">
        <v>1</v>
      </c>
      <c r="G288" s="372">
        <v>1</v>
      </c>
      <c r="H288" s="372">
        <v>2031</v>
      </c>
      <c r="I288" s="372">
        <v>1</v>
      </c>
      <c r="J288" s="372">
        <v>5</v>
      </c>
      <c r="K288" s="372" t="s">
        <v>308</v>
      </c>
      <c r="L288" s="372">
        <v>9</v>
      </c>
      <c r="M288" s="372">
        <v>49</v>
      </c>
      <c r="N288" s="372" t="s">
        <v>309</v>
      </c>
      <c r="O288" s="372">
        <v>49035</v>
      </c>
      <c r="P288" s="372" t="s">
        <v>234</v>
      </c>
      <c r="Q288" s="372">
        <v>490350</v>
      </c>
      <c r="R288" s="372">
        <v>54</v>
      </c>
      <c r="S288" s="372">
        <v>79</v>
      </c>
      <c r="T288" s="372" t="s">
        <v>315</v>
      </c>
      <c r="U288" s="372">
        <v>13</v>
      </c>
      <c r="V288" s="372" t="s">
        <v>325</v>
      </c>
      <c r="W288" s="372">
        <v>54</v>
      </c>
      <c r="X288" s="372" t="s">
        <v>258</v>
      </c>
      <c r="Y288" s="372" t="s">
        <v>428</v>
      </c>
      <c r="Z288" s="372" t="s">
        <v>2077</v>
      </c>
      <c r="AA288" s="372" t="s">
        <v>428</v>
      </c>
      <c r="AB288" s="372" t="s">
        <v>2077</v>
      </c>
      <c r="AC288" s="373"/>
      <c r="AD288" s="373"/>
      <c r="AE288" s="372" t="s">
        <v>428</v>
      </c>
      <c r="AF288" s="372">
        <v>5</v>
      </c>
      <c r="AG288" s="372" t="s">
        <v>310</v>
      </c>
      <c r="AH288" s="372" t="s">
        <v>428</v>
      </c>
      <c r="AI288" s="372"/>
      <c r="AJ288" s="372"/>
      <c r="AK288" s="372"/>
      <c r="AL288" s="372"/>
      <c r="AM288" s="372"/>
      <c r="AN288" s="372">
        <v>0.741282</v>
      </c>
      <c r="AO288" s="372"/>
      <c r="AP288" s="372"/>
      <c r="AQ288" s="373"/>
    </row>
    <row r="289" spans="1:43" x14ac:dyDescent="0.25">
      <c r="A289" s="175" t="str">
        <f t="shared" si="20"/>
        <v>SL_2031_art_79_54</v>
      </c>
      <c r="B289" s="175" t="str">
        <f t="shared" si="21"/>
        <v>Motor Home</v>
      </c>
      <c r="C289" s="200">
        <f t="shared" si="19"/>
        <v>1.3389880339048524E-3</v>
      </c>
      <c r="D289" s="262">
        <f t="shared" si="22"/>
        <v>1.6938600325306556E-6</v>
      </c>
      <c r="E289" s="372">
        <v>1.2650300000000001E-3</v>
      </c>
      <c r="F289" s="372">
        <v>1</v>
      </c>
      <c r="G289" s="372">
        <v>1</v>
      </c>
      <c r="H289" s="372">
        <v>2031</v>
      </c>
      <c r="I289" s="372">
        <v>1</v>
      </c>
      <c r="J289" s="372">
        <v>5</v>
      </c>
      <c r="K289" s="372" t="s">
        <v>308</v>
      </c>
      <c r="L289" s="372">
        <v>9</v>
      </c>
      <c r="M289" s="372">
        <v>49</v>
      </c>
      <c r="N289" s="372" t="s">
        <v>309</v>
      </c>
      <c r="O289" s="372">
        <v>49035</v>
      </c>
      <c r="P289" s="372" t="s">
        <v>234</v>
      </c>
      <c r="Q289" s="372">
        <v>490350</v>
      </c>
      <c r="R289" s="372">
        <v>54</v>
      </c>
      <c r="S289" s="372">
        <v>79</v>
      </c>
      <c r="T289" s="372" t="s">
        <v>315</v>
      </c>
      <c r="U289" s="372">
        <v>11</v>
      </c>
      <c r="V289" s="372" t="s">
        <v>326</v>
      </c>
      <c r="W289" s="372">
        <v>54</v>
      </c>
      <c r="X289" s="372" t="s">
        <v>258</v>
      </c>
      <c r="Y289" s="372" t="s">
        <v>428</v>
      </c>
      <c r="Z289" s="372" t="s">
        <v>2077</v>
      </c>
      <c r="AA289" s="372" t="s">
        <v>428</v>
      </c>
      <c r="AB289" s="372" t="s">
        <v>2077</v>
      </c>
      <c r="AC289" s="373"/>
      <c r="AD289" s="373"/>
      <c r="AE289" s="372" t="s">
        <v>428</v>
      </c>
      <c r="AF289" s="372">
        <v>5</v>
      </c>
      <c r="AG289" s="372" t="s">
        <v>310</v>
      </c>
      <c r="AH289" s="372" t="s">
        <v>428</v>
      </c>
      <c r="AI289" s="372"/>
      <c r="AJ289" s="372"/>
      <c r="AK289" s="372"/>
      <c r="AL289" s="372"/>
      <c r="AM289" s="372"/>
      <c r="AN289" s="372">
        <v>1.2650300000000001E-3</v>
      </c>
      <c r="AO289" s="372"/>
      <c r="AP289" s="372"/>
      <c r="AQ289" s="373"/>
    </row>
    <row r="290" spans="1:43" x14ac:dyDescent="0.25">
      <c r="A290" s="175" t="str">
        <f t="shared" si="20"/>
        <v>SL_2031_art_79_54</v>
      </c>
      <c r="B290" s="175" t="str">
        <f t="shared" si="21"/>
        <v>Motor Home</v>
      </c>
      <c r="C290" s="200">
        <f t="shared" si="19"/>
        <v>1.3389880339048524E-3</v>
      </c>
      <c r="D290" s="262">
        <f t="shared" si="22"/>
        <v>2.9312858240638246E-3</v>
      </c>
      <c r="E290" s="372">
        <v>2.1891799999999999</v>
      </c>
      <c r="F290" s="372">
        <v>1</v>
      </c>
      <c r="G290" s="372">
        <v>1</v>
      </c>
      <c r="H290" s="372">
        <v>2031</v>
      </c>
      <c r="I290" s="372">
        <v>1</v>
      </c>
      <c r="J290" s="372">
        <v>5</v>
      </c>
      <c r="K290" s="372" t="s">
        <v>308</v>
      </c>
      <c r="L290" s="372">
        <v>9</v>
      </c>
      <c r="M290" s="372">
        <v>49</v>
      </c>
      <c r="N290" s="372" t="s">
        <v>309</v>
      </c>
      <c r="O290" s="372">
        <v>49035</v>
      </c>
      <c r="P290" s="372" t="s">
        <v>234</v>
      </c>
      <c r="Q290" s="372">
        <v>490350</v>
      </c>
      <c r="R290" s="372">
        <v>54</v>
      </c>
      <c r="S290" s="372">
        <v>79</v>
      </c>
      <c r="T290" s="372" t="s">
        <v>315</v>
      </c>
      <c r="U290" s="372">
        <v>1</v>
      </c>
      <c r="V290" s="372" t="s">
        <v>324</v>
      </c>
      <c r="W290" s="372">
        <v>54</v>
      </c>
      <c r="X290" s="372" t="s">
        <v>258</v>
      </c>
      <c r="Y290" s="372" t="s">
        <v>428</v>
      </c>
      <c r="Z290" s="372" t="s">
        <v>2077</v>
      </c>
      <c r="AA290" s="372" t="s">
        <v>428</v>
      </c>
      <c r="AB290" s="372" t="s">
        <v>2077</v>
      </c>
      <c r="AC290" s="373"/>
      <c r="AD290" s="373"/>
      <c r="AE290" s="372" t="s">
        <v>428</v>
      </c>
      <c r="AF290" s="372">
        <v>5</v>
      </c>
      <c r="AG290" s="372" t="s">
        <v>310</v>
      </c>
      <c r="AH290" s="372" t="s">
        <v>428</v>
      </c>
      <c r="AI290" s="372"/>
      <c r="AJ290" s="372"/>
      <c r="AK290" s="372"/>
      <c r="AL290" s="372"/>
      <c r="AM290" s="372"/>
      <c r="AN290" s="372">
        <v>2.1891799999999999</v>
      </c>
      <c r="AO290" s="372"/>
      <c r="AP290" s="372"/>
      <c r="AQ290" s="373"/>
    </row>
    <row r="291" spans="1:43" x14ac:dyDescent="0.25">
      <c r="A291" s="175" t="str">
        <f t="shared" si="20"/>
        <v>SL_2031_art_79_53</v>
      </c>
      <c r="B291" s="175" t="str">
        <f t="shared" si="21"/>
        <v>Single Long Haul Truck</v>
      </c>
      <c r="C291" s="200">
        <f t="shared" si="19"/>
        <v>2.2748394496792308E-3</v>
      </c>
      <c r="D291" s="262">
        <f t="shared" si="22"/>
        <v>2.068764018772239E-4</v>
      </c>
      <c r="E291" s="372">
        <v>9.0941099999999997E-2</v>
      </c>
      <c r="F291" s="372">
        <v>1</v>
      </c>
      <c r="G291" s="372">
        <v>1</v>
      </c>
      <c r="H291" s="372">
        <v>2031</v>
      </c>
      <c r="I291" s="372">
        <v>1</v>
      </c>
      <c r="J291" s="372">
        <v>5</v>
      </c>
      <c r="K291" s="372" t="s">
        <v>308</v>
      </c>
      <c r="L291" s="372">
        <v>9</v>
      </c>
      <c r="M291" s="372">
        <v>49</v>
      </c>
      <c r="N291" s="372" t="s">
        <v>309</v>
      </c>
      <c r="O291" s="372">
        <v>49035</v>
      </c>
      <c r="P291" s="372" t="s">
        <v>234</v>
      </c>
      <c r="Q291" s="372">
        <v>490350</v>
      </c>
      <c r="R291" s="372">
        <v>53</v>
      </c>
      <c r="S291" s="372">
        <v>79</v>
      </c>
      <c r="T291" s="372" t="s">
        <v>315</v>
      </c>
      <c r="U291" s="372">
        <v>15</v>
      </c>
      <c r="V291" s="372" t="s">
        <v>323</v>
      </c>
      <c r="W291" s="372">
        <v>53</v>
      </c>
      <c r="X291" s="372" t="s">
        <v>257</v>
      </c>
      <c r="Y291" s="372" t="s">
        <v>428</v>
      </c>
      <c r="Z291" s="372" t="s">
        <v>2077</v>
      </c>
      <c r="AA291" s="372" t="s">
        <v>428</v>
      </c>
      <c r="AB291" s="372" t="s">
        <v>2077</v>
      </c>
      <c r="AC291" s="373"/>
      <c r="AD291" s="373"/>
      <c r="AE291" s="372" t="s">
        <v>428</v>
      </c>
      <c r="AF291" s="372">
        <v>5</v>
      </c>
      <c r="AG291" s="372" t="s">
        <v>310</v>
      </c>
      <c r="AH291" s="372" t="s">
        <v>428</v>
      </c>
      <c r="AI291" s="372"/>
      <c r="AJ291" s="372"/>
      <c r="AK291" s="372"/>
      <c r="AL291" s="372"/>
      <c r="AM291" s="372"/>
      <c r="AN291" s="372">
        <v>9.0941099999999997E-2</v>
      </c>
      <c r="AO291" s="372"/>
      <c r="AP291" s="372"/>
      <c r="AQ291" s="373"/>
    </row>
    <row r="292" spans="1:43" x14ac:dyDescent="0.25">
      <c r="A292" s="175" t="str">
        <f t="shared" si="20"/>
        <v>SL_2031_art_79_53</v>
      </c>
      <c r="B292" s="175" t="str">
        <f t="shared" si="21"/>
        <v>Single Long Haul Truck</v>
      </c>
      <c r="C292" s="200">
        <f t="shared" si="19"/>
        <v>2.2748394496792308E-3</v>
      </c>
      <c r="D292" s="262">
        <f t="shared" si="22"/>
        <v>7.5248276736214438E-4</v>
      </c>
      <c r="E292" s="372">
        <v>0.330785</v>
      </c>
      <c r="F292" s="372">
        <v>1</v>
      </c>
      <c r="G292" s="372">
        <v>1</v>
      </c>
      <c r="H292" s="372">
        <v>2031</v>
      </c>
      <c r="I292" s="372">
        <v>1</v>
      </c>
      <c r="J292" s="372">
        <v>5</v>
      </c>
      <c r="K292" s="372" t="s">
        <v>308</v>
      </c>
      <c r="L292" s="372">
        <v>9</v>
      </c>
      <c r="M292" s="372">
        <v>49</v>
      </c>
      <c r="N292" s="372" t="s">
        <v>309</v>
      </c>
      <c r="O292" s="372">
        <v>49035</v>
      </c>
      <c r="P292" s="372" t="s">
        <v>234</v>
      </c>
      <c r="Q292" s="372">
        <v>490350</v>
      </c>
      <c r="R292" s="372">
        <v>53</v>
      </c>
      <c r="S292" s="372">
        <v>79</v>
      </c>
      <c r="T292" s="372" t="s">
        <v>315</v>
      </c>
      <c r="U292" s="372">
        <v>13</v>
      </c>
      <c r="V292" s="372" t="s">
        <v>325</v>
      </c>
      <c r="W292" s="372">
        <v>53</v>
      </c>
      <c r="X292" s="372" t="s">
        <v>257</v>
      </c>
      <c r="Y292" s="372" t="s">
        <v>428</v>
      </c>
      <c r="Z292" s="372" t="s">
        <v>2077</v>
      </c>
      <c r="AA292" s="372" t="s">
        <v>428</v>
      </c>
      <c r="AB292" s="372" t="s">
        <v>2077</v>
      </c>
      <c r="AC292" s="373"/>
      <c r="AD292" s="373"/>
      <c r="AE292" s="372" t="s">
        <v>428</v>
      </c>
      <c r="AF292" s="372">
        <v>5</v>
      </c>
      <c r="AG292" s="372" t="s">
        <v>310</v>
      </c>
      <c r="AH292" s="372" t="s">
        <v>428</v>
      </c>
      <c r="AI292" s="372"/>
      <c r="AJ292" s="372"/>
      <c r="AK292" s="372"/>
      <c r="AL292" s="372"/>
      <c r="AM292" s="372"/>
      <c r="AN292" s="372">
        <v>0.330785</v>
      </c>
      <c r="AO292" s="372"/>
      <c r="AP292" s="372"/>
      <c r="AQ292" s="373"/>
    </row>
    <row r="293" spans="1:43" x14ac:dyDescent="0.25">
      <c r="A293" s="175" t="str">
        <f t="shared" si="20"/>
        <v>SL_2031_art_79_53</v>
      </c>
      <c r="B293" s="175" t="str">
        <f t="shared" si="21"/>
        <v>Single Long Haul Truck</v>
      </c>
      <c r="C293" s="200">
        <f t="shared" si="19"/>
        <v>2.2748394496792308E-3</v>
      </c>
      <c r="D293" s="262">
        <f t="shared" si="22"/>
        <v>2.2156231039646308E-6</v>
      </c>
      <c r="E293" s="372">
        <v>9.7396899999999998E-4</v>
      </c>
      <c r="F293" s="372">
        <v>1</v>
      </c>
      <c r="G293" s="372">
        <v>1</v>
      </c>
      <c r="H293" s="372">
        <v>2031</v>
      </c>
      <c r="I293" s="372">
        <v>1</v>
      </c>
      <c r="J293" s="372">
        <v>5</v>
      </c>
      <c r="K293" s="372" t="s">
        <v>308</v>
      </c>
      <c r="L293" s="372">
        <v>9</v>
      </c>
      <c r="M293" s="372">
        <v>49</v>
      </c>
      <c r="N293" s="372" t="s">
        <v>309</v>
      </c>
      <c r="O293" s="372">
        <v>49035</v>
      </c>
      <c r="P293" s="372" t="s">
        <v>234</v>
      </c>
      <c r="Q293" s="372">
        <v>490350</v>
      </c>
      <c r="R293" s="372">
        <v>53</v>
      </c>
      <c r="S293" s="372">
        <v>79</v>
      </c>
      <c r="T293" s="372" t="s">
        <v>315</v>
      </c>
      <c r="U293" s="372">
        <v>11</v>
      </c>
      <c r="V293" s="372" t="s">
        <v>326</v>
      </c>
      <c r="W293" s="372">
        <v>53</v>
      </c>
      <c r="X293" s="372" t="s">
        <v>257</v>
      </c>
      <c r="Y293" s="372" t="s">
        <v>428</v>
      </c>
      <c r="Z293" s="372" t="s">
        <v>2077</v>
      </c>
      <c r="AA293" s="372" t="s">
        <v>428</v>
      </c>
      <c r="AB293" s="372" t="s">
        <v>2077</v>
      </c>
      <c r="AC293" s="373"/>
      <c r="AD293" s="373"/>
      <c r="AE293" s="372" t="s">
        <v>428</v>
      </c>
      <c r="AF293" s="372">
        <v>5</v>
      </c>
      <c r="AG293" s="372" t="s">
        <v>310</v>
      </c>
      <c r="AH293" s="372" t="s">
        <v>428</v>
      </c>
      <c r="AI293" s="372"/>
      <c r="AJ293" s="372"/>
      <c r="AK293" s="372"/>
      <c r="AL293" s="372"/>
      <c r="AM293" s="372"/>
      <c r="AN293" s="372">
        <v>9.7396899999999998E-4</v>
      </c>
      <c r="AO293" s="372"/>
      <c r="AP293" s="372"/>
      <c r="AQ293" s="373"/>
    </row>
    <row r="294" spans="1:43" x14ac:dyDescent="0.25">
      <c r="A294" s="175" t="str">
        <f t="shared" si="20"/>
        <v>SL_2031_art_79_53</v>
      </c>
      <c r="B294" s="175" t="str">
        <f t="shared" si="21"/>
        <v>Single Long Haul Truck</v>
      </c>
      <c r="C294" s="200">
        <f t="shared" si="19"/>
        <v>2.2748394496792308E-3</v>
      </c>
      <c r="D294" s="262">
        <f t="shared" si="22"/>
        <v>6.7324783449036708E-3</v>
      </c>
      <c r="E294" s="372">
        <v>2.9595400000000001</v>
      </c>
      <c r="F294" s="372">
        <v>1</v>
      </c>
      <c r="G294" s="372">
        <v>1</v>
      </c>
      <c r="H294" s="372">
        <v>2031</v>
      </c>
      <c r="I294" s="372">
        <v>1</v>
      </c>
      <c r="J294" s="372">
        <v>5</v>
      </c>
      <c r="K294" s="372" t="s">
        <v>308</v>
      </c>
      <c r="L294" s="372">
        <v>9</v>
      </c>
      <c r="M294" s="372">
        <v>49</v>
      </c>
      <c r="N294" s="372" t="s">
        <v>309</v>
      </c>
      <c r="O294" s="372">
        <v>49035</v>
      </c>
      <c r="P294" s="372" t="s">
        <v>234</v>
      </c>
      <c r="Q294" s="372">
        <v>490350</v>
      </c>
      <c r="R294" s="372">
        <v>53</v>
      </c>
      <c r="S294" s="372">
        <v>79</v>
      </c>
      <c r="T294" s="372" t="s">
        <v>315</v>
      </c>
      <c r="U294" s="372">
        <v>1</v>
      </c>
      <c r="V294" s="372" t="s">
        <v>324</v>
      </c>
      <c r="W294" s="372">
        <v>53</v>
      </c>
      <c r="X294" s="372" t="s">
        <v>257</v>
      </c>
      <c r="Y294" s="372" t="s">
        <v>428</v>
      </c>
      <c r="Z294" s="372" t="s">
        <v>2077</v>
      </c>
      <c r="AA294" s="372" t="s">
        <v>428</v>
      </c>
      <c r="AB294" s="372" t="s">
        <v>2077</v>
      </c>
      <c r="AC294" s="373"/>
      <c r="AD294" s="373"/>
      <c r="AE294" s="372" t="s">
        <v>428</v>
      </c>
      <c r="AF294" s="372">
        <v>5</v>
      </c>
      <c r="AG294" s="372" t="s">
        <v>310</v>
      </c>
      <c r="AH294" s="372" t="s">
        <v>428</v>
      </c>
      <c r="AI294" s="372"/>
      <c r="AJ294" s="372"/>
      <c r="AK294" s="372"/>
      <c r="AL294" s="372"/>
      <c r="AM294" s="372"/>
      <c r="AN294" s="372">
        <v>2.9595400000000001</v>
      </c>
      <c r="AO294" s="372"/>
      <c r="AP294" s="372"/>
      <c r="AQ294" s="373"/>
    </row>
    <row r="295" spans="1:43" x14ac:dyDescent="0.25">
      <c r="A295" s="175" t="str">
        <f t="shared" si="20"/>
        <v>SL_2031_art_79_52</v>
      </c>
      <c r="B295" s="175" t="str">
        <f t="shared" si="21"/>
        <v>Single Short Haul Truck</v>
      </c>
      <c r="C295" s="200">
        <f t="shared" si="19"/>
        <v>3.3479081569163724E-2</v>
      </c>
      <c r="D295" s="262">
        <f t="shared" si="22"/>
        <v>3.044624504889475E-3</v>
      </c>
      <c r="E295" s="372">
        <v>9.0941099999999997E-2</v>
      </c>
      <c r="F295" s="372">
        <v>1</v>
      </c>
      <c r="G295" s="372">
        <v>1</v>
      </c>
      <c r="H295" s="372">
        <v>2031</v>
      </c>
      <c r="I295" s="372">
        <v>1</v>
      </c>
      <c r="J295" s="372">
        <v>5</v>
      </c>
      <c r="K295" s="372" t="s">
        <v>308</v>
      </c>
      <c r="L295" s="372">
        <v>9</v>
      </c>
      <c r="M295" s="372">
        <v>49</v>
      </c>
      <c r="N295" s="372" t="s">
        <v>309</v>
      </c>
      <c r="O295" s="372">
        <v>49035</v>
      </c>
      <c r="P295" s="372" t="s">
        <v>234</v>
      </c>
      <c r="Q295" s="372">
        <v>490350</v>
      </c>
      <c r="R295" s="372">
        <v>52</v>
      </c>
      <c r="S295" s="372">
        <v>79</v>
      </c>
      <c r="T295" s="372" t="s">
        <v>315</v>
      </c>
      <c r="U295" s="372">
        <v>15</v>
      </c>
      <c r="V295" s="372" t="s">
        <v>323</v>
      </c>
      <c r="W295" s="372">
        <v>52</v>
      </c>
      <c r="X295" s="372" t="s">
        <v>256</v>
      </c>
      <c r="Y295" s="372" t="s">
        <v>428</v>
      </c>
      <c r="Z295" s="372" t="s">
        <v>2077</v>
      </c>
      <c r="AA295" s="372" t="s">
        <v>428</v>
      </c>
      <c r="AB295" s="372" t="s">
        <v>2077</v>
      </c>
      <c r="AC295" s="373"/>
      <c r="AD295" s="373"/>
      <c r="AE295" s="372" t="s">
        <v>428</v>
      </c>
      <c r="AF295" s="372">
        <v>5</v>
      </c>
      <c r="AG295" s="372" t="s">
        <v>310</v>
      </c>
      <c r="AH295" s="372" t="s">
        <v>428</v>
      </c>
      <c r="AI295" s="372"/>
      <c r="AJ295" s="372"/>
      <c r="AK295" s="372"/>
      <c r="AL295" s="372"/>
      <c r="AM295" s="372"/>
      <c r="AN295" s="372">
        <v>9.0941099999999997E-2</v>
      </c>
      <c r="AO295" s="372"/>
      <c r="AP295" s="372"/>
      <c r="AQ295" s="373"/>
    </row>
    <row r="296" spans="1:43" x14ac:dyDescent="0.25">
      <c r="A296" s="175" t="str">
        <f t="shared" si="20"/>
        <v>SL_2031_art_79_52</v>
      </c>
      <c r="B296" s="175" t="str">
        <f t="shared" si="21"/>
        <v>Single Short Haul Truck</v>
      </c>
      <c r="C296" s="200">
        <f t="shared" si="19"/>
        <v>3.3479081569163724E-2</v>
      </c>
      <c r="D296" s="262">
        <f t="shared" si="22"/>
        <v>1.1074377996855822E-2</v>
      </c>
      <c r="E296" s="372">
        <v>0.330785</v>
      </c>
      <c r="F296" s="372">
        <v>1</v>
      </c>
      <c r="G296" s="372">
        <v>1</v>
      </c>
      <c r="H296" s="372">
        <v>2031</v>
      </c>
      <c r="I296" s="372">
        <v>1</v>
      </c>
      <c r="J296" s="372">
        <v>5</v>
      </c>
      <c r="K296" s="372" t="s">
        <v>308</v>
      </c>
      <c r="L296" s="372">
        <v>9</v>
      </c>
      <c r="M296" s="372">
        <v>49</v>
      </c>
      <c r="N296" s="372" t="s">
        <v>309</v>
      </c>
      <c r="O296" s="372">
        <v>49035</v>
      </c>
      <c r="P296" s="372" t="s">
        <v>234</v>
      </c>
      <c r="Q296" s="372">
        <v>490350</v>
      </c>
      <c r="R296" s="372">
        <v>52</v>
      </c>
      <c r="S296" s="372">
        <v>79</v>
      </c>
      <c r="T296" s="372" t="s">
        <v>315</v>
      </c>
      <c r="U296" s="372">
        <v>13</v>
      </c>
      <c r="V296" s="372" t="s">
        <v>325</v>
      </c>
      <c r="W296" s="372">
        <v>52</v>
      </c>
      <c r="X296" s="372" t="s">
        <v>256</v>
      </c>
      <c r="Y296" s="372" t="s">
        <v>428</v>
      </c>
      <c r="Z296" s="372" t="s">
        <v>2077</v>
      </c>
      <c r="AA296" s="372" t="s">
        <v>428</v>
      </c>
      <c r="AB296" s="372" t="s">
        <v>2077</v>
      </c>
      <c r="AC296" s="373"/>
      <c r="AD296" s="373"/>
      <c r="AE296" s="372" t="s">
        <v>428</v>
      </c>
      <c r="AF296" s="372">
        <v>5</v>
      </c>
      <c r="AG296" s="372" t="s">
        <v>310</v>
      </c>
      <c r="AH296" s="372" t="s">
        <v>428</v>
      </c>
      <c r="AI296" s="372"/>
      <c r="AJ296" s="372"/>
      <c r="AK296" s="372"/>
      <c r="AL296" s="372"/>
      <c r="AM296" s="372"/>
      <c r="AN296" s="372">
        <v>0.330785</v>
      </c>
      <c r="AO296" s="372"/>
      <c r="AP296" s="372"/>
      <c r="AQ296" s="373"/>
    </row>
    <row r="297" spans="1:43" x14ac:dyDescent="0.25">
      <c r="A297" s="175" t="str">
        <f t="shared" si="20"/>
        <v>SL_2031_art_79_52</v>
      </c>
      <c r="B297" s="175" t="str">
        <f t="shared" si="21"/>
        <v>Single Short Haul Truck</v>
      </c>
      <c r="C297" s="200">
        <f t="shared" si="19"/>
        <v>3.3479081569163724E-2</v>
      </c>
      <c r="D297" s="262">
        <f t="shared" si="22"/>
        <v>2.0381763547572754E-5</v>
      </c>
      <c r="E297" s="372">
        <v>6.0879100000000002E-4</v>
      </c>
      <c r="F297" s="372">
        <v>1</v>
      </c>
      <c r="G297" s="372">
        <v>1</v>
      </c>
      <c r="H297" s="372">
        <v>2031</v>
      </c>
      <c r="I297" s="372">
        <v>1</v>
      </c>
      <c r="J297" s="372">
        <v>5</v>
      </c>
      <c r="K297" s="372" t="s">
        <v>308</v>
      </c>
      <c r="L297" s="372">
        <v>9</v>
      </c>
      <c r="M297" s="372">
        <v>49</v>
      </c>
      <c r="N297" s="372" t="s">
        <v>309</v>
      </c>
      <c r="O297" s="372">
        <v>49035</v>
      </c>
      <c r="P297" s="372" t="s">
        <v>234</v>
      </c>
      <c r="Q297" s="372">
        <v>490350</v>
      </c>
      <c r="R297" s="372">
        <v>52</v>
      </c>
      <c r="S297" s="372">
        <v>79</v>
      </c>
      <c r="T297" s="372" t="s">
        <v>315</v>
      </c>
      <c r="U297" s="372">
        <v>11</v>
      </c>
      <c r="V297" s="372" t="s">
        <v>326</v>
      </c>
      <c r="W297" s="372">
        <v>52</v>
      </c>
      <c r="X297" s="372" t="s">
        <v>256</v>
      </c>
      <c r="Y297" s="372" t="s">
        <v>428</v>
      </c>
      <c r="Z297" s="372" t="s">
        <v>2077</v>
      </c>
      <c r="AA297" s="372" t="s">
        <v>428</v>
      </c>
      <c r="AB297" s="372" t="s">
        <v>2077</v>
      </c>
      <c r="AC297" s="373"/>
      <c r="AD297" s="373"/>
      <c r="AE297" s="372" t="s">
        <v>428</v>
      </c>
      <c r="AF297" s="372">
        <v>5</v>
      </c>
      <c r="AG297" s="372" t="s">
        <v>310</v>
      </c>
      <c r="AH297" s="372" t="s">
        <v>428</v>
      </c>
      <c r="AI297" s="372"/>
      <c r="AJ297" s="372"/>
      <c r="AK297" s="372"/>
      <c r="AL297" s="372"/>
      <c r="AM297" s="372"/>
      <c r="AN297" s="372">
        <v>6.0879100000000002E-4</v>
      </c>
      <c r="AO297" s="372"/>
      <c r="AP297" s="372"/>
      <c r="AQ297" s="373"/>
    </row>
    <row r="298" spans="1:43" x14ac:dyDescent="0.25">
      <c r="A298" s="175" t="str">
        <f t="shared" si="20"/>
        <v>SL_2031_art_79_52</v>
      </c>
      <c r="B298" s="175" t="str">
        <f t="shared" si="21"/>
        <v>Single Short Haul Truck</v>
      </c>
      <c r="C298" s="200">
        <f t="shared" si="19"/>
        <v>3.3479081569163724E-2</v>
      </c>
      <c r="D298" s="262">
        <f t="shared" si="22"/>
        <v>9.9082681067202805E-2</v>
      </c>
      <c r="E298" s="372">
        <v>2.9595400000000001</v>
      </c>
      <c r="F298" s="372">
        <v>1</v>
      </c>
      <c r="G298" s="372">
        <v>1</v>
      </c>
      <c r="H298" s="372">
        <v>2031</v>
      </c>
      <c r="I298" s="372">
        <v>1</v>
      </c>
      <c r="J298" s="372">
        <v>5</v>
      </c>
      <c r="K298" s="372" t="s">
        <v>308</v>
      </c>
      <c r="L298" s="372">
        <v>9</v>
      </c>
      <c r="M298" s="372">
        <v>49</v>
      </c>
      <c r="N298" s="372" t="s">
        <v>309</v>
      </c>
      <c r="O298" s="372">
        <v>49035</v>
      </c>
      <c r="P298" s="372" t="s">
        <v>234</v>
      </c>
      <c r="Q298" s="372">
        <v>490350</v>
      </c>
      <c r="R298" s="372">
        <v>52</v>
      </c>
      <c r="S298" s="372">
        <v>79</v>
      </c>
      <c r="T298" s="372" t="s">
        <v>315</v>
      </c>
      <c r="U298" s="372">
        <v>1</v>
      </c>
      <c r="V298" s="372" t="s">
        <v>324</v>
      </c>
      <c r="W298" s="372">
        <v>52</v>
      </c>
      <c r="X298" s="372" t="s">
        <v>256</v>
      </c>
      <c r="Y298" s="372" t="s">
        <v>428</v>
      </c>
      <c r="Z298" s="372" t="s">
        <v>2077</v>
      </c>
      <c r="AA298" s="372" t="s">
        <v>428</v>
      </c>
      <c r="AB298" s="372" t="s">
        <v>2077</v>
      </c>
      <c r="AC298" s="373"/>
      <c r="AD298" s="373"/>
      <c r="AE298" s="372" t="s">
        <v>428</v>
      </c>
      <c r="AF298" s="372">
        <v>5</v>
      </c>
      <c r="AG298" s="372" t="s">
        <v>310</v>
      </c>
      <c r="AH298" s="372" t="s">
        <v>428</v>
      </c>
      <c r="AI298" s="372"/>
      <c r="AJ298" s="372"/>
      <c r="AK298" s="372"/>
      <c r="AL298" s="372"/>
      <c r="AM298" s="372"/>
      <c r="AN298" s="372">
        <v>2.9595400000000001</v>
      </c>
      <c r="AO298" s="372"/>
      <c r="AP298" s="372"/>
      <c r="AQ298" s="373"/>
    </row>
    <row r="299" spans="1:43" x14ac:dyDescent="0.25">
      <c r="A299" s="175" t="str">
        <f t="shared" si="20"/>
        <v>SL_2031_art_79_51</v>
      </c>
      <c r="B299" s="175" t="str">
        <f t="shared" si="21"/>
        <v>Refuse Truck</v>
      </c>
      <c r="C299" s="200">
        <f t="shared" si="19"/>
        <v>4.0253931417307004E-4</v>
      </c>
      <c r="D299" s="262">
        <f t="shared" si="22"/>
        <v>9.4662352738881679E-5</v>
      </c>
      <c r="E299" s="372">
        <v>0.23516300000000001</v>
      </c>
      <c r="F299" s="372">
        <v>1</v>
      </c>
      <c r="G299" s="372">
        <v>1</v>
      </c>
      <c r="H299" s="372">
        <v>2031</v>
      </c>
      <c r="I299" s="372">
        <v>1</v>
      </c>
      <c r="J299" s="372">
        <v>5</v>
      </c>
      <c r="K299" s="372" t="s">
        <v>308</v>
      </c>
      <c r="L299" s="372">
        <v>9</v>
      </c>
      <c r="M299" s="372">
        <v>49</v>
      </c>
      <c r="N299" s="372" t="s">
        <v>309</v>
      </c>
      <c r="O299" s="372">
        <v>49035</v>
      </c>
      <c r="P299" s="372" t="s">
        <v>234</v>
      </c>
      <c r="Q299" s="372">
        <v>490350</v>
      </c>
      <c r="R299" s="372">
        <v>51</v>
      </c>
      <c r="S299" s="372">
        <v>79</v>
      </c>
      <c r="T299" s="372" t="s">
        <v>315</v>
      </c>
      <c r="U299" s="372">
        <v>15</v>
      </c>
      <c r="V299" s="372" t="s">
        <v>323</v>
      </c>
      <c r="W299" s="372">
        <v>51</v>
      </c>
      <c r="X299" s="372" t="s">
        <v>255</v>
      </c>
      <c r="Y299" s="372" t="s">
        <v>428</v>
      </c>
      <c r="Z299" s="372" t="s">
        <v>2077</v>
      </c>
      <c r="AA299" s="372" t="s">
        <v>428</v>
      </c>
      <c r="AB299" s="372" t="s">
        <v>2077</v>
      </c>
      <c r="AC299" s="373"/>
      <c r="AD299" s="373"/>
      <c r="AE299" s="372" t="s">
        <v>428</v>
      </c>
      <c r="AF299" s="372">
        <v>5</v>
      </c>
      <c r="AG299" s="372" t="s">
        <v>310</v>
      </c>
      <c r="AH299" s="372" t="s">
        <v>428</v>
      </c>
      <c r="AI299" s="372"/>
      <c r="AJ299" s="372"/>
      <c r="AK299" s="372"/>
      <c r="AL299" s="372"/>
      <c r="AM299" s="372"/>
      <c r="AN299" s="372">
        <v>0.23516300000000001</v>
      </c>
      <c r="AO299" s="372"/>
      <c r="AP299" s="372"/>
      <c r="AQ299" s="373"/>
    </row>
    <row r="300" spans="1:43" x14ac:dyDescent="0.25">
      <c r="A300" s="175" t="str">
        <f t="shared" si="20"/>
        <v>SL_2031_art_79_51</v>
      </c>
      <c r="B300" s="175" t="str">
        <f t="shared" si="21"/>
        <v>Refuse Truck</v>
      </c>
      <c r="C300" s="200">
        <f t="shared" si="19"/>
        <v>4.0253931417307004E-4</v>
      </c>
      <c r="D300" s="262">
        <f t="shared" si="22"/>
        <v>6.362898685202301E-7</v>
      </c>
      <c r="E300" s="372">
        <v>1.58069E-3</v>
      </c>
      <c r="F300" s="372">
        <v>1</v>
      </c>
      <c r="G300" s="372">
        <v>1</v>
      </c>
      <c r="H300" s="372">
        <v>2031</v>
      </c>
      <c r="I300" s="372">
        <v>1</v>
      </c>
      <c r="J300" s="372">
        <v>5</v>
      </c>
      <c r="K300" s="372" t="s">
        <v>308</v>
      </c>
      <c r="L300" s="372">
        <v>9</v>
      </c>
      <c r="M300" s="372">
        <v>49</v>
      </c>
      <c r="N300" s="372" t="s">
        <v>309</v>
      </c>
      <c r="O300" s="372">
        <v>49035</v>
      </c>
      <c r="P300" s="372" t="s">
        <v>234</v>
      </c>
      <c r="Q300" s="372">
        <v>490350</v>
      </c>
      <c r="R300" s="372">
        <v>51</v>
      </c>
      <c r="S300" s="372">
        <v>79</v>
      </c>
      <c r="T300" s="372" t="s">
        <v>315</v>
      </c>
      <c r="U300" s="372">
        <v>13</v>
      </c>
      <c r="V300" s="372" t="s">
        <v>325</v>
      </c>
      <c r="W300" s="372">
        <v>51</v>
      </c>
      <c r="X300" s="372" t="s">
        <v>255</v>
      </c>
      <c r="Y300" s="372" t="s">
        <v>428</v>
      </c>
      <c r="Z300" s="372" t="s">
        <v>2077</v>
      </c>
      <c r="AA300" s="372" t="s">
        <v>428</v>
      </c>
      <c r="AB300" s="372" t="s">
        <v>2077</v>
      </c>
      <c r="AC300" s="373"/>
      <c r="AD300" s="373"/>
      <c r="AE300" s="372" t="s">
        <v>428</v>
      </c>
      <c r="AF300" s="372">
        <v>5</v>
      </c>
      <c r="AG300" s="372" t="s">
        <v>310</v>
      </c>
      <c r="AH300" s="372" t="s">
        <v>428</v>
      </c>
      <c r="AI300" s="372"/>
      <c r="AJ300" s="372"/>
      <c r="AK300" s="372"/>
      <c r="AL300" s="372"/>
      <c r="AM300" s="372"/>
      <c r="AN300" s="372">
        <v>1.58069E-3</v>
      </c>
      <c r="AO300" s="372"/>
      <c r="AP300" s="372"/>
      <c r="AQ300" s="373"/>
    </row>
    <row r="301" spans="1:43" x14ac:dyDescent="0.25">
      <c r="A301" s="175" t="str">
        <f t="shared" si="20"/>
        <v>SL_2031_art_79_51</v>
      </c>
      <c r="B301" s="175" t="str">
        <f t="shared" si="21"/>
        <v>Refuse Truck</v>
      </c>
      <c r="C301" s="200">
        <f t="shared" si="19"/>
        <v>4.0253931417307004E-4</v>
      </c>
      <c r="D301" s="262">
        <f t="shared" si="22"/>
        <v>1.0192899243833392E-9</v>
      </c>
      <c r="E301" s="372">
        <v>2.53215E-6</v>
      </c>
      <c r="F301" s="372">
        <v>1</v>
      </c>
      <c r="G301" s="372">
        <v>1</v>
      </c>
      <c r="H301" s="372">
        <v>2031</v>
      </c>
      <c r="I301" s="372">
        <v>1</v>
      </c>
      <c r="J301" s="372">
        <v>5</v>
      </c>
      <c r="K301" s="372" t="s">
        <v>308</v>
      </c>
      <c r="L301" s="372">
        <v>9</v>
      </c>
      <c r="M301" s="372">
        <v>49</v>
      </c>
      <c r="N301" s="372" t="s">
        <v>309</v>
      </c>
      <c r="O301" s="372">
        <v>49035</v>
      </c>
      <c r="P301" s="372" t="s">
        <v>234</v>
      </c>
      <c r="Q301" s="372">
        <v>490350</v>
      </c>
      <c r="R301" s="372">
        <v>51</v>
      </c>
      <c r="S301" s="372">
        <v>79</v>
      </c>
      <c r="T301" s="372" t="s">
        <v>315</v>
      </c>
      <c r="U301" s="372">
        <v>11</v>
      </c>
      <c r="V301" s="372" t="s">
        <v>326</v>
      </c>
      <c r="W301" s="372">
        <v>51</v>
      </c>
      <c r="X301" s="372" t="s">
        <v>255</v>
      </c>
      <c r="Y301" s="372" t="s">
        <v>428</v>
      </c>
      <c r="Z301" s="372" t="s">
        <v>2077</v>
      </c>
      <c r="AA301" s="372" t="s">
        <v>428</v>
      </c>
      <c r="AB301" s="372" t="s">
        <v>2077</v>
      </c>
      <c r="AC301" s="373"/>
      <c r="AD301" s="373"/>
      <c r="AE301" s="372" t="s">
        <v>428</v>
      </c>
      <c r="AF301" s="372">
        <v>5</v>
      </c>
      <c r="AG301" s="372" t="s">
        <v>310</v>
      </c>
      <c r="AH301" s="372" t="s">
        <v>428</v>
      </c>
      <c r="AI301" s="372"/>
      <c r="AJ301" s="372"/>
      <c r="AK301" s="372"/>
      <c r="AL301" s="372"/>
      <c r="AM301" s="372"/>
      <c r="AN301" s="372">
        <v>2.53215E-6</v>
      </c>
      <c r="AO301" s="372"/>
      <c r="AP301" s="372"/>
      <c r="AQ301" s="373"/>
    </row>
    <row r="302" spans="1:43" x14ac:dyDescent="0.25">
      <c r="A302" s="175" t="str">
        <f t="shared" si="20"/>
        <v>SL_2031_art_79_51</v>
      </c>
      <c r="B302" s="175" t="str">
        <f t="shared" si="21"/>
        <v>Refuse Truck</v>
      </c>
      <c r="C302" s="200">
        <f t="shared" si="19"/>
        <v>4.0253931417307004E-4</v>
      </c>
      <c r="D302" s="262">
        <f t="shared" si="22"/>
        <v>1.3565091840455454E-3</v>
      </c>
      <c r="E302" s="372">
        <v>3.3698800000000002</v>
      </c>
      <c r="F302" s="372">
        <v>1</v>
      </c>
      <c r="G302" s="372">
        <v>1</v>
      </c>
      <c r="H302" s="372">
        <v>2031</v>
      </c>
      <c r="I302" s="372">
        <v>1</v>
      </c>
      <c r="J302" s="372">
        <v>5</v>
      </c>
      <c r="K302" s="372" t="s">
        <v>308</v>
      </c>
      <c r="L302" s="372">
        <v>9</v>
      </c>
      <c r="M302" s="372">
        <v>49</v>
      </c>
      <c r="N302" s="372" t="s">
        <v>309</v>
      </c>
      <c r="O302" s="372">
        <v>49035</v>
      </c>
      <c r="P302" s="372" t="s">
        <v>234</v>
      </c>
      <c r="Q302" s="372">
        <v>490350</v>
      </c>
      <c r="R302" s="372">
        <v>51</v>
      </c>
      <c r="S302" s="372">
        <v>79</v>
      </c>
      <c r="T302" s="372" t="s">
        <v>315</v>
      </c>
      <c r="U302" s="372">
        <v>1</v>
      </c>
      <c r="V302" s="372" t="s">
        <v>324</v>
      </c>
      <c r="W302" s="372">
        <v>51</v>
      </c>
      <c r="X302" s="372" t="s">
        <v>255</v>
      </c>
      <c r="Y302" s="372" t="s">
        <v>428</v>
      </c>
      <c r="Z302" s="372" t="s">
        <v>2077</v>
      </c>
      <c r="AA302" s="372" t="s">
        <v>428</v>
      </c>
      <c r="AB302" s="372" t="s">
        <v>2077</v>
      </c>
      <c r="AC302" s="373"/>
      <c r="AD302" s="373"/>
      <c r="AE302" s="372" t="s">
        <v>428</v>
      </c>
      <c r="AF302" s="372">
        <v>5</v>
      </c>
      <c r="AG302" s="372" t="s">
        <v>310</v>
      </c>
      <c r="AH302" s="372" t="s">
        <v>428</v>
      </c>
      <c r="AI302" s="372"/>
      <c r="AJ302" s="372"/>
      <c r="AK302" s="372"/>
      <c r="AL302" s="372"/>
      <c r="AM302" s="372"/>
      <c r="AN302" s="372">
        <v>3.3698800000000002</v>
      </c>
      <c r="AO302" s="372"/>
      <c r="AP302" s="372"/>
      <c r="AQ302" s="373"/>
    </row>
    <row r="303" spans="1:43" x14ac:dyDescent="0.25">
      <c r="A303" s="175" t="str">
        <f t="shared" si="20"/>
        <v>SL_2031_art_79_43</v>
      </c>
      <c r="B303" s="175" t="str">
        <f t="shared" si="21"/>
        <v>School Bus</v>
      </c>
      <c r="C303" s="200">
        <f t="shared" si="19"/>
        <v>1.228449877329703E-3</v>
      </c>
      <c r="D303" s="262">
        <f t="shared" si="22"/>
        <v>2.7119628026893721E-4</v>
      </c>
      <c r="E303" s="372">
        <v>0.22076299999999999</v>
      </c>
      <c r="F303" s="372">
        <v>1</v>
      </c>
      <c r="G303" s="372">
        <v>1</v>
      </c>
      <c r="H303" s="372">
        <v>2031</v>
      </c>
      <c r="I303" s="372">
        <v>1</v>
      </c>
      <c r="J303" s="372">
        <v>5</v>
      </c>
      <c r="K303" s="372" t="s">
        <v>308</v>
      </c>
      <c r="L303" s="372">
        <v>9</v>
      </c>
      <c r="M303" s="372">
        <v>49</v>
      </c>
      <c r="N303" s="372" t="s">
        <v>309</v>
      </c>
      <c r="O303" s="372">
        <v>49035</v>
      </c>
      <c r="P303" s="372" t="s">
        <v>234</v>
      </c>
      <c r="Q303" s="372">
        <v>490350</v>
      </c>
      <c r="R303" s="372">
        <v>43</v>
      </c>
      <c r="S303" s="372">
        <v>79</v>
      </c>
      <c r="T303" s="372" t="s">
        <v>315</v>
      </c>
      <c r="U303" s="372">
        <v>15</v>
      </c>
      <c r="V303" s="372" t="s">
        <v>323</v>
      </c>
      <c r="W303" s="372">
        <v>43</v>
      </c>
      <c r="X303" s="372" t="s">
        <v>254</v>
      </c>
      <c r="Y303" s="372" t="s">
        <v>428</v>
      </c>
      <c r="Z303" s="372" t="s">
        <v>2077</v>
      </c>
      <c r="AA303" s="372" t="s">
        <v>428</v>
      </c>
      <c r="AB303" s="372" t="s">
        <v>2077</v>
      </c>
      <c r="AC303" s="373"/>
      <c r="AD303" s="373"/>
      <c r="AE303" s="372" t="s">
        <v>428</v>
      </c>
      <c r="AF303" s="372">
        <v>5</v>
      </c>
      <c r="AG303" s="372" t="s">
        <v>310</v>
      </c>
      <c r="AH303" s="372" t="s">
        <v>428</v>
      </c>
      <c r="AI303" s="372"/>
      <c r="AJ303" s="372"/>
      <c r="AK303" s="372"/>
      <c r="AL303" s="372"/>
      <c r="AM303" s="372"/>
      <c r="AN303" s="372">
        <v>0.22076299999999999</v>
      </c>
      <c r="AO303" s="372"/>
      <c r="AP303" s="372"/>
      <c r="AQ303" s="373"/>
    </row>
    <row r="304" spans="1:43" x14ac:dyDescent="0.25">
      <c r="A304" s="175" t="str">
        <f t="shared" si="20"/>
        <v>SL_2031_art_79_43</v>
      </c>
      <c r="B304" s="175" t="str">
        <f t="shared" si="21"/>
        <v>School Bus</v>
      </c>
      <c r="C304" s="200">
        <f t="shared" si="19"/>
        <v>1.228449877329703E-3</v>
      </c>
      <c r="D304" s="262">
        <f t="shared" si="22"/>
        <v>5.9398745538572199E-5</v>
      </c>
      <c r="E304" s="372">
        <v>4.8352600000000003E-2</v>
      </c>
      <c r="F304" s="372">
        <v>1</v>
      </c>
      <c r="G304" s="372">
        <v>1</v>
      </c>
      <c r="H304" s="372">
        <v>2031</v>
      </c>
      <c r="I304" s="372">
        <v>1</v>
      </c>
      <c r="J304" s="372">
        <v>5</v>
      </c>
      <c r="K304" s="372" t="s">
        <v>308</v>
      </c>
      <c r="L304" s="372">
        <v>9</v>
      </c>
      <c r="M304" s="372">
        <v>49</v>
      </c>
      <c r="N304" s="372" t="s">
        <v>309</v>
      </c>
      <c r="O304" s="372">
        <v>49035</v>
      </c>
      <c r="P304" s="372" t="s">
        <v>234</v>
      </c>
      <c r="Q304" s="372">
        <v>490350</v>
      </c>
      <c r="R304" s="372">
        <v>43</v>
      </c>
      <c r="S304" s="372">
        <v>79</v>
      </c>
      <c r="T304" s="372" t="s">
        <v>315</v>
      </c>
      <c r="U304" s="372">
        <v>13</v>
      </c>
      <c r="V304" s="372" t="s">
        <v>325</v>
      </c>
      <c r="W304" s="372">
        <v>43</v>
      </c>
      <c r="X304" s="372" t="s">
        <v>254</v>
      </c>
      <c r="Y304" s="372" t="s">
        <v>428</v>
      </c>
      <c r="Z304" s="372" t="s">
        <v>2077</v>
      </c>
      <c r="AA304" s="372" t="s">
        <v>428</v>
      </c>
      <c r="AB304" s="372" t="s">
        <v>2077</v>
      </c>
      <c r="AC304" s="373"/>
      <c r="AD304" s="373"/>
      <c r="AE304" s="372" t="s">
        <v>428</v>
      </c>
      <c r="AF304" s="372">
        <v>5</v>
      </c>
      <c r="AG304" s="372" t="s">
        <v>310</v>
      </c>
      <c r="AH304" s="372" t="s">
        <v>428</v>
      </c>
      <c r="AI304" s="372"/>
      <c r="AJ304" s="372"/>
      <c r="AK304" s="372"/>
      <c r="AL304" s="372"/>
      <c r="AM304" s="372"/>
      <c r="AN304" s="372">
        <v>4.8352600000000003E-2</v>
      </c>
      <c r="AO304" s="372"/>
      <c r="AP304" s="372"/>
      <c r="AQ304" s="373"/>
    </row>
    <row r="305" spans="1:43" x14ac:dyDescent="0.25">
      <c r="A305" s="175" t="str">
        <f t="shared" si="20"/>
        <v>SL_2031_art_79_43</v>
      </c>
      <c r="B305" s="175" t="str">
        <f t="shared" si="21"/>
        <v>School Bus</v>
      </c>
      <c r="C305" s="200">
        <f t="shared" si="19"/>
        <v>1.228449877329703E-3</v>
      </c>
      <c r="D305" s="262">
        <f t="shared" si="22"/>
        <v>1.8770836970585592E-7</v>
      </c>
      <c r="E305" s="372">
        <v>1.5280099999999999E-4</v>
      </c>
      <c r="F305" s="372">
        <v>1</v>
      </c>
      <c r="G305" s="372">
        <v>1</v>
      </c>
      <c r="H305" s="372">
        <v>2031</v>
      </c>
      <c r="I305" s="372">
        <v>1</v>
      </c>
      <c r="J305" s="372">
        <v>5</v>
      </c>
      <c r="K305" s="372" t="s">
        <v>308</v>
      </c>
      <c r="L305" s="372">
        <v>9</v>
      </c>
      <c r="M305" s="372">
        <v>49</v>
      </c>
      <c r="N305" s="372" t="s">
        <v>309</v>
      </c>
      <c r="O305" s="372">
        <v>49035</v>
      </c>
      <c r="P305" s="372" t="s">
        <v>234</v>
      </c>
      <c r="Q305" s="372">
        <v>490350</v>
      </c>
      <c r="R305" s="372">
        <v>43</v>
      </c>
      <c r="S305" s="372">
        <v>79</v>
      </c>
      <c r="T305" s="372" t="s">
        <v>315</v>
      </c>
      <c r="U305" s="372">
        <v>11</v>
      </c>
      <c r="V305" s="372" t="s">
        <v>326</v>
      </c>
      <c r="W305" s="372">
        <v>43</v>
      </c>
      <c r="X305" s="372" t="s">
        <v>254</v>
      </c>
      <c r="Y305" s="372" t="s">
        <v>428</v>
      </c>
      <c r="Z305" s="372" t="s">
        <v>2077</v>
      </c>
      <c r="AA305" s="372" t="s">
        <v>428</v>
      </c>
      <c r="AB305" s="372" t="s">
        <v>2077</v>
      </c>
      <c r="AC305" s="373"/>
      <c r="AD305" s="373"/>
      <c r="AE305" s="372" t="s">
        <v>428</v>
      </c>
      <c r="AF305" s="372">
        <v>5</v>
      </c>
      <c r="AG305" s="372" t="s">
        <v>310</v>
      </c>
      <c r="AH305" s="372" t="s">
        <v>428</v>
      </c>
      <c r="AI305" s="372"/>
      <c r="AJ305" s="372"/>
      <c r="AK305" s="372"/>
      <c r="AL305" s="372"/>
      <c r="AM305" s="372"/>
      <c r="AN305" s="372">
        <v>1.5280099999999999E-4</v>
      </c>
      <c r="AO305" s="372"/>
      <c r="AP305" s="372"/>
      <c r="AQ305" s="373"/>
    </row>
    <row r="306" spans="1:43" x14ac:dyDescent="0.25">
      <c r="A306" s="175" t="str">
        <f t="shared" si="20"/>
        <v>SL_2031_art_79_43</v>
      </c>
      <c r="B306" s="175" t="str">
        <f t="shared" si="21"/>
        <v>School Bus</v>
      </c>
      <c r="C306" s="200">
        <f t="shared" si="19"/>
        <v>1.228449877329703E-3</v>
      </c>
      <c r="D306" s="262">
        <f t="shared" si="22"/>
        <v>2.1558558277209889E-3</v>
      </c>
      <c r="E306" s="372">
        <v>1.7549399999999999</v>
      </c>
      <c r="F306" s="372">
        <v>1</v>
      </c>
      <c r="G306" s="372">
        <v>1</v>
      </c>
      <c r="H306" s="372">
        <v>2031</v>
      </c>
      <c r="I306" s="372">
        <v>1</v>
      </c>
      <c r="J306" s="372">
        <v>5</v>
      </c>
      <c r="K306" s="372" t="s">
        <v>308</v>
      </c>
      <c r="L306" s="372">
        <v>9</v>
      </c>
      <c r="M306" s="372">
        <v>49</v>
      </c>
      <c r="N306" s="372" t="s">
        <v>309</v>
      </c>
      <c r="O306" s="372">
        <v>49035</v>
      </c>
      <c r="P306" s="372" t="s">
        <v>234</v>
      </c>
      <c r="Q306" s="372">
        <v>490350</v>
      </c>
      <c r="R306" s="372">
        <v>43</v>
      </c>
      <c r="S306" s="372">
        <v>79</v>
      </c>
      <c r="T306" s="372" t="s">
        <v>315</v>
      </c>
      <c r="U306" s="372">
        <v>1</v>
      </c>
      <c r="V306" s="372" t="s">
        <v>324</v>
      </c>
      <c r="W306" s="372">
        <v>43</v>
      </c>
      <c r="X306" s="372" t="s">
        <v>254</v>
      </c>
      <c r="Y306" s="372" t="s">
        <v>428</v>
      </c>
      <c r="Z306" s="372" t="s">
        <v>2077</v>
      </c>
      <c r="AA306" s="372" t="s">
        <v>428</v>
      </c>
      <c r="AB306" s="372" t="s">
        <v>2077</v>
      </c>
      <c r="AC306" s="373"/>
      <c r="AD306" s="373"/>
      <c r="AE306" s="372" t="s">
        <v>428</v>
      </c>
      <c r="AF306" s="372">
        <v>5</v>
      </c>
      <c r="AG306" s="372" t="s">
        <v>310</v>
      </c>
      <c r="AH306" s="372" t="s">
        <v>428</v>
      </c>
      <c r="AI306" s="372"/>
      <c r="AJ306" s="372"/>
      <c r="AK306" s="372"/>
      <c r="AL306" s="372"/>
      <c r="AM306" s="372"/>
      <c r="AN306" s="372">
        <v>1.7549399999999999</v>
      </c>
      <c r="AO306" s="372"/>
      <c r="AP306" s="372"/>
      <c r="AQ306" s="373"/>
    </row>
    <row r="307" spans="1:43" x14ac:dyDescent="0.25">
      <c r="A307" s="175" t="str">
        <f t="shared" si="20"/>
        <v>SL_2031_art_79_42</v>
      </c>
      <c r="B307" s="175" t="str">
        <f t="shared" si="21"/>
        <v>Transit Bus</v>
      </c>
      <c r="C307" s="200">
        <f t="shared" si="19"/>
        <v>8.5332482098569569E-4</v>
      </c>
      <c r="D307" s="262">
        <f t="shared" si="22"/>
        <v>1.2870271612516754E-4</v>
      </c>
      <c r="E307" s="372">
        <v>0.15082499999999999</v>
      </c>
      <c r="F307" s="372">
        <v>1</v>
      </c>
      <c r="G307" s="372">
        <v>1</v>
      </c>
      <c r="H307" s="372">
        <v>2031</v>
      </c>
      <c r="I307" s="372">
        <v>1</v>
      </c>
      <c r="J307" s="372">
        <v>5</v>
      </c>
      <c r="K307" s="372" t="s">
        <v>308</v>
      </c>
      <c r="L307" s="372">
        <v>9</v>
      </c>
      <c r="M307" s="372">
        <v>49</v>
      </c>
      <c r="N307" s="372" t="s">
        <v>309</v>
      </c>
      <c r="O307" s="372">
        <v>49035</v>
      </c>
      <c r="P307" s="372" t="s">
        <v>234</v>
      </c>
      <c r="Q307" s="372">
        <v>490350</v>
      </c>
      <c r="R307" s="372">
        <v>42</v>
      </c>
      <c r="S307" s="372">
        <v>79</v>
      </c>
      <c r="T307" s="372" t="s">
        <v>315</v>
      </c>
      <c r="U307" s="372">
        <v>15</v>
      </c>
      <c r="V307" s="372" t="s">
        <v>323</v>
      </c>
      <c r="W307" s="372">
        <v>42</v>
      </c>
      <c r="X307" s="372" t="s">
        <v>253</v>
      </c>
      <c r="Y307" s="372" t="s">
        <v>428</v>
      </c>
      <c r="Z307" s="372" t="s">
        <v>2077</v>
      </c>
      <c r="AA307" s="372" t="s">
        <v>428</v>
      </c>
      <c r="AB307" s="372" t="s">
        <v>2077</v>
      </c>
      <c r="AC307" s="373"/>
      <c r="AD307" s="373"/>
      <c r="AE307" s="372" t="s">
        <v>428</v>
      </c>
      <c r="AF307" s="372">
        <v>5</v>
      </c>
      <c r="AG307" s="372" t="s">
        <v>310</v>
      </c>
      <c r="AH307" s="372" t="s">
        <v>428</v>
      </c>
      <c r="AI307" s="372"/>
      <c r="AJ307" s="372"/>
      <c r="AK307" s="372"/>
      <c r="AL307" s="372"/>
      <c r="AM307" s="372"/>
      <c r="AN307" s="372">
        <v>0.15082499999999999</v>
      </c>
      <c r="AO307" s="372"/>
      <c r="AP307" s="372"/>
      <c r="AQ307" s="373"/>
    </row>
    <row r="308" spans="1:43" x14ac:dyDescent="0.25">
      <c r="A308" s="175" t="str">
        <f t="shared" si="20"/>
        <v>SL_2031_art_79_42</v>
      </c>
      <c r="B308" s="175" t="str">
        <f t="shared" si="21"/>
        <v>Transit Bus</v>
      </c>
      <c r="C308" s="200">
        <f t="shared" si="19"/>
        <v>8.5332482098569569E-4</v>
      </c>
      <c r="D308" s="262">
        <f t="shared" si="22"/>
        <v>1.5623353482462906E-4</v>
      </c>
      <c r="E308" s="372">
        <v>0.183088</v>
      </c>
      <c r="F308" s="372">
        <v>1</v>
      </c>
      <c r="G308" s="372">
        <v>1</v>
      </c>
      <c r="H308" s="372">
        <v>2031</v>
      </c>
      <c r="I308" s="372">
        <v>1</v>
      </c>
      <c r="J308" s="372">
        <v>5</v>
      </c>
      <c r="K308" s="372" t="s">
        <v>308</v>
      </c>
      <c r="L308" s="372">
        <v>9</v>
      </c>
      <c r="M308" s="372">
        <v>49</v>
      </c>
      <c r="N308" s="372" t="s">
        <v>309</v>
      </c>
      <c r="O308" s="372">
        <v>49035</v>
      </c>
      <c r="P308" s="372" t="s">
        <v>234</v>
      </c>
      <c r="Q308" s="372">
        <v>490350</v>
      </c>
      <c r="R308" s="372">
        <v>42</v>
      </c>
      <c r="S308" s="372">
        <v>79</v>
      </c>
      <c r="T308" s="372" t="s">
        <v>315</v>
      </c>
      <c r="U308" s="372">
        <v>13</v>
      </c>
      <c r="V308" s="372" t="s">
        <v>325</v>
      </c>
      <c r="W308" s="372">
        <v>42</v>
      </c>
      <c r="X308" s="372" t="s">
        <v>253</v>
      </c>
      <c r="Y308" s="372" t="s">
        <v>428</v>
      </c>
      <c r="Z308" s="372" t="s">
        <v>2077</v>
      </c>
      <c r="AA308" s="372" t="s">
        <v>428</v>
      </c>
      <c r="AB308" s="372" t="s">
        <v>2077</v>
      </c>
      <c r="AC308" s="373"/>
      <c r="AD308" s="373"/>
      <c r="AE308" s="372" t="s">
        <v>428</v>
      </c>
      <c r="AF308" s="372">
        <v>5</v>
      </c>
      <c r="AG308" s="372" t="s">
        <v>310</v>
      </c>
      <c r="AH308" s="372" t="s">
        <v>428</v>
      </c>
      <c r="AI308" s="372"/>
      <c r="AJ308" s="372"/>
      <c r="AK308" s="372"/>
      <c r="AL308" s="372"/>
      <c r="AM308" s="372"/>
      <c r="AN308" s="372">
        <v>0.183088</v>
      </c>
      <c r="AO308" s="372"/>
      <c r="AP308" s="372"/>
      <c r="AQ308" s="373"/>
    </row>
    <row r="309" spans="1:43" x14ac:dyDescent="0.25">
      <c r="A309" s="175" t="str">
        <f t="shared" si="20"/>
        <v>SL_2031_art_79_42</v>
      </c>
      <c r="B309" s="175" t="str">
        <f t="shared" si="21"/>
        <v>Transit Bus</v>
      </c>
      <c r="C309" s="200">
        <f t="shared" si="19"/>
        <v>8.5332482098569569E-4</v>
      </c>
      <c r="D309" s="262">
        <f t="shared" si="22"/>
        <v>4.5728567834356147E-7</v>
      </c>
      <c r="E309" s="372">
        <v>5.3588699999999997E-4</v>
      </c>
      <c r="F309" s="372">
        <v>1</v>
      </c>
      <c r="G309" s="372">
        <v>1</v>
      </c>
      <c r="H309" s="372">
        <v>2031</v>
      </c>
      <c r="I309" s="372">
        <v>1</v>
      </c>
      <c r="J309" s="372">
        <v>5</v>
      </c>
      <c r="K309" s="372" t="s">
        <v>308</v>
      </c>
      <c r="L309" s="372">
        <v>9</v>
      </c>
      <c r="M309" s="372">
        <v>49</v>
      </c>
      <c r="N309" s="372" t="s">
        <v>309</v>
      </c>
      <c r="O309" s="372">
        <v>49035</v>
      </c>
      <c r="P309" s="372" t="s">
        <v>234</v>
      </c>
      <c r="Q309" s="372">
        <v>490350</v>
      </c>
      <c r="R309" s="372">
        <v>42</v>
      </c>
      <c r="S309" s="372">
        <v>79</v>
      </c>
      <c r="T309" s="372" t="s">
        <v>315</v>
      </c>
      <c r="U309" s="372">
        <v>11</v>
      </c>
      <c r="V309" s="372" t="s">
        <v>326</v>
      </c>
      <c r="W309" s="372">
        <v>42</v>
      </c>
      <c r="X309" s="372" t="s">
        <v>253</v>
      </c>
      <c r="Y309" s="372" t="s">
        <v>428</v>
      </c>
      <c r="Z309" s="372" t="s">
        <v>2077</v>
      </c>
      <c r="AA309" s="372" t="s">
        <v>428</v>
      </c>
      <c r="AB309" s="372" t="s">
        <v>2077</v>
      </c>
      <c r="AC309" s="373"/>
      <c r="AD309" s="373"/>
      <c r="AE309" s="372" t="s">
        <v>428</v>
      </c>
      <c r="AF309" s="372">
        <v>5</v>
      </c>
      <c r="AG309" s="372" t="s">
        <v>310</v>
      </c>
      <c r="AH309" s="372" t="s">
        <v>428</v>
      </c>
      <c r="AI309" s="372"/>
      <c r="AJ309" s="372"/>
      <c r="AK309" s="372"/>
      <c r="AL309" s="372"/>
      <c r="AM309" s="372"/>
      <c r="AN309" s="372">
        <v>5.3588699999999997E-4</v>
      </c>
      <c r="AO309" s="372"/>
      <c r="AP309" s="372"/>
      <c r="AQ309" s="373"/>
    </row>
    <row r="310" spans="1:43" x14ac:dyDescent="0.25">
      <c r="A310" s="175" t="str">
        <f t="shared" si="20"/>
        <v>SL_2031_art_79_42</v>
      </c>
      <c r="B310" s="175" t="str">
        <f t="shared" si="21"/>
        <v>Transit Bus</v>
      </c>
      <c r="C310" s="200">
        <f t="shared" si="19"/>
        <v>8.5332482098569569E-4</v>
      </c>
      <c r="D310" s="262">
        <f t="shared" si="22"/>
        <v>1.9350249638117932E-3</v>
      </c>
      <c r="E310" s="372">
        <v>2.26763</v>
      </c>
      <c r="F310" s="372">
        <v>1</v>
      </c>
      <c r="G310" s="372">
        <v>1</v>
      </c>
      <c r="H310" s="372">
        <v>2031</v>
      </c>
      <c r="I310" s="372">
        <v>1</v>
      </c>
      <c r="J310" s="372">
        <v>5</v>
      </c>
      <c r="K310" s="372" t="s">
        <v>308</v>
      </c>
      <c r="L310" s="372">
        <v>9</v>
      </c>
      <c r="M310" s="372">
        <v>49</v>
      </c>
      <c r="N310" s="372" t="s">
        <v>309</v>
      </c>
      <c r="O310" s="372">
        <v>49035</v>
      </c>
      <c r="P310" s="372" t="s">
        <v>234</v>
      </c>
      <c r="Q310" s="372">
        <v>490350</v>
      </c>
      <c r="R310" s="372">
        <v>42</v>
      </c>
      <c r="S310" s="372">
        <v>79</v>
      </c>
      <c r="T310" s="372" t="s">
        <v>315</v>
      </c>
      <c r="U310" s="372">
        <v>1</v>
      </c>
      <c r="V310" s="372" t="s">
        <v>324</v>
      </c>
      <c r="W310" s="372">
        <v>42</v>
      </c>
      <c r="X310" s="372" t="s">
        <v>253</v>
      </c>
      <c r="Y310" s="372" t="s">
        <v>428</v>
      </c>
      <c r="Z310" s="372" t="s">
        <v>2077</v>
      </c>
      <c r="AA310" s="372" t="s">
        <v>428</v>
      </c>
      <c r="AB310" s="372" t="s">
        <v>2077</v>
      </c>
      <c r="AC310" s="373"/>
      <c r="AD310" s="373"/>
      <c r="AE310" s="372" t="s">
        <v>428</v>
      </c>
      <c r="AF310" s="372">
        <v>5</v>
      </c>
      <c r="AG310" s="372" t="s">
        <v>310</v>
      </c>
      <c r="AH310" s="372" t="s">
        <v>428</v>
      </c>
      <c r="AI310" s="372"/>
      <c r="AJ310" s="372"/>
      <c r="AK310" s="372"/>
      <c r="AL310" s="372"/>
      <c r="AM310" s="372"/>
      <c r="AN310" s="372">
        <v>2.26763</v>
      </c>
      <c r="AO310" s="372"/>
      <c r="AP310" s="372"/>
      <c r="AQ310" s="373"/>
    </row>
    <row r="311" spans="1:43" x14ac:dyDescent="0.25">
      <c r="A311" s="175" t="str">
        <f t="shared" si="20"/>
        <v>SL_2031_art_79_41</v>
      </c>
      <c r="B311" s="175" t="str">
        <f t="shared" si="21"/>
        <v>Intercity Bus</v>
      </c>
      <c r="C311" s="200">
        <f t="shared" si="19"/>
        <v>2.7535459620983706E-3</v>
      </c>
      <c r="D311" s="262">
        <f t="shared" si="22"/>
        <v>4.4576604871218105E-4</v>
      </c>
      <c r="E311" s="372">
        <v>0.161888</v>
      </c>
      <c r="F311" s="372">
        <v>1</v>
      </c>
      <c r="G311" s="372">
        <v>1</v>
      </c>
      <c r="H311" s="372">
        <v>2031</v>
      </c>
      <c r="I311" s="372">
        <v>1</v>
      </c>
      <c r="J311" s="372">
        <v>5</v>
      </c>
      <c r="K311" s="372" t="s">
        <v>308</v>
      </c>
      <c r="L311" s="372">
        <v>9</v>
      </c>
      <c r="M311" s="372">
        <v>49</v>
      </c>
      <c r="N311" s="372" t="s">
        <v>309</v>
      </c>
      <c r="O311" s="372">
        <v>49035</v>
      </c>
      <c r="P311" s="372" t="s">
        <v>234</v>
      </c>
      <c r="Q311" s="372">
        <v>490350</v>
      </c>
      <c r="R311" s="372">
        <v>41</v>
      </c>
      <c r="S311" s="372">
        <v>79</v>
      </c>
      <c r="T311" s="372" t="s">
        <v>315</v>
      </c>
      <c r="U311" s="372">
        <v>15</v>
      </c>
      <c r="V311" s="372" t="s">
        <v>323</v>
      </c>
      <c r="W311" s="372">
        <v>41</v>
      </c>
      <c r="X311" s="372" t="s">
        <v>429</v>
      </c>
      <c r="Y311" s="372" t="s">
        <v>428</v>
      </c>
      <c r="Z311" s="372" t="s">
        <v>2077</v>
      </c>
      <c r="AA311" s="372" t="s">
        <v>428</v>
      </c>
      <c r="AB311" s="372" t="s">
        <v>2077</v>
      </c>
      <c r="AC311" s="373"/>
      <c r="AD311" s="373"/>
      <c r="AE311" s="372" t="s">
        <v>428</v>
      </c>
      <c r="AF311" s="372">
        <v>5</v>
      </c>
      <c r="AG311" s="372" t="s">
        <v>310</v>
      </c>
      <c r="AH311" s="372" t="s">
        <v>428</v>
      </c>
      <c r="AI311" s="372"/>
      <c r="AJ311" s="372"/>
      <c r="AK311" s="372"/>
      <c r="AL311" s="372"/>
      <c r="AM311" s="372"/>
      <c r="AN311" s="372">
        <v>0.161888</v>
      </c>
      <c r="AO311" s="372"/>
      <c r="AP311" s="372"/>
      <c r="AQ311" s="373"/>
    </row>
    <row r="312" spans="1:43" x14ac:dyDescent="0.25">
      <c r="A312" s="175" t="str">
        <f t="shared" si="20"/>
        <v>SL_2031_art_79_41</v>
      </c>
      <c r="B312" s="175" t="str">
        <f t="shared" si="21"/>
        <v>Intercity Bus</v>
      </c>
      <c r="C312" s="200">
        <f t="shared" si="19"/>
        <v>2.7535459620983706E-3</v>
      </c>
      <c r="D312" s="262">
        <f t="shared" si="22"/>
        <v>5.6204003405370894E-4</v>
      </c>
      <c r="E312" s="372">
        <v>0.20411499999999999</v>
      </c>
      <c r="F312" s="372">
        <v>1</v>
      </c>
      <c r="G312" s="372">
        <v>1</v>
      </c>
      <c r="H312" s="372">
        <v>2031</v>
      </c>
      <c r="I312" s="372">
        <v>1</v>
      </c>
      <c r="J312" s="372">
        <v>5</v>
      </c>
      <c r="K312" s="372" t="s">
        <v>308</v>
      </c>
      <c r="L312" s="372">
        <v>9</v>
      </c>
      <c r="M312" s="372">
        <v>49</v>
      </c>
      <c r="N312" s="372" t="s">
        <v>309</v>
      </c>
      <c r="O312" s="372">
        <v>49035</v>
      </c>
      <c r="P312" s="372" t="s">
        <v>234</v>
      </c>
      <c r="Q312" s="372">
        <v>490350</v>
      </c>
      <c r="R312" s="372">
        <v>41</v>
      </c>
      <c r="S312" s="372">
        <v>79</v>
      </c>
      <c r="T312" s="372" t="s">
        <v>315</v>
      </c>
      <c r="U312" s="372">
        <v>13</v>
      </c>
      <c r="V312" s="372" t="s">
        <v>325</v>
      </c>
      <c r="W312" s="372">
        <v>41</v>
      </c>
      <c r="X312" s="372" t="s">
        <v>429</v>
      </c>
      <c r="Y312" s="372" t="s">
        <v>428</v>
      </c>
      <c r="Z312" s="372" t="s">
        <v>2077</v>
      </c>
      <c r="AA312" s="372" t="s">
        <v>428</v>
      </c>
      <c r="AB312" s="372" t="s">
        <v>2077</v>
      </c>
      <c r="AC312" s="373"/>
      <c r="AD312" s="373"/>
      <c r="AE312" s="372" t="s">
        <v>428</v>
      </c>
      <c r="AF312" s="372">
        <v>5</v>
      </c>
      <c r="AG312" s="372" t="s">
        <v>310</v>
      </c>
      <c r="AH312" s="372" t="s">
        <v>428</v>
      </c>
      <c r="AI312" s="372"/>
      <c r="AJ312" s="372"/>
      <c r="AK312" s="372"/>
      <c r="AL312" s="372"/>
      <c r="AM312" s="372"/>
      <c r="AN312" s="372">
        <v>0.20411499999999999</v>
      </c>
      <c r="AO312" s="372"/>
      <c r="AP312" s="372"/>
      <c r="AQ312" s="373"/>
    </row>
    <row r="313" spans="1:43" x14ac:dyDescent="0.25">
      <c r="A313" s="175" t="str">
        <f t="shared" si="20"/>
        <v>SL_2031_art_79_41</v>
      </c>
      <c r="B313" s="175" t="str">
        <f t="shared" si="21"/>
        <v>Intercity Bus</v>
      </c>
      <c r="C313" s="200">
        <f t="shared" si="19"/>
        <v>2.7535459620983706E-3</v>
      </c>
      <c r="D313" s="262">
        <f t="shared" si="22"/>
        <v>1.3959651964050111E-6</v>
      </c>
      <c r="E313" s="372">
        <v>5.0697000000000003E-4</v>
      </c>
      <c r="F313" s="372">
        <v>1</v>
      </c>
      <c r="G313" s="372">
        <v>1</v>
      </c>
      <c r="H313" s="372">
        <v>2031</v>
      </c>
      <c r="I313" s="372">
        <v>1</v>
      </c>
      <c r="J313" s="372">
        <v>5</v>
      </c>
      <c r="K313" s="372" t="s">
        <v>308</v>
      </c>
      <c r="L313" s="372">
        <v>9</v>
      </c>
      <c r="M313" s="372">
        <v>49</v>
      </c>
      <c r="N313" s="372" t="s">
        <v>309</v>
      </c>
      <c r="O313" s="372">
        <v>49035</v>
      </c>
      <c r="P313" s="372" t="s">
        <v>234</v>
      </c>
      <c r="Q313" s="372">
        <v>490350</v>
      </c>
      <c r="R313" s="372">
        <v>41</v>
      </c>
      <c r="S313" s="372">
        <v>79</v>
      </c>
      <c r="T313" s="372" t="s">
        <v>315</v>
      </c>
      <c r="U313" s="372">
        <v>11</v>
      </c>
      <c r="V313" s="372" t="s">
        <v>326</v>
      </c>
      <c r="W313" s="372">
        <v>41</v>
      </c>
      <c r="X313" s="372" t="s">
        <v>429</v>
      </c>
      <c r="Y313" s="372" t="s">
        <v>428</v>
      </c>
      <c r="Z313" s="372" t="s">
        <v>2077</v>
      </c>
      <c r="AA313" s="372" t="s">
        <v>428</v>
      </c>
      <c r="AB313" s="372" t="s">
        <v>2077</v>
      </c>
      <c r="AC313" s="373"/>
      <c r="AD313" s="373"/>
      <c r="AE313" s="372" t="s">
        <v>428</v>
      </c>
      <c r="AF313" s="372">
        <v>5</v>
      </c>
      <c r="AG313" s="372" t="s">
        <v>310</v>
      </c>
      <c r="AH313" s="372" t="s">
        <v>428</v>
      </c>
      <c r="AI313" s="372"/>
      <c r="AJ313" s="372"/>
      <c r="AK313" s="372"/>
      <c r="AL313" s="372"/>
      <c r="AM313" s="372"/>
      <c r="AN313" s="372">
        <v>5.0697000000000003E-4</v>
      </c>
      <c r="AO313" s="372"/>
      <c r="AP313" s="372"/>
      <c r="AQ313" s="373"/>
    </row>
    <row r="314" spans="1:43" x14ac:dyDescent="0.25">
      <c r="A314" s="175" t="str">
        <f t="shared" si="20"/>
        <v>SL_2031_art_79_41</v>
      </c>
      <c r="B314" s="175" t="str">
        <f t="shared" si="21"/>
        <v>Intercity Bus</v>
      </c>
      <c r="C314" s="200">
        <f t="shared" si="19"/>
        <v>2.7535459620983706E-3</v>
      </c>
      <c r="D314" s="262">
        <f t="shared" si="22"/>
        <v>7.3985577164813543E-3</v>
      </c>
      <c r="E314" s="372">
        <v>2.6869200000000002</v>
      </c>
      <c r="F314" s="372">
        <v>1</v>
      </c>
      <c r="G314" s="372">
        <v>1</v>
      </c>
      <c r="H314" s="372">
        <v>2031</v>
      </c>
      <c r="I314" s="372">
        <v>1</v>
      </c>
      <c r="J314" s="372">
        <v>5</v>
      </c>
      <c r="K314" s="372" t="s">
        <v>308</v>
      </c>
      <c r="L314" s="372">
        <v>9</v>
      </c>
      <c r="M314" s="372">
        <v>49</v>
      </c>
      <c r="N314" s="372" t="s">
        <v>309</v>
      </c>
      <c r="O314" s="372">
        <v>49035</v>
      </c>
      <c r="P314" s="372" t="s">
        <v>234</v>
      </c>
      <c r="Q314" s="372">
        <v>490350</v>
      </c>
      <c r="R314" s="372">
        <v>41</v>
      </c>
      <c r="S314" s="372">
        <v>79</v>
      </c>
      <c r="T314" s="372" t="s">
        <v>315</v>
      </c>
      <c r="U314" s="372">
        <v>1</v>
      </c>
      <c r="V314" s="372" t="s">
        <v>324</v>
      </c>
      <c r="W314" s="372">
        <v>41</v>
      </c>
      <c r="X314" s="372" t="s">
        <v>429</v>
      </c>
      <c r="Y314" s="372" t="s">
        <v>428</v>
      </c>
      <c r="Z314" s="372" t="s">
        <v>2077</v>
      </c>
      <c r="AA314" s="372" t="s">
        <v>428</v>
      </c>
      <c r="AB314" s="372" t="s">
        <v>2077</v>
      </c>
      <c r="AC314" s="373"/>
      <c r="AD314" s="373"/>
      <c r="AE314" s="372" t="s">
        <v>428</v>
      </c>
      <c r="AF314" s="372">
        <v>5</v>
      </c>
      <c r="AG314" s="372" t="s">
        <v>310</v>
      </c>
      <c r="AH314" s="372" t="s">
        <v>428</v>
      </c>
      <c r="AI314" s="372"/>
      <c r="AJ314" s="372"/>
      <c r="AK314" s="372"/>
      <c r="AL314" s="372"/>
      <c r="AM314" s="372"/>
      <c r="AN314" s="372">
        <v>2.6869200000000002</v>
      </c>
      <c r="AO314" s="372"/>
      <c r="AP314" s="372"/>
      <c r="AQ314" s="373"/>
    </row>
    <row r="315" spans="1:43" x14ac:dyDescent="0.25">
      <c r="A315" s="175" t="str">
        <f t="shared" si="20"/>
        <v>SL_2031_art_79_32</v>
      </c>
      <c r="B315" s="175" t="str">
        <f t="shared" si="21"/>
        <v>Light Commercial Truck</v>
      </c>
      <c r="C315" s="200">
        <f t="shared" si="19"/>
        <v>5.0584719878058286E-2</v>
      </c>
      <c r="D315" s="262">
        <f t="shared" si="22"/>
        <v>8.413250610118654E-5</v>
      </c>
      <c r="E315" s="372">
        <v>1.6632000000000001E-3</v>
      </c>
      <c r="F315" s="372">
        <v>1</v>
      </c>
      <c r="G315" s="372">
        <v>1</v>
      </c>
      <c r="H315" s="372">
        <v>2031</v>
      </c>
      <c r="I315" s="372">
        <v>1</v>
      </c>
      <c r="J315" s="372">
        <v>5</v>
      </c>
      <c r="K315" s="372" t="s">
        <v>308</v>
      </c>
      <c r="L315" s="372">
        <v>9</v>
      </c>
      <c r="M315" s="372">
        <v>49</v>
      </c>
      <c r="N315" s="372" t="s">
        <v>309</v>
      </c>
      <c r="O315" s="372">
        <v>49035</v>
      </c>
      <c r="P315" s="372" t="s">
        <v>234</v>
      </c>
      <c r="Q315" s="372">
        <v>490350</v>
      </c>
      <c r="R315" s="372">
        <v>32</v>
      </c>
      <c r="S315" s="372">
        <v>79</v>
      </c>
      <c r="T315" s="372" t="s">
        <v>315</v>
      </c>
      <c r="U315" s="372">
        <v>15</v>
      </c>
      <c r="V315" s="372" t="s">
        <v>323</v>
      </c>
      <c r="W315" s="372">
        <v>32</v>
      </c>
      <c r="X315" s="372" t="s">
        <v>251</v>
      </c>
      <c r="Y315" s="372" t="s">
        <v>428</v>
      </c>
      <c r="Z315" s="372" t="s">
        <v>2077</v>
      </c>
      <c r="AA315" s="372" t="s">
        <v>428</v>
      </c>
      <c r="AB315" s="372" t="s">
        <v>2077</v>
      </c>
      <c r="AC315" s="373"/>
      <c r="AD315" s="373"/>
      <c r="AE315" s="372" t="s">
        <v>428</v>
      </c>
      <c r="AF315" s="372">
        <v>5</v>
      </c>
      <c r="AG315" s="372" t="s">
        <v>310</v>
      </c>
      <c r="AH315" s="372" t="s">
        <v>428</v>
      </c>
      <c r="AI315" s="372"/>
      <c r="AJ315" s="372"/>
      <c r="AK315" s="372"/>
      <c r="AL315" s="372"/>
      <c r="AM315" s="372"/>
      <c r="AN315" s="372">
        <v>1.6632000000000001E-3</v>
      </c>
      <c r="AO315" s="372"/>
      <c r="AP315" s="372"/>
      <c r="AQ315" s="373"/>
    </row>
    <row r="316" spans="1:43" x14ac:dyDescent="0.25">
      <c r="A316" s="175" t="str">
        <f t="shared" si="20"/>
        <v>SL_2031_art_79_32</v>
      </c>
      <c r="B316" s="175" t="str">
        <f t="shared" si="21"/>
        <v>Light Commercial Truck</v>
      </c>
      <c r="C316" s="200">
        <f t="shared" si="19"/>
        <v>5.0584719878058286E-2</v>
      </c>
      <c r="D316" s="262">
        <f t="shared" si="22"/>
        <v>2.1671505690157734E-2</v>
      </c>
      <c r="E316" s="372">
        <v>0.42842000000000002</v>
      </c>
      <c r="F316" s="372">
        <v>1</v>
      </c>
      <c r="G316" s="372">
        <v>1</v>
      </c>
      <c r="H316" s="372">
        <v>2031</v>
      </c>
      <c r="I316" s="372">
        <v>1</v>
      </c>
      <c r="J316" s="372">
        <v>5</v>
      </c>
      <c r="K316" s="372" t="s">
        <v>308</v>
      </c>
      <c r="L316" s="372">
        <v>9</v>
      </c>
      <c r="M316" s="372">
        <v>49</v>
      </c>
      <c r="N316" s="372" t="s">
        <v>309</v>
      </c>
      <c r="O316" s="372">
        <v>49035</v>
      </c>
      <c r="P316" s="372" t="s">
        <v>234</v>
      </c>
      <c r="Q316" s="372">
        <v>490350</v>
      </c>
      <c r="R316" s="372">
        <v>32</v>
      </c>
      <c r="S316" s="372">
        <v>79</v>
      </c>
      <c r="T316" s="372" t="s">
        <v>315</v>
      </c>
      <c r="U316" s="372">
        <v>13</v>
      </c>
      <c r="V316" s="372" t="s">
        <v>325</v>
      </c>
      <c r="W316" s="372">
        <v>32</v>
      </c>
      <c r="X316" s="372" t="s">
        <v>251</v>
      </c>
      <c r="Y316" s="372" t="s">
        <v>428</v>
      </c>
      <c r="Z316" s="372" t="s">
        <v>2077</v>
      </c>
      <c r="AA316" s="372" t="s">
        <v>428</v>
      </c>
      <c r="AB316" s="372" t="s">
        <v>2077</v>
      </c>
      <c r="AC316" s="373"/>
      <c r="AD316" s="373"/>
      <c r="AE316" s="372" t="s">
        <v>428</v>
      </c>
      <c r="AF316" s="372">
        <v>5</v>
      </c>
      <c r="AG316" s="372" t="s">
        <v>310</v>
      </c>
      <c r="AH316" s="372" t="s">
        <v>428</v>
      </c>
      <c r="AI316" s="372"/>
      <c r="AJ316" s="372"/>
      <c r="AK316" s="372"/>
      <c r="AL316" s="372"/>
      <c r="AM316" s="372"/>
      <c r="AN316" s="372">
        <v>0.42842000000000002</v>
      </c>
      <c r="AO316" s="372"/>
      <c r="AP316" s="372"/>
      <c r="AQ316" s="373"/>
    </row>
    <row r="317" spans="1:43" x14ac:dyDescent="0.25">
      <c r="A317" s="175" t="str">
        <f t="shared" si="20"/>
        <v>SL_2031_art_79_32</v>
      </c>
      <c r="B317" s="175" t="str">
        <f t="shared" si="21"/>
        <v>Light Commercial Truck</v>
      </c>
      <c r="C317" s="200">
        <f t="shared" si="19"/>
        <v>5.0584719878058286E-2</v>
      </c>
      <c r="D317" s="262">
        <f t="shared" si="22"/>
        <v>6.0868593429267539E-5</v>
      </c>
      <c r="E317" s="372">
        <v>1.2033E-3</v>
      </c>
      <c r="F317" s="372">
        <v>1</v>
      </c>
      <c r="G317" s="372">
        <v>1</v>
      </c>
      <c r="H317" s="372">
        <v>2031</v>
      </c>
      <c r="I317" s="372">
        <v>1</v>
      </c>
      <c r="J317" s="372">
        <v>5</v>
      </c>
      <c r="K317" s="372" t="s">
        <v>308</v>
      </c>
      <c r="L317" s="372">
        <v>9</v>
      </c>
      <c r="M317" s="372">
        <v>49</v>
      </c>
      <c r="N317" s="372" t="s">
        <v>309</v>
      </c>
      <c r="O317" s="372">
        <v>49035</v>
      </c>
      <c r="P317" s="372" t="s">
        <v>234</v>
      </c>
      <c r="Q317" s="372">
        <v>490350</v>
      </c>
      <c r="R317" s="372">
        <v>32</v>
      </c>
      <c r="S317" s="372">
        <v>79</v>
      </c>
      <c r="T317" s="372" t="s">
        <v>315</v>
      </c>
      <c r="U317" s="372">
        <v>11</v>
      </c>
      <c r="V317" s="372" t="s">
        <v>326</v>
      </c>
      <c r="W317" s="372">
        <v>32</v>
      </c>
      <c r="X317" s="372" t="s">
        <v>251</v>
      </c>
      <c r="Y317" s="372" t="s">
        <v>428</v>
      </c>
      <c r="Z317" s="372" t="s">
        <v>2077</v>
      </c>
      <c r="AA317" s="372" t="s">
        <v>428</v>
      </c>
      <c r="AB317" s="372" t="s">
        <v>2077</v>
      </c>
      <c r="AC317" s="373"/>
      <c r="AD317" s="373"/>
      <c r="AE317" s="372" t="s">
        <v>428</v>
      </c>
      <c r="AF317" s="372">
        <v>5</v>
      </c>
      <c r="AG317" s="372" t="s">
        <v>310</v>
      </c>
      <c r="AH317" s="372" t="s">
        <v>428</v>
      </c>
      <c r="AI317" s="372"/>
      <c r="AJ317" s="372"/>
      <c r="AK317" s="372"/>
      <c r="AL317" s="372"/>
      <c r="AM317" s="372"/>
      <c r="AN317" s="372">
        <v>1.2033E-3</v>
      </c>
      <c r="AO317" s="372"/>
      <c r="AP317" s="372"/>
      <c r="AQ317" s="373"/>
    </row>
    <row r="318" spans="1:43" x14ac:dyDescent="0.25">
      <c r="A318" s="175" t="str">
        <f t="shared" si="20"/>
        <v>SL_2031_art_79_32</v>
      </c>
      <c r="B318" s="175" t="str">
        <f t="shared" si="21"/>
        <v>Light Commercial Truck</v>
      </c>
      <c r="C318" s="200">
        <f t="shared" si="19"/>
        <v>5.0584719878058286E-2</v>
      </c>
      <c r="D318" s="262">
        <f t="shared" si="22"/>
        <v>1.0267281763089248E-2</v>
      </c>
      <c r="E318" s="372">
        <v>0.20297200000000001</v>
      </c>
      <c r="F318" s="372">
        <v>1</v>
      </c>
      <c r="G318" s="372">
        <v>1</v>
      </c>
      <c r="H318" s="372">
        <v>2031</v>
      </c>
      <c r="I318" s="372">
        <v>1</v>
      </c>
      <c r="J318" s="372">
        <v>5</v>
      </c>
      <c r="K318" s="372" t="s">
        <v>308</v>
      </c>
      <c r="L318" s="372">
        <v>9</v>
      </c>
      <c r="M318" s="372">
        <v>49</v>
      </c>
      <c r="N318" s="372" t="s">
        <v>309</v>
      </c>
      <c r="O318" s="372">
        <v>49035</v>
      </c>
      <c r="P318" s="372" t="s">
        <v>234</v>
      </c>
      <c r="Q318" s="372">
        <v>490350</v>
      </c>
      <c r="R318" s="372">
        <v>32</v>
      </c>
      <c r="S318" s="372">
        <v>79</v>
      </c>
      <c r="T318" s="372" t="s">
        <v>315</v>
      </c>
      <c r="U318" s="372">
        <v>1</v>
      </c>
      <c r="V318" s="372" t="s">
        <v>324</v>
      </c>
      <c r="W318" s="372">
        <v>32</v>
      </c>
      <c r="X318" s="372" t="s">
        <v>251</v>
      </c>
      <c r="Y318" s="372" t="s">
        <v>428</v>
      </c>
      <c r="Z318" s="372" t="s">
        <v>2077</v>
      </c>
      <c r="AA318" s="372" t="s">
        <v>428</v>
      </c>
      <c r="AB318" s="372" t="s">
        <v>2077</v>
      </c>
      <c r="AC318" s="373"/>
      <c r="AD318" s="373"/>
      <c r="AE318" s="372" t="s">
        <v>428</v>
      </c>
      <c r="AF318" s="372">
        <v>5</v>
      </c>
      <c r="AG318" s="372" t="s">
        <v>310</v>
      </c>
      <c r="AH318" s="372" t="s">
        <v>428</v>
      </c>
      <c r="AI318" s="372"/>
      <c r="AJ318" s="372"/>
      <c r="AK318" s="372"/>
      <c r="AL318" s="372"/>
      <c r="AM318" s="372"/>
      <c r="AN318" s="372">
        <v>0.20297200000000001</v>
      </c>
      <c r="AO318" s="372"/>
      <c r="AP318" s="372"/>
      <c r="AQ318" s="373"/>
    </row>
    <row r="319" spans="1:43" x14ac:dyDescent="0.25">
      <c r="A319" s="175" t="str">
        <f t="shared" si="20"/>
        <v>SL_2031_art_79_31</v>
      </c>
      <c r="B319" s="175" t="str">
        <f t="shared" si="21"/>
        <v>Passenger Truck</v>
      </c>
      <c r="C319" s="200">
        <f t="shared" si="19"/>
        <v>0.42362883266217022</v>
      </c>
      <c r="D319" s="262">
        <f t="shared" si="22"/>
        <v>3.1645666880229838E-4</v>
      </c>
      <c r="E319" s="372">
        <v>7.4701399999999995E-4</v>
      </c>
      <c r="F319" s="372">
        <v>1</v>
      </c>
      <c r="G319" s="372">
        <v>1</v>
      </c>
      <c r="H319" s="372">
        <v>2031</v>
      </c>
      <c r="I319" s="372">
        <v>1</v>
      </c>
      <c r="J319" s="372">
        <v>5</v>
      </c>
      <c r="K319" s="372" t="s">
        <v>308</v>
      </c>
      <c r="L319" s="372">
        <v>9</v>
      </c>
      <c r="M319" s="372">
        <v>49</v>
      </c>
      <c r="N319" s="372" t="s">
        <v>309</v>
      </c>
      <c r="O319" s="372">
        <v>49035</v>
      </c>
      <c r="P319" s="372" t="s">
        <v>234</v>
      </c>
      <c r="Q319" s="372">
        <v>490350</v>
      </c>
      <c r="R319" s="372">
        <v>31</v>
      </c>
      <c r="S319" s="372">
        <v>79</v>
      </c>
      <c r="T319" s="372" t="s">
        <v>315</v>
      </c>
      <c r="U319" s="372">
        <v>15</v>
      </c>
      <c r="V319" s="372" t="s">
        <v>323</v>
      </c>
      <c r="W319" s="372">
        <v>31</v>
      </c>
      <c r="X319" s="372" t="s">
        <v>250</v>
      </c>
      <c r="Y319" s="372" t="s">
        <v>428</v>
      </c>
      <c r="Z319" s="372" t="s">
        <v>2077</v>
      </c>
      <c r="AA319" s="372" t="s">
        <v>428</v>
      </c>
      <c r="AB319" s="372" t="s">
        <v>2077</v>
      </c>
      <c r="AC319" s="373"/>
      <c r="AD319" s="373"/>
      <c r="AE319" s="372" t="s">
        <v>428</v>
      </c>
      <c r="AF319" s="372">
        <v>5</v>
      </c>
      <c r="AG319" s="372" t="s">
        <v>310</v>
      </c>
      <c r="AH319" s="372" t="s">
        <v>428</v>
      </c>
      <c r="AI319" s="372"/>
      <c r="AJ319" s="372"/>
      <c r="AK319" s="372"/>
      <c r="AL319" s="372"/>
      <c r="AM319" s="372"/>
      <c r="AN319" s="372">
        <v>7.4701399999999995E-4</v>
      </c>
      <c r="AO319" s="372"/>
      <c r="AP319" s="372"/>
      <c r="AQ319" s="373"/>
    </row>
    <row r="320" spans="1:43" x14ac:dyDescent="0.25">
      <c r="A320" s="175" t="str">
        <f t="shared" si="20"/>
        <v>SL_2031_art_79_31</v>
      </c>
      <c r="B320" s="175" t="str">
        <f t="shared" si="21"/>
        <v>Passenger Truck</v>
      </c>
      <c r="C320" s="200">
        <f t="shared" si="19"/>
        <v>0.42362883266217022</v>
      </c>
      <c r="D320" s="262">
        <f t="shared" si="22"/>
        <v>0.18051460002984068</v>
      </c>
      <c r="E320" s="372">
        <v>0.42611500000000002</v>
      </c>
      <c r="F320" s="372">
        <v>1</v>
      </c>
      <c r="G320" s="372">
        <v>1</v>
      </c>
      <c r="H320" s="372">
        <v>2031</v>
      </c>
      <c r="I320" s="372">
        <v>1</v>
      </c>
      <c r="J320" s="372">
        <v>5</v>
      </c>
      <c r="K320" s="372" t="s">
        <v>308</v>
      </c>
      <c r="L320" s="372">
        <v>9</v>
      </c>
      <c r="M320" s="372">
        <v>49</v>
      </c>
      <c r="N320" s="372" t="s">
        <v>309</v>
      </c>
      <c r="O320" s="372">
        <v>49035</v>
      </c>
      <c r="P320" s="372" t="s">
        <v>234</v>
      </c>
      <c r="Q320" s="372">
        <v>490350</v>
      </c>
      <c r="R320" s="372">
        <v>31</v>
      </c>
      <c r="S320" s="372">
        <v>79</v>
      </c>
      <c r="T320" s="372" t="s">
        <v>315</v>
      </c>
      <c r="U320" s="372">
        <v>13</v>
      </c>
      <c r="V320" s="372" t="s">
        <v>325</v>
      </c>
      <c r="W320" s="372">
        <v>31</v>
      </c>
      <c r="X320" s="372" t="s">
        <v>250</v>
      </c>
      <c r="Y320" s="372" t="s">
        <v>428</v>
      </c>
      <c r="Z320" s="372" t="s">
        <v>2077</v>
      </c>
      <c r="AA320" s="372" t="s">
        <v>428</v>
      </c>
      <c r="AB320" s="372" t="s">
        <v>2077</v>
      </c>
      <c r="AC320" s="373"/>
      <c r="AD320" s="373"/>
      <c r="AE320" s="372" t="s">
        <v>428</v>
      </c>
      <c r="AF320" s="372">
        <v>5</v>
      </c>
      <c r="AG320" s="372" t="s">
        <v>310</v>
      </c>
      <c r="AH320" s="372" t="s">
        <v>428</v>
      </c>
      <c r="AI320" s="372"/>
      <c r="AJ320" s="372"/>
      <c r="AK320" s="372"/>
      <c r="AL320" s="372"/>
      <c r="AM320" s="372"/>
      <c r="AN320" s="372">
        <v>0.42611500000000002</v>
      </c>
      <c r="AO320" s="372"/>
      <c r="AP320" s="372"/>
      <c r="AQ320" s="373"/>
    </row>
    <row r="321" spans="1:43" x14ac:dyDescent="0.25">
      <c r="A321" s="175" t="str">
        <f t="shared" si="20"/>
        <v>SL_2031_art_79_31</v>
      </c>
      <c r="B321" s="175" t="str">
        <f t="shared" si="21"/>
        <v>Passenger Truck</v>
      </c>
      <c r="C321" s="200">
        <f t="shared" si="19"/>
        <v>0.42362883266217022</v>
      </c>
      <c r="D321" s="262">
        <f t="shared" si="22"/>
        <v>5.1744991023186114E-4</v>
      </c>
      <c r="E321" s="372">
        <v>1.2214700000000001E-3</v>
      </c>
      <c r="F321" s="372">
        <v>1</v>
      </c>
      <c r="G321" s="372">
        <v>1</v>
      </c>
      <c r="H321" s="372">
        <v>2031</v>
      </c>
      <c r="I321" s="372">
        <v>1</v>
      </c>
      <c r="J321" s="372">
        <v>5</v>
      </c>
      <c r="K321" s="372" t="s">
        <v>308</v>
      </c>
      <c r="L321" s="372">
        <v>9</v>
      </c>
      <c r="M321" s="372">
        <v>49</v>
      </c>
      <c r="N321" s="372" t="s">
        <v>309</v>
      </c>
      <c r="O321" s="372">
        <v>49035</v>
      </c>
      <c r="P321" s="372" t="s">
        <v>234</v>
      </c>
      <c r="Q321" s="372">
        <v>490350</v>
      </c>
      <c r="R321" s="372">
        <v>31</v>
      </c>
      <c r="S321" s="372">
        <v>79</v>
      </c>
      <c r="T321" s="372" t="s">
        <v>315</v>
      </c>
      <c r="U321" s="372">
        <v>11</v>
      </c>
      <c r="V321" s="372" t="s">
        <v>326</v>
      </c>
      <c r="W321" s="372">
        <v>31</v>
      </c>
      <c r="X321" s="372" t="s">
        <v>250</v>
      </c>
      <c r="Y321" s="372" t="s">
        <v>428</v>
      </c>
      <c r="Z321" s="372" t="s">
        <v>2077</v>
      </c>
      <c r="AA321" s="372" t="s">
        <v>428</v>
      </c>
      <c r="AB321" s="372" t="s">
        <v>2077</v>
      </c>
      <c r="AC321" s="373"/>
      <c r="AD321" s="373"/>
      <c r="AE321" s="372" t="s">
        <v>428</v>
      </c>
      <c r="AF321" s="372">
        <v>5</v>
      </c>
      <c r="AG321" s="372" t="s">
        <v>310</v>
      </c>
      <c r="AH321" s="372" t="s">
        <v>428</v>
      </c>
      <c r="AI321" s="372"/>
      <c r="AJ321" s="372"/>
      <c r="AK321" s="372"/>
      <c r="AL321" s="372"/>
      <c r="AM321" s="372"/>
      <c r="AN321" s="372">
        <v>1.2214700000000001E-3</v>
      </c>
      <c r="AO321" s="372"/>
      <c r="AP321" s="372"/>
      <c r="AQ321" s="373"/>
    </row>
    <row r="322" spans="1:43" x14ac:dyDescent="0.25">
      <c r="A322" s="175" t="str">
        <f t="shared" si="20"/>
        <v>SL_2031_art_79_31</v>
      </c>
      <c r="B322" s="175" t="str">
        <f t="shared" si="21"/>
        <v>Passenger Truck</v>
      </c>
      <c r="C322" s="200">
        <f t="shared" si="19"/>
        <v>0.42362883266217022</v>
      </c>
      <c r="D322" s="262">
        <f t="shared" si="22"/>
        <v>5.5502578768899552E-2</v>
      </c>
      <c r="E322" s="372">
        <v>0.13101699999999999</v>
      </c>
      <c r="F322" s="372">
        <v>1</v>
      </c>
      <c r="G322" s="372">
        <v>1</v>
      </c>
      <c r="H322" s="372">
        <v>2031</v>
      </c>
      <c r="I322" s="372">
        <v>1</v>
      </c>
      <c r="J322" s="372">
        <v>5</v>
      </c>
      <c r="K322" s="372" t="s">
        <v>308</v>
      </c>
      <c r="L322" s="372">
        <v>9</v>
      </c>
      <c r="M322" s="372">
        <v>49</v>
      </c>
      <c r="N322" s="372" t="s">
        <v>309</v>
      </c>
      <c r="O322" s="372">
        <v>49035</v>
      </c>
      <c r="P322" s="372" t="s">
        <v>234</v>
      </c>
      <c r="Q322" s="372">
        <v>490350</v>
      </c>
      <c r="R322" s="372">
        <v>31</v>
      </c>
      <c r="S322" s="372">
        <v>79</v>
      </c>
      <c r="T322" s="372" t="s">
        <v>315</v>
      </c>
      <c r="U322" s="372">
        <v>1</v>
      </c>
      <c r="V322" s="372" t="s">
        <v>324</v>
      </c>
      <c r="W322" s="372">
        <v>31</v>
      </c>
      <c r="X322" s="372" t="s">
        <v>250</v>
      </c>
      <c r="Y322" s="372" t="s">
        <v>428</v>
      </c>
      <c r="Z322" s="372" t="s">
        <v>2077</v>
      </c>
      <c r="AA322" s="372" t="s">
        <v>428</v>
      </c>
      <c r="AB322" s="372" t="s">
        <v>2077</v>
      </c>
      <c r="AC322" s="373"/>
      <c r="AD322" s="373"/>
      <c r="AE322" s="372" t="s">
        <v>428</v>
      </c>
      <c r="AF322" s="372">
        <v>5</v>
      </c>
      <c r="AG322" s="372" t="s">
        <v>310</v>
      </c>
      <c r="AH322" s="372" t="s">
        <v>428</v>
      </c>
      <c r="AI322" s="372"/>
      <c r="AJ322" s="372"/>
      <c r="AK322" s="372"/>
      <c r="AL322" s="372"/>
      <c r="AM322" s="372"/>
      <c r="AN322" s="372">
        <v>0.13101699999999999</v>
      </c>
      <c r="AO322" s="372"/>
      <c r="AP322" s="372"/>
      <c r="AQ322" s="373"/>
    </row>
    <row r="323" spans="1:43" x14ac:dyDescent="0.25">
      <c r="A323" s="175" t="str">
        <f t="shared" si="20"/>
        <v>SL_2031_art_79_21</v>
      </c>
      <c r="B323" s="175" t="str">
        <f t="shared" si="21"/>
        <v>Passenger Car</v>
      </c>
      <c r="C323" s="200">
        <f t="shared" si="19"/>
        <v>0.44466615548301297</v>
      </c>
      <c r="D323" s="262">
        <f t="shared" si="22"/>
        <v>2.7435056927606479E-4</v>
      </c>
      <c r="E323" s="372">
        <v>6.1698099999999995E-4</v>
      </c>
      <c r="F323" s="372">
        <v>1</v>
      </c>
      <c r="G323" s="372">
        <v>1</v>
      </c>
      <c r="H323" s="372">
        <v>2031</v>
      </c>
      <c r="I323" s="372">
        <v>1</v>
      </c>
      <c r="J323" s="372">
        <v>5</v>
      </c>
      <c r="K323" s="372" t="s">
        <v>308</v>
      </c>
      <c r="L323" s="372">
        <v>9</v>
      </c>
      <c r="M323" s="372">
        <v>49</v>
      </c>
      <c r="N323" s="372" t="s">
        <v>309</v>
      </c>
      <c r="O323" s="372">
        <v>49035</v>
      </c>
      <c r="P323" s="372" t="s">
        <v>234</v>
      </c>
      <c r="Q323" s="372">
        <v>490350</v>
      </c>
      <c r="R323" s="372">
        <v>21</v>
      </c>
      <c r="S323" s="372">
        <v>79</v>
      </c>
      <c r="T323" s="372" t="s">
        <v>315</v>
      </c>
      <c r="U323" s="372">
        <v>15</v>
      </c>
      <c r="V323" s="372" t="s">
        <v>323</v>
      </c>
      <c r="W323" s="372">
        <v>21</v>
      </c>
      <c r="X323" s="372" t="s">
        <v>249</v>
      </c>
      <c r="Y323" s="372" t="s">
        <v>428</v>
      </c>
      <c r="Z323" s="372" t="s">
        <v>2077</v>
      </c>
      <c r="AA323" s="372" t="s">
        <v>428</v>
      </c>
      <c r="AB323" s="372" t="s">
        <v>2077</v>
      </c>
      <c r="AC323" s="373"/>
      <c r="AD323" s="373"/>
      <c r="AE323" s="372" t="s">
        <v>428</v>
      </c>
      <c r="AF323" s="372">
        <v>5</v>
      </c>
      <c r="AG323" s="372" t="s">
        <v>310</v>
      </c>
      <c r="AH323" s="372" t="s">
        <v>428</v>
      </c>
      <c r="AI323" s="372"/>
      <c r="AJ323" s="372"/>
      <c r="AK323" s="372"/>
      <c r="AL323" s="372"/>
      <c r="AM323" s="372"/>
      <c r="AN323" s="372">
        <v>6.1698099999999995E-4</v>
      </c>
      <c r="AO323" s="372"/>
      <c r="AP323" s="372"/>
      <c r="AQ323" s="373"/>
    </row>
    <row r="324" spans="1:43" x14ac:dyDescent="0.25">
      <c r="A324" s="175" t="str">
        <f t="shared" si="20"/>
        <v>SL_2031_art_79_21</v>
      </c>
      <c r="B324" s="175" t="str">
        <f t="shared" si="21"/>
        <v>Passenger Car</v>
      </c>
      <c r="C324" s="200">
        <f t="shared" si="19"/>
        <v>0.44466615548301297</v>
      </c>
      <c r="D324" s="262">
        <f t="shared" si="22"/>
        <v>0.20706768862377464</v>
      </c>
      <c r="E324" s="372">
        <v>0.46566999999999997</v>
      </c>
      <c r="F324" s="372">
        <v>1</v>
      </c>
      <c r="G324" s="372">
        <v>1</v>
      </c>
      <c r="H324" s="372">
        <v>2031</v>
      </c>
      <c r="I324" s="372">
        <v>1</v>
      </c>
      <c r="J324" s="372">
        <v>5</v>
      </c>
      <c r="K324" s="372" t="s">
        <v>308</v>
      </c>
      <c r="L324" s="372">
        <v>9</v>
      </c>
      <c r="M324" s="372">
        <v>49</v>
      </c>
      <c r="N324" s="372" t="s">
        <v>309</v>
      </c>
      <c r="O324" s="372">
        <v>49035</v>
      </c>
      <c r="P324" s="372" t="s">
        <v>234</v>
      </c>
      <c r="Q324" s="372">
        <v>490350</v>
      </c>
      <c r="R324" s="372">
        <v>21</v>
      </c>
      <c r="S324" s="372">
        <v>79</v>
      </c>
      <c r="T324" s="372" t="s">
        <v>315</v>
      </c>
      <c r="U324" s="372">
        <v>13</v>
      </c>
      <c r="V324" s="372" t="s">
        <v>325</v>
      </c>
      <c r="W324" s="372">
        <v>21</v>
      </c>
      <c r="X324" s="372" t="s">
        <v>249</v>
      </c>
      <c r="Y324" s="372" t="s">
        <v>428</v>
      </c>
      <c r="Z324" s="372" t="s">
        <v>2077</v>
      </c>
      <c r="AA324" s="372" t="s">
        <v>428</v>
      </c>
      <c r="AB324" s="372" t="s">
        <v>2077</v>
      </c>
      <c r="AC324" s="373"/>
      <c r="AD324" s="373"/>
      <c r="AE324" s="372" t="s">
        <v>428</v>
      </c>
      <c r="AF324" s="372">
        <v>5</v>
      </c>
      <c r="AG324" s="372" t="s">
        <v>310</v>
      </c>
      <c r="AH324" s="372" t="s">
        <v>428</v>
      </c>
      <c r="AI324" s="372"/>
      <c r="AJ324" s="372"/>
      <c r="AK324" s="372"/>
      <c r="AL324" s="372"/>
      <c r="AM324" s="372"/>
      <c r="AN324" s="372">
        <v>0.46566999999999997</v>
      </c>
      <c r="AO324" s="372"/>
      <c r="AP324" s="372"/>
      <c r="AQ324" s="373"/>
    </row>
    <row r="325" spans="1:43" x14ac:dyDescent="0.25">
      <c r="A325" s="175" t="str">
        <f t="shared" si="20"/>
        <v>SL_2031_art_79_21</v>
      </c>
      <c r="B325" s="175" t="str">
        <f t="shared" si="21"/>
        <v>Passenger Car</v>
      </c>
      <c r="C325" s="200">
        <f t="shared" si="19"/>
        <v>0.44466615548301297</v>
      </c>
      <c r="D325" s="262">
        <f t="shared" si="22"/>
        <v>5.4844234284963855E-4</v>
      </c>
      <c r="E325" s="372">
        <v>1.2333800000000001E-3</v>
      </c>
      <c r="F325" s="372">
        <v>1</v>
      </c>
      <c r="G325" s="372">
        <v>1</v>
      </c>
      <c r="H325" s="372">
        <v>2031</v>
      </c>
      <c r="I325" s="372">
        <v>1</v>
      </c>
      <c r="J325" s="372">
        <v>5</v>
      </c>
      <c r="K325" s="372" t="s">
        <v>308</v>
      </c>
      <c r="L325" s="372">
        <v>9</v>
      </c>
      <c r="M325" s="372">
        <v>49</v>
      </c>
      <c r="N325" s="372" t="s">
        <v>309</v>
      </c>
      <c r="O325" s="372">
        <v>49035</v>
      </c>
      <c r="P325" s="372" t="s">
        <v>234</v>
      </c>
      <c r="Q325" s="372">
        <v>490350</v>
      </c>
      <c r="R325" s="372">
        <v>21</v>
      </c>
      <c r="S325" s="372">
        <v>79</v>
      </c>
      <c r="T325" s="372" t="s">
        <v>315</v>
      </c>
      <c r="U325" s="372">
        <v>11</v>
      </c>
      <c r="V325" s="372" t="s">
        <v>326</v>
      </c>
      <c r="W325" s="372">
        <v>21</v>
      </c>
      <c r="X325" s="372" t="s">
        <v>249</v>
      </c>
      <c r="Y325" s="372" t="s">
        <v>428</v>
      </c>
      <c r="Z325" s="372" t="s">
        <v>2077</v>
      </c>
      <c r="AA325" s="372" t="s">
        <v>428</v>
      </c>
      <c r="AB325" s="372" t="s">
        <v>2077</v>
      </c>
      <c r="AC325" s="373"/>
      <c r="AD325" s="373"/>
      <c r="AE325" s="372" t="s">
        <v>428</v>
      </c>
      <c r="AF325" s="372">
        <v>5</v>
      </c>
      <c r="AG325" s="372" t="s">
        <v>310</v>
      </c>
      <c r="AH325" s="372" t="s">
        <v>428</v>
      </c>
      <c r="AI325" s="372"/>
      <c r="AJ325" s="372"/>
      <c r="AK325" s="372"/>
      <c r="AL325" s="372"/>
      <c r="AM325" s="372"/>
      <c r="AN325" s="372">
        <v>1.2333800000000001E-3</v>
      </c>
      <c r="AO325" s="372"/>
      <c r="AP325" s="372"/>
      <c r="AQ325" s="373"/>
    </row>
    <row r="326" spans="1:43" x14ac:dyDescent="0.25">
      <c r="A326" s="175" t="str">
        <f t="shared" si="20"/>
        <v>SL_2031_art_79_21</v>
      </c>
      <c r="B326" s="175" t="str">
        <f t="shared" si="21"/>
        <v>Passenger Car</v>
      </c>
      <c r="C326" s="200">
        <f t="shared" si="19"/>
        <v>0.44466615548301297</v>
      </c>
      <c r="D326" s="262">
        <f t="shared" si="22"/>
        <v>2.0906201633111597E-2</v>
      </c>
      <c r="E326" s="372">
        <v>4.7015500000000002E-2</v>
      </c>
      <c r="F326" s="372">
        <v>1</v>
      </c>
      <c r="G326" s="372">
        <v>1</v>
      </c>
      <c r="H326" s="372">
        <v>2031</v>
      </c>
      <c r="I326" s="372">
        <v>1</v>
      </c>
      <c r="J326" s="372">
        <v>5</v>
      </c>
      <c r="K326" s="372" t="s">
        <v>308</v>
      </c>
      <c r="L326" s="372">
        <v>9</v>
      </c>
      <c r="M326" s="372">
        <v>49</v>
      </c>
      <c r="N326" s="372" t="s">
        <v>309</v>
      </c>
      <c r="O326" s="372">
        <v>49035</v>
      </c>
      <c r="P326" s="372" t="s">
        <v>234</v>
      </c>
      <c r="Q326" s="372">
        <v>490350</v>
      </c>
      <c r="R326" s="372">
        <v>21</v>
      </c>
      <c r="S326" s="372">
        <v>79</v>
      </c>
      <c r="T326" s="372" t="s">
        <v>315</v>
      </c>
      <c r="U326" s="372">
        <v>1</v>
      </c>
      <c r="V326" s="372" t="s">
        <v>324</v>
      </c>
      <c r="W326" s="372">
        <v>21</v>
      </c>
      <c r="X326" s="372" t="s">
        <v>249</v>
      </c>
      <c r="Y326" s="372" t="s">
        <v>428</v>
      </c>
      <c r="Z326" s="372" t="s">
        <v>2077</v>
      </c>
      <c r="AA326" s="372" t="s">
        <v>428</v>
      </c>
      <c r="AB326" s="372" t="s">
        <v>2077</v>
      </c>
      <c r="AC326" s="373"/>
      <c r="AD326" s="373"/>
      <c r="AE326" s="372" t="s">
        <v>428</v>
      </c>
      <c r="AF326" s="372">
        <v>5</v>
      </c>
      <c r="AG326" s="372" t="s">
        <v>310</v>
      </c>
      <c r="AH326" s="372" t="s">
        <v>428</v>
      </c>
      <c r="AI326" s="372"/>
      <c r="AJ326" s="372"/>
      <c r="AK326" s="372"/>
      <c r="AL326" s="372"/>
      <c r="AM326" s="372"/>
      <c r="AN326" s="372">
        <v>4.7015500000000002E-2</v>
      </c>
      <c r="AO326" s="372"/>
      <c r="AP326" s="372"/>
      <c r="AQ326" s="373"/>
    </row>
    <row r="327" spans="1:43" x14ac:dyDescent="0.25">
      <c r="A327" s="175" t="str">
        <f t="shared" si="20"/>
        <v>SL_2031_art_79_11</v>
      </c>
      <c r="B327" s="175" t="str">
        <f t="shared" si="21"/>
        <v>Motorcycle</v>
      </c>
      <c r="C327" s="200">
        <f t="shared" si="19"/>
        <v>2.2109705214788718E-3</v>
      </c>
      <c r="D327" s="262">
        <f t="shared" si="22"/>
        <v>0</v>
      </c>
      <c r="E327" s="372">
        <v>0</v>
      </c>
      <c r="F327" s="372">
        <v>1</v>
      </c>
      <c r="G327" s="372">
        <v>1</v>
      </c>
      <c r="H327" s="372">
        <v>2031</v>
      </c>
      <c r="I327" s="372">
        <v>1</v>
      </c>
      <c r="J327" s="372">
        <v>5</v>
      </c>
      <c r="K327" s="372" t="s">
        <v>308</v>
      </c>
      <c r="L327" s="372">
        <v>9</v>
      </c>
      <c r="M327" s="372">
        <v>49</v>
      </c>
      <c r="N327" s="372" t="s">
        <v>309</v>
      </c>
      <c r="O327" s="372">
        <v>49035</v>
      </c>
      <c r="P327" s="372" t="s">
        <v>234</v>
      </c>
      <c r="Q327" s="372">
        <v>490350</v>
      </c>
      <c r="R327" s="372">
        <v>11</v>
      </c>
      <c r="S327" s="372">
        <v>79</v>
      </c>
      <c r="T327" s="372" t="s">
        <v>315</v>
      </c>
      <c r="U327" s="372">
        <v>15</v>
      </c>
      <c r="V327" s="372" t="s">
        <v>323</v>
      </c>
      <c r="W327" s="372">
        <v>11</v>
      </c>
      <c r="X327" s="372" t="s">
        <v>248</v>
      </c>
      <c r="Y327" s="372" t="s">
        <v>428</v>
      </c>
      <c r="Z327" s="372" t="s">
        <v>2077</v>
      </c>
      <c r="AA327" s="372" t="s">
        <v>428</v>
      </c>
      <c r="AB327" s="372" t="s">
        <v>2077</v>
      </c>
      <c r="AC327" s="373"/>
      <c r="AD327" s="373"/>
      <c r="AE327" s="372" t="s">
        <v>428</v>
      </c>
      <c r="AF327" s="372">
        <v>5</v>
      </c>
      <c r="AG327" s="372" t="s">
        <v>310</v>
      </c>
      <c r="AH327" s="372" t="s">
        <v>428</v>
      </c>
      <c r="AI327" s="372"/>
      <c r="AJ327" s="372"/>
      <c r="AK327" s="372"/>
      <c r="AL327" s="372"/>
      <c r="AM327" s="372"/>
      <c r="AN327" s="372">
        <v>0</v>
      </c>
      <c r="AO327" s="372"/>
      <c r="AP327" s="372"/>
      <c r="AQ327" s="373"/>
    </row>
    <row r="328" spans="1:43" x14ac:dyDescent="0.25">
      <c r="A328" s="175" t="str">
        <f t="shared" si="20"/>
        <v>SL_2031_art_79_11</v>
      </c>
      <c r="B328" s="175" t="str">
        <f t="shared" si="21"/>
        <v>Motorcycle</v>
      </c>
      <c r="C328" s="200">
        <f t="shared" si="19"/>
        <v>2.2109705214788718E-3</v>
      </c>
      <c r="D328" s="262">
        <f t="shared" si="22"/>
        <v>2.8749470787841919E-3</v>
      </c>
      <c r="E328" s="372">
        <v>1.3003100000000001</v>
      </c>
      <c r="F328" s="372">
        <v>1</v>
      </c>
      <c r="G328" s="372">
        <v>1</v>
      </c>
      <c r="H328" s="372">
        <v>2031</v>
      </c>
      <c r="I328" s="372">
        <v>1</v>
      </c>
      <c r="J328" s="372">
        <v>5</v>
      </c>
      <c r="K328" s="372" t="s">
        <v>308</v>
      </c>
      <c r="L328" s="372">
        <v>9</v>
      </c>
      <c r="M328" s="372">
        <v>49</v>
      </c>
      <c r="N328" s="372" t="s">
        <v>309</v>
      </c>
      <c r="O328" s="372">
        <v>49035</v>
      </c>
      <c r="P328" s="372" t="s">
        <v>234</v>
      </c>
      <c r="Q328" s="372">
        <v>490350</v>
      </c>
      <c r="R328" s="372">
        <v>11</v>
      </c>
      <c r="S328" s="372">
        <v>79</v>
      </c>
      <c r="T328" s="372" t="s">
        <v>315</v>
      </c>
      <c r="U328" s="372">
        <v>13</v>
      </c>
      <c r="V328" s="372" t="s">
        <v>325</v>
      </c>
      <c r="W328" s="372">
        <v>11</v>
      </c>
      <c r="X328" s="372" t="s">
        <v>248</v>
      </c>
      <c r="Y328" s="372" t="s">
        <v>428</v>
      </c>
      <c r="Z328" s="372" t="s">
        <v>2077</v>
      </c>
      <c r="AA328" s="372" t="s">
        <v>428</v>
      </c>
      <c r="AB328" s="372" t="s">
        <v>2077</v>
      </c>
      <c r="AC328" s="373"/>
      <c r="AD328" s="373"/>
      <c r="AE328" s="372" t="s">
        <v>428</v>
      </c>
      <c r="AF328" s="372">
        <v>5</v>
      </c>
      <c r="AG328" s="372" t="s">
        <v>310</v>
      </c>
      <c r="AH328" s="372" t="s">
        <v>428</v>
      </c>
      <c r="AI328" s="372"/>
      <c r="AJ328" s="372"/>
      <c r="AK328" s="372"/>
      <c r="AL328" s="372"/>
      <c r="AM328" s="372"/>
      <c r="AN328" s="372">
        <v>1.3003100000000001</v>
      </c>
      <c r="AO328" s="372"/>
      <c r="AP328" s="372"/>
      <c r="AQ328" s="373"/>
    </row>
    <row r="329" spans="1:43" x14ac:dyDescent="0.25">
      <c r="A329" s="175" t="str">
        <f t="shared" si="20"/>
        <v>SL_2031_art_79_11</v>
      </c>
      <c r="B329" s="175" t="str">
        <f t="shared" si="21"/>
        <v>Motorcycle</v>
      </c>
      <c r="C329" s="200">
        <f t="shared" si="19"/>
        <v>2.2109705214788718E-3</v>
      </c>
      <c r="D329" s="262">
        <f t="shared" si="22"/>
        <v>4.8288922771411448E-6</v>
      </c>
      <c r="E329" s="372">
        <v>2.1840599999999998E-3</v>
      </c>
      <c r="F329" s="372">
        <v>1</v>
      </c>
      <c r="G329" s="372">
        <v>1</v>
      </c>
      <c r="H329" s="372">
        <v>2031</v>
      </c>
      <c r="I329" s="372">
        <v>1</v>
      </c>
      <c r="J329" s="372">
        <v>5</v>
      </c>
      <c r="K329" s="372" t="s">
        <v>308</v>
      </c>
      <c r="L329" s="372">
        <v>9</v>
      </c>
      <c r="M329" s="372">
        <v>49</v>
      </c>
      <c r="N329" s="372" t="s">
        <v>309</v>
      </c>
      <c r="O329" s="372">
        <v>49035</v>
      </c>
      <c r="P329" s="372" t="s">
        <v>234</v>
      </c>
      <c r="Q329" s="372">
        <v>490350</v>
      </c>
      <c r="R329" s="372">
        <v>11</v>
      </c>
      <c r="S329" s="372">
        <v>79</v>
      </c>
      <c r="T329" s="372" t="s">
        <v>315</v>
      </c>
      <c r="U329" s="372">
        <v>11</v>
      </c>
      <c r="V329" s="372" t="s">
        <v>326</v>
      </c>
      <c r="W329" s="372">
        <v>11</v>
      </c>
      <c r="X329" s="372" t="s">
        <v>248</v>
      </c>
      <c r="Y329" s="372" t="s">
        <v>428</v>
      </c>
      <c r="Z329" s="372" t="s">
        <v>2077</v>
      </c>
      <c r="AA329" s="372" t="s">
        <v>428</v>
      </c>
      <c r="AB329" s="372" t="s">
        <v>2077</v>
      </c>
      <c r="AC329" s="373"/>
      <c r="AD329" s="373"/>
      <c r="AE329" s="372" t="s">
        <v>428</v>
      </c>
      <c r="AF329" s="372">
        <v>5</v>
      </c>
      <c r="AG329" s="372" t="s">
        <v>310</v>
      </c>
      <c r="AH329" s="372" t="s">
        <v>428</v>
      </c>
      <c r="AI329" s="372"/>
      <c r="AJ329" s="372"/>
      <c r="AK329" s="372"/>
      <c r="AL329" s="372"/>
      <c r="AM329" s="372"/>
      <c r="AN329" s="372">
        <v>2.1840599999999998E-3</v>
      </c>
      <c r="AO329" s="372"/>
      <c r="AP329" s="372"/>
      <c r="AQ329" s="373"/>
    </row>
    <row r="330" spans="1:43" x14ac:dyDescent="0.25">
      <c r="A330" s="175" t="str">
        <f t="shared" si="20"/>
        <v>SL_2031_art_79_11</v>
      </c>
      <c r="B330" s="175" t="str">
        <f t="shared" si="21"/>
        <v>Motorcycle</v>
      </c>
      <c r="C330" s="200">
        <f t="shared" si="19"/>
        <v>2.2109705214788718E-3</v>
      </c>
      <c r="D330" s="262">
        <f t="shared" si="22"/>
        <v>1.8446348157750377E-2</v>
      </c>
      <c r="E330" s="372">
        <v>8.3430999999999997</v>
      </c>
      <c r="F330" s="372">
        <v>1</v>
      </c>
      <c r="G330" s="372">
        <v>1</v>
      </c>
      <c r="H330" s="372">
        <v>2031</v>
      </c>
      <c r="I330" s="372">
        <v>1</v>
      </c>
      <c r="J330" s="372">
        <v>5</v>
      </c>
      <c r="K330" s="372" t="s">
        <v>308</v>
      </c>
      <c r="L330" s="372">
        <v>9</v>
      </c>
      <c r="M330" s="372">
        <v>49</v>
      </c>
      <c r="N330" s="372" t="s">
        <v>309</v>
      </c>
      <c r="O330" s="372">
        <v>49035</v>
      </c>
      <c r="P330" s="372" t="s">
        <v>234</v>
      </c>
      <c r="Q330" s="372">
        <v>490350</v>
      </c>
      <c r="R330" s="372">
        <v>11</v>
      </c>
      <c r="S330" s="372">
        <v>79</v>
      </c>
      <c r="T330" s="372" t="s">
        <v>315</v>
      </c>
      <c r="U330" s="372">
        <v>1</v>
      </c>
      <c r="V330" s="372" t="s">
        <v>324</v>
      </c>
      <c r="W330" s="372">
        <v>11</v>
      </c>
      <c r="X330" s="372" t="s">
        <v>248</v>
      </c>
      <c r="Y330" s="372" t="s">
        <v>428</v>
      </c>
      <c r="Z330" s="372" t="s">
        <v>2077</v>
      </c>
      <c r="AA330" s="372" t="s">
        <v>428</v>
      </c>
      <c r="AB330" s="372" t="s">
        <v>2077</v>
      </c>
      <c r="AC330" s="373"/>
      <c r="AD330" s="373"/>
      <c r="AE330" s="372" t="s">
        <v>428</v>
      </c>
      <c r="AF330" s="372">
        <v>5</v>
      </c>
      <c r="AG330" s="372" t="s">
        <v>310</v>
      </c>
      <c r="AH330" s="372" t="s">
        <v>428</v>
      </c>
      <c r="AI330" s="372"/>
      <c r="AJ330" s="372"/>
      <c r="AK330" s="372"/>
      <c r="AL330" s="372"/>
      <c r="AM330" s="372"/>
      <c r="AN330" s="372">
        <v>8.3430999999999997</v>
      </c>
      <c r="AO330" s="372"/>
      <c r="AP330" s="372"/>
      <c r="AQ330" s="373"/>
    </row>
    <row r="331" spans="1:43" x14ac:dyDescent="0.25">
      <c r="A331" s="175" t="str">
        <f t="shared" si="20"/>
        <v>SL_2031_art_3_62</v>
      </c>
      <c r="B331" s="175" t="str">
        <f t="shared" si="21"/>
        <v>Combination Long Haul Truck</v>
      </c>
      <c r="C331" s="200">
        <f t="shared" si="19"/>
        <v>2.7137441389359928E-2</v>
      </c>
      <c r="D331" s="262">
        <f t="shared" si="22"/>
        <v>0</v>
      </c>
      <c r="E331" s="372">
        <v>0</v>
      </c>
      <c r="F331" s="372">
        <v>1</v>
      </c>
      <c r="G331" s="372">
        <v>1</v>
      </c>
      <c r="H331" s="372">
        <v>2031</v>
      </c>
      <c r="I331" s="372">
        <v>1</v>
      </c>
      <c r="J331" s="372">
        <v>5</v>
      </c>
      <c r="K331" s="372" t="s">
        <v>308</v>
      </c>
      <c r="L331" s="372">
        <v>9</v>
      </c>
      <c r="M331" s="372">
        <v>49</v>
      </c>
      <c r="N331" s="372" t="s">
        <v>309</v>
      </c>
      <c r="O331" s="372">
        <v>49035</v>
      </c>
      <c r="P331" s="372" t="s">
        <v>234</v>
      </c>
      <c r="Q331" s="372">
        <v>490350</v>
      </c>
      <c r="R331" s="372">
        <v>62</v>
      </c>
      <c r="S331" s="372">
        <v>3</v>
      </c>
      <c r="T331" s="372" t="s">
        <v>174</v>
      </c>
      <c r="U331" s="372">
        <v>91</v>
      </c>
      <c r="V331" s="372" t="s">
        <v>2076</v>
      </c>
      <c r="W331" s="372">
        <v>62</v>
      </c>
      <c r="X331" s="372" t="s">
        <v>260</v>
      </c>
      <c r="Y331" s="372" t="s">
        <v>428</v>
      </c>
      <c r="Z331" s="372" t="s">
        <v>2077</v>
      </c>
      <c r="AA331" s="372" t="s">
        <v>428</v>
      </c>
      <c r="AB331" s="372" t="s">
        <v>2077</v>
      </c>
      <c r="AC331" s="373"/>
      <c r="AD331" s="373"/>
      <c r="AE331" s="372" t="s">
        <v>428</v>
      </c>
      <c r="AF331" s="372">
        <v>1</v>
      </c>
      <c r="AG331" s="372" t="s">
        <v>2078</v>
      </c>
      <c r="AH331" s="372" t="s">
        <v>428</v>
      </c>
      <c r="AI331" s="372"/>
      <c r="AJ331" s="372"/>
      <c r="AK331" s="372"/>
      <c r="AL331" s="372"/>
      <c r="AM331" s="372"/>
      <c r="AN331" s="372">
        <v>0</v>
      </c>
      <c r="AO331" s="372"/>
      <c r="AP331" s="372"/>
      <c r="AQ331" s="373"/>
    </row>
    <row r="332" spans="1:43" x14ac:dyDescent="0.25">
      <c r="A332" s="175" t="str">
        <f t="shared" si="20"/>
        <v>SL_2031_art_3_62</v>
      </c>
      <c r="B332" s="175" t="str">
        <f t="shared" si="21"/>
        <v>Combination Long Haul Truck</v>
      </c>
      <c r="C332" s="200">
        <f t="shared" si="19"/>
        <v>2.7137441389359928E-2</v>
      </c>
      <c r="D332" s="262">
        <f t="shared" si="22"/>
        <v>0</v>
      </c>
      <c r="E332" s="372">
        <v>0</v>
      </c>
      <c r="F332" s="372">
        <v>1</v>
      </c>
      <c r="G332" s="372">
        <v>1</v>
      </c>
      <c r="H332" s="372">
        <v>2031</v>
      </c>
      <c r="I332" s="372">
        <v>1</v>
      </c>
      <c r="J332" s="372">
        <v>5</v>
      </c>
      <c r="K332" s="372" t="s">
        <v>308</v>
      </c>
      <c r="L332" s="372">
        <v>9</v>
      </c>
      <c r="M332" s="372">
        <v>49</v>
      </c>
      <c r="N332" s="372" t="s">
        <v>309</v>
      </c>
      <c r="O332" s="372">
        <v>49035</v>
      </c>
      <c r="P332" s="372" t="s">
        <v>234</v>
      </c>
      <c r="Q332" s="372">
        <v>490350</v>
      </c>
      <c r="R332" s="372">
        <v>62</v>
      </c>
      <c r="S332" s="372">
        <v>3</v>
      </c>
      <c r="T332" s="372" t="s">
        <v>174</v>
      </c>
      <c r="U332" s="372">
        <v>90</v>
      </c>
      <c r="V332" s="372" t="s">
        <v>2079</v>
      </c>
      <c r="W332" s="372">
        <v>62</v>
      </c>
      <c r="X332" s="372" t="s">
        <v>260</v>
      </c>
      <c r="Y332" s="372" t="s">
        <v>428</v>
      </c>
      <c r="Z332" s="372" t="s">
        <v>2077</v>
      </c>
      <c r="AA332" s="372" t="s">
        <v>428</v>
      </c>
      <c r="AB332" s="372" t="s">
        <v>2077</v>
      </c>
      <c r="AC332" s="373"/>
      <c r="AD332" s="373"/>
      <c r="AE332" s="372" t="s">
        <v>428</v>
      </c>
      <c r="AF332" s="372">
        <v>1</v>
      </c>
      <c r="AG332" s="372" t="s">
        <v>2078</v>
      </c>
      <c r="AH332" s="372" t="s">
        <v>428</v>
      </c>
      <c r="AI332" s="372"/>
      <c r="AJ332" s="372"/>
      <c r="AK332" s="372"/>
      <c r="AL332" s="372"/>
      <c r="AM332" s="372"/>
      <c r="AN332" s="372">
        <v>0</v>
      </c>
      <c r="AO332" s="372"/>
      <c r="AP332" s="372"/>
      <c r="AQ332" s="373"/>
    </row>
    <row r="333" spans="1:43" x14ac:dyDescent="0.25">
      <c r="A333" s="175" t="str">
        <f t="shared" si="20"/>
        <v>SL_2031_art_3_62</v>
      </c>
      <c r="B333" s="175" t="str">
        <f t="shared" si="21"/>
        <v>Combination Long Haul Truck</v>
      </c>
      <c r="C333" s="200">
        <f t="shared" si="19"/>
        <v>2.7137441389359928E-2</v>
      </c>
      <c r="D333" s="262">
        <f t="shared" si="22"/>
        <v>0</v>
      </c>
      <c r="E333" s="372">
        <v>0</v>
      </c>
      <c r="F333" s="372">
        <v>1</v>
      </c>
      <c r="G333" s="372">
        <v>1</v>
      </c>
      <c r="H333" s="372">
        <v>2031</v>
      </c>
      <c r="I333" s="372">
        <v>1</v>
      </c>
      <c r="J333" s="372">
        <v>5</v>
      </c>
      <c r="K333" s="372" t="s">
        <v>308</v>
      </c>
      <c r="L333" s="372">
        <v>9</v>
      </c>
      <c r="M333" s="372">
        <v>49</v>
      </c>
      <c r="N333" s="372" t="s">
        <v>309</v>
      </c>
      <c r="O333" s="372">
        <v>49035</v>
      </c>
      <c r="P333" s="372" t="s">
        <v>234</v>
      </c>
      <c r="Q333" s="372">
        <v>490350</v>
      </c>
      <c r="R333" s="372">
        <v>62</v>
      </c>
      <c r="S333" s="372">
        <v>3</v>
      </c>
      <c r="T333" s="372" t="s">
        <v>174</v>
      </c>
      <c r="U333" s="372">
        <v>17</v>
      </c>
      <c r="V333" s="372" t="s">
        <v>2080</v>
      </c>
      <c r="W333" s="372">
        <v>62</v>
      </c>
      <c r="X333" s="372" t="s">
        <v>260</v>
      </c>
      <c r="Y333" s="372" t="s">
        <v>428</v>
      </c>
      <c r="Z333" s="372" t="s">
        <v>2077</v>
      </c>
      <c r="AA333" s="372" t="s">
        <v>428</v>
      </c>
      <c r="AB333" s="372" t="s">
        <v>2077</v>
      </c>
      <c r="AC333" s="373"/>
      <c r="AD333" s="373"/>
      <c r="AE333" s="372" t="s">
        <v>428</v>
      </c>
      <c r="AF333" s="372">
        <v>1</v>
      </c>
      <c r="AG333" s="372" t="s">
        <v>2078</v>
      </c>
      <c r="AH333" s="372" t="s">
        <v>428</v>
      </c>
      <c r="AI333" s="372"/>
      <c r="AJ333" s="372"/>
      <c r="AK333" s="372"/>
      <c r="AL333" s="372"/>
      <c r="AM333" s="372"/>
      <c r="AN333" s="372">
        <v>0</v>
      </c>
      <c r="AO333" s="372"/>
      <c r="AP333" s="372"/>
      <c r="AQ333" s="373"/>
    </row>
    <row r="334" spans="1:43" x14ac:dyDescent="0.25">
      <c r="A334" s="175" t="str">
        <f t="shared" si="20"/>
        <v>SL_2031_art_3_62</v>
      </c>
      <c r="B334" s="175" t="str">
        <f t="shared" si="21"/>
        <v>Combination Long Haul Truck</v>
      </c>
      <c r="C334" s="200">
        <f t="shared" si="19"/>
        <v>2.7137441389359928E-2</v>
      </c>
      <c r="D334" s="262">
        <f t="shared" si="22"/>
        <v>1.4768765490358849E-2</v>
      </c>
      <c r="E334" s="372">
        <v>0.54422099999999995</v>
      </c>
      <c r="F334" s="372">
        <v>1</v>
      </c>
      <c r="G334" s="372">
        <v>1</v>
      </c>
      <c r="H334" s="372">
        <v>2031</v>
      </c>
      <c r="I334" s="372">
        <v>1</v>
      </c>
      <c r="J334" s="372">
        <v>5</v>
      </c>
      <c r="K334" s="372" t="s">
        <v>308</v>
      </c>
      <c r="L334" s="372">
        <v>9</v>
      </c>
      <c r="M334" s="372">
        <v>49</v>
      </c>
      <c r="N334" s="372" t="s">
        <v>309</v>
      </c>
      <c r="O334" s="372">
        <v>49035</v>
      </c>
      <c r="P334" s="372" t="s">
        <v>234</v>
      </c>
      <c r="Q334" s="372">
        <v>490350</v>
      </c>
      <c r="R334" s="372">
        <v>62</v>
      </c>
      <c r="S334" s="372">
        <v>3</v>
      </c>
      <c r="T334" s="372" t="s">
        <v>174</v>
      </c>
      <c r="U334" s="372">
        <v>15</v>
      </c>
      <c r="V334" s="372" t="s">
        <v>323</v>
      </c>
      <c r="W334" s="372">
        <v>62</v>
      </c>
      <c r="X334" s="372" t="s">
        <v>260</v>
      </c>
      <c r="Y334" s="372" t="s">
        <v>428</v>
      </c>
      <c r="Z334" s="372" t="s">
        <v>2077</v>
      </c>
      <c r="AA334" s="372" t="s">
        <v>428</v>
      </c>
      <c r="AB334" s="372" t="s">
        <v>2077</v>
      </c>
      <c r="AC334" s="373"/>
      <c r="AD334" s="373"/>
      <c r="AE334" s="372" t="s">
        <v>428</v>
      </c>
      <c r="AF334" s="372">
        <v>5</v>
      </c>
      <c r="AG334" s="372" t="s">
        <v>310</v>
      </c>
      <c r="AH334" s="372" t="s">
        <v>428</v>
      </c>
      <c r="AI334" s="372"/>
      <c r="AJ334" s="372"/>
      <c r="AK334" s="372"/>
      <c r="AL334" s="372"/>
      <c r="AM334" s="372"/>
      <c r="AN334" s="372">
        <v>0.54422099999999995</v>
      </c>
      <c r="AO334" s="372"/>
      <c r="AP334" s="372"/>
      <c r="AQ334" s="373"/>
    </row>
    <row r="335" spans="1:43" x14ac:dyDescent="0.25">
      <c r="A335" s="175" t="str">
        <f t="shared" si="20"/>
        <v>SL_2031_art_3_62</v>
      </c>
      <c r="B335" s="175" t="str">
        <f t="shared" si="21"/>
        <v>Combination Long Haul Truck</v>
      </c>
      <c r="C335" s="200">
        <f t="shared" si="19"/>
        <v>2.7137441389359928E-2</v>
      </c>
      <c r="D335" s="262">
        <f t="shared" si="22"/>
        <v>1.3999554714177442</v>
      </c>
      <c r="E335" s="372">
        <v>51.587600000000002</v>
      </c>
      <c r="F335" s="372">
        <v>1</v>
      </c>
      <c r="G335" s="372">
        <v>1</v>
      </c>
      <c r="H335" s="372">
        <v>2031</v>
      </c>
      <c r="I335" s="372">
        <v>1</v>
      </c>
      <c r="J335" s="372">
        <v>5</v>
      </c>
      <c r="K335" s="372" t="s">
        <v>308</v>
      </c>
      <c r="L335" s="372">
        <v>9</v>
      </c>
      <c r="M335" s="372">
        <v>49</v>
      </c>
      <c r="N335" s="372" t="s">
        <v>309</v>
      </c>
      <c r="O335" s="372">
        <v>49035</v>
      </c>
      <c r="P335" s="372" t="s">
        <v>234</v>
      </c>
      <c r="Q335" s="372">
        <v>490350</v>
      </c>
      <c r="R335" s="372">
        <v>62</v>
      </c>
      <c r="S335" s="372">
        <v>3</v>
      </c>
      <c r="T335" s="372" t="s">
        <v>174</v>
      </c>
      <c r="U335" s="372">
        <v>1</v>
      </c>
      <c r="V335" s="372" t="s">
        <v>324</v>
      </c>
      <c r="W335" s="372">
        <v>62</v>
      </c>
      <c r="X335" s="372" t="s">
        <v>260</v>
      </c>
      <c r="Y335" s="372" t="s">
        <v>428</v>
      </c>
      <c r="Z335" s="372" t="s">
        <v>2077</v>
      </c>
      <c r="AA335" s="372" t="s">
        <v>428</v>
      </c>
      <c r="AB335" s="372" t="s">
        <v>2077</v>
      </c>
      <c r="AC335" s="373"/>
      <c r="AD335" s="373"/>
      <c r="AE335" s="372" t="s">
        <v>428</v>
      </c>
      <c r="AF335" s="372">
        <v>5</v>
      </c>
      <c r="AG335" s="372" t="s">
        <v>310</v>
      </c>
      <c r="AH335" s="372" t="s">
        <v>428</v>
      </c>
      <c r="AI335" s="372"/>
      <c r="AJ335" s="372"/>
      <c r="AK335" s="372"/>
      <c r="AL335" s="372"/>
      <c r="AM335" s="372"/>
      <c r="AN335" s="372">
        <v>51.587600000000002</v>
      </c>
      <c r="AO335" s="372"/>
      <c r="AP335" s="372"/>
      <c r="AQ335" s="373"/>
    </row>
    <row r="336" spans="1:43" x14ac:dyDescent="0.25">
      <c r="A336" s="175" t="str">
        <f t="shared" si="20"/>
        <v>SL_2031_art_3_61</v>
      </c>
      <c r="B336" s="175" t="str">
        <f t="shared" si="21"/>
        <v>Combination Short Haul Truck</v>
      </c>
      <c r="C336" s="200">
        <f t="shared" si="19"/>
        <v>9.4411110385850608E-3</v>
      </c>
      <c r="D336" s="262">
        <f t="shared" si="22"/>
        <v>4.5771733659495393E-3</v>
      </c>
      <c r="E336" s="372">
        <v>0.48481299999999999</v>
      </c>
      <c r="F336" s="372">
        <v>1</v>
      </c>
      <c r="G336" s="372">
        <v>1</v>
      </c>
      <c r="H336" s="372">
        <v>2031</v>
      </c>
      <c r="I336" s="372">
        <v>1</v>
      </c>
      <c r="J336" s="372">
        <v>5</v>
      </c>
      <c r="K336" s="372" t="s">
        <v>308</v>
      </c>
      <c r="L336" s="372">
        <v>9</v>
      </c>
      <c r="M336" s="372">
        <v>49</v>
      </c>
      <c r="N336" s="372" t="s">
        <v>309</v>
      </c>
      <c r="O336" s="372">
        <v>49035</v>
      </c>
      <c r="P336" s="372" t="s">
        <v>234</v>
      </c>
      <c r="Q336" s="372">
        <v>490350</v>
      </c>
      <c r="R336" s="372">
        <v>61</v>
      </c>
      <c r="S336" s="372">
        <v>3</v>
      </c>
      <c r="T336" s="372" t="s">
        <v>174</v>
      </c>
      <c r="U336" s="372">
        <v>15</v>
      </c>
      <c r="V336" s="372" t="s">
        <v>323</v>
      </c>
      <c r="W336" s="372">
        <v>61</v>
      </c>
      <c r="X336" s="372" t="s">
        <v>259</v>
      </c>
      <c r="Y336" s="372" t="s">
        <v>428</v>
      </c>
      <c r="Z336" s="372" t="s">
        <v>2077</v>
      </c>
      <c r="AA336" s="372" t="s">
        <v>428</v>
      </c>
      <c r="AB336" s="372" t="s">
        <v>2077</v>
      </c>
      <c r="AC336" s="373"/>
      <c r="AD336" s="373"/>
      <c r="AE336" s="372" t="s">
        <v>428</v>
      </c>
      <c r="AF336" s="372">
        <v>5</v>
      </c>
      <c r="AG336" s="372" t="s">
        <v>310</v>
      </c>
      <c r="AH336" s="372" t="s">
        <v>428</v>
      </c>
      <c r="AI336" s="372"/>
      <c r="AJ336" s="372"/>
      <c r="AK336" s="372"/>
      <c r="AL336" s="372"/>
      <c r="AM336" s="372"/>
      <c r="AN336" s="372">
        <v>0.48481299999999999</v>
      </c>
      <c r="AO336" s="372"/>
      <c r="AP336" s="372"/>
      <c r="AQ336" s="373"/>
    </row>
    <row r="337" spans="1:43" x14ac:dyDescent="0.25">
      <c r="A337" s="175" t="str">
        <f t="shared" si="20"/>
        <v>SL_2031_art_3_61</v>
      </c>
      <c r="B337" s="175" t="str">
        <f t="shared" si="21"/>
        <v>Combination Short Haul Truck</v>
      </c>
      <c r="C337" s="200">
        <f t="shared" si="19"/>
        <v>9.4411110385850608E-3</v>
      </c>
      <c r="D337" s="262">
        <f t="shared" si="22"/>
        <v>0.4806309130855998</v>
      </c>
      <c r="E337" s="372">
        <v>50.908299999999997</v>
      </c>
      <c r="F337" s="372">
        <v>1</v>
      </c>
      <c r="G337" s="372">
        <v>1</v>
      </c>
      <c r="H337" s="372">
        <v>2031</v>
      </c>
      <c r="I337" s="372">
        <v>1</v>
      </c>
      <c r="J337" s="372">
        <v>5</v>
      </c>
      <c r="K337" s="372" t="s">
        <v>308</v>
      </c>
      <c r="L337" s="372">
        <v>9</v>
      </c>
      <c r="M337" s="372">
        <v>49</v>
      </c>
      <c r="N337" s="372" t="s">
        <v>309</v>
      </c>
      <c r="O337" s="372">
        <v>49035</v>
      </c>
      <c r="P337" s="372" t="s">
        <v>234</v>
      </c>
      <c r="Q337" s="372">
        <v>490350</v>
      </c>
      <c r="R337" s="372">
        <v>61</v>
      </c>
      <c r="S337" s="372">
        <v>3</v>
      </c>
      <c r="T337" s="372" t="s">
        <v>174</v>
      </c>
      <c r="U337" s="372">
        <v>1</v>
      </c>
      <c r="V337" s="372" t="s">
        <v>324</v>
      </c>
      <c r="W337" s="372">
        <v>61</v>
      </c>
      <c r="X337" s="372" t="s">
        <v>259</v>
      </c>
      <c r="Y337" s="372" t="s">
        <v>428</v>
      </c>
      <c r="Z337" s="372" t="s">
        <v>2077</v>
      </c>
      <c r="AA337" s="372" t="s">
        <v>428</v>
      </c>
      <c r="AB337" s="372" t="s">
        <v>2077</v>
      </c>
      <c r="AC337" s="373"/>
      <c r="AD337" s="373"/>
      <c r="AE337" s="372" t="s">
        <v>428</v>
      </c>
      <c r="AF337" s="372">
        <v>5</v>
      </c>
      <c r="AG337" s="372" t="s">
        <v>310</v>
      </c>
      <c r="AH337" s="372" t="s">
        <v>428</v>
      </c>
      <c r="AI337" s="372"/>
      <c r="AJ337" s="372"/>
      <c r="AK337" s="372"/>
      <c r="AL337" s="372"/>
      <c r="AM337" s="372"/>
      <c r="AN337" s="372">
        <v>50.908299999999997</v>
      </c>
      <c r="AO337" s="372"/>
      <c r="AP337" s="372"/>
      <c r="AQ337" s="373"/>
    </row>
    <row r="338" spans="1:43" x14ac:dyDescent="0.25">
      <c r="A338" s="175" t="str">
        <f t="shared" si="20"/>
        <v>SL_2031_art_3_54</v>
      </c>
      <c r="B338" s="175" t="str">
        <f t="shared" si="21"/>
        <v>Motor Home</v>
      </c>
      <c r="C338" s="200">
        <f t="shared" si="19"/>
        <v>1.3389880339048524E-3</v>
      </c>
      <c r="D338" s="262">
        <f t="shared" si="22"/>
        <v>1.0996412448682922E-4</v>
      </c>
      <c r="E338" s="372">
        <v>8.2124799999999998E-2</v>
      </c>
      <c r="F338" s="372">
        <v>1</v>
      </c>
      <c r="G338" s="372">
        <v>1</v>
      </c>
      <c r="H338" s="372">
        <v>2031</v>
      </c>
      <c r="I338" s="372">
        <v>1</v>
      </c>
      <c r="J338" s="372">
        <v>5</v>
      </c>
      <c r="K338" s="372" t="s">
        <v>308</v>
      </c>
      <c r="L338" s="372">
        <v>9</v>
      </c>
      <c r="M338" s="372">
        <v>49</v>
      </c>
      <c r="N338" s="372" t="s">
        <v>309</v>
      </c>
      <c r="O338" s="372">
        <v>49035</v>
      </c>
      <c r="P338" s="372" t="s">
        <v>234</v>
      </c>
      <c r="Q338" s="372">
        <v>490350</v>
      </c>
      <c r="R338" s="372">
        <v>54</v>
      </c>
      <c r="S338" s="372">
        <v>3</v>
      </c>
      <c r="T338" s="372" t="s">
        <v>174</v>
      </c>
      <c r="U338" s="372">
        <v>15</v>
      </c>
      <c r="V338" s="372" t="s">
        <v>323</v>
      </c>
      <c r="W338" s="372">
        <v>54</v>
      </c>
      <c r="X338" s="372" t="s">
        <v>258</v>
      </c>
      <c r="Y338" s="372" t="s">
        <v>428</v>
      </c>
      <c r="Z338" s="372" t="s">
        <v>2077</v>
      </c>
      <c r="AA338" s="372" t="s">
        <v>428</v>
      </c>
      <c r="AB338" s="372" t="s">
        <v>2077</v>
      </c>
      <c r="AC338" s="373"/>
      <c r="AD338" s="373"/>
      <c r="AE338" s="372" t="s">
        <v>428</v>
      </c>
      <c r="AF338" s="372">
        <v>5</v>
      </c>
      <c r="AG338" s="372" t="s">
        <v>310</v>
      </c>
      <c r="AH338" s="372" t="s">
        <v>428</v>
      </c>
      <c r="AI338" s="372"/>
      <c r="AJ338" s="372"/>
      <c r="AK338" s="372"/>
      <c r="AL338" s="372"/>
      <c r="AM338" s="372"/>
      <c r="AN338" s="372">
        <v>8.2124799999999998E-2</v>
      </c>
      <c r="AO338" s="372"/>
      <c r="AP338" s="372"/>
      <c r="AQ338" s="373"/>
    </row>
    <row r="339" spans="1:43" x14ac:dyDescent="0.25">
      <c r="A339" s="175" t="str">
        <f t="shared" si="20"/>
        <v>SL_2031_art_3_54</v>
      </c>
      <c r="B339" s="175" t="str">
        <f t="shared" si="21"/>
        <v>Motor Home</v>
      </c>
      <c r="C339" s="200">
        <f t="shared" si="19"/>
        <v>1.3389880339048524E-3</v>
      </c>
      <c r="D339" s="262">
        <f t="shared" si="22"/>
        <v>1.8451924601225817E-2</v>
      </c>
      <c r="E339" s="372">
        <v>13.7805</v>
      </c>
      <c r="F339" s="372">
        <v>1</v>
      </c>
      <c r="G339" s="372">
        <v>1</v>
      </c>
      <c r="H339" s="372">
        <v>2031</v>
      </c>
      <c r="I339" s="372">
        <v>1</v>
      </c>
      <c r="J339" s="372">
        <v>5</v>
      </c>
      <c r="K339" s="372" t="s">
        <v>308</v>
      </c>
      <c r="L339" s="372">
        <v>9</v>
      </c>
      <c r="M339" s="372">
        <v>49</v>
      </c>
      <c r="N339" s="372" t="s">
        <v>309</v>
      </c>
      <c r="O339" s="372">
        <v>49035</v>
      </c>
      <c r="P339" s="372" t="s">
        <v>234</v>
      </c>
      <c r="Q339" s="372">
        <v>490350</v>
      </c>
      <c r="R339" s="372">
        <v>54</v>
      </c>
      <c r="S339" s="372">
        <v>3</v>
      </c>
      <c r="T339" s="372" t="s">
        <v>174</v>
      </c>
      <c r="U339" s="372">
        <v>1</v>
      </c>
      <c r="V339" s="372" t="s">
        <v>324</v>
      </c>
      <c r="W339" s="372">
        <v>54</v>
      </c>
      <c r="X339" s="372" t="s">
        <v>258</v>
      </c>
      <c r="Y339" s="372" t="s">
        <v>428</v>
      </c>
      <c r="Z339" s="372" t="s">
        <v>2077</v>
      </c>
      <c r="AA339" s="372" t="s">
        <v>428</v>
      </c>
      <c r="AB339" s="372" t="s">
        <v>2077</v>
      </c>
      <c r="AC339" s="373"/>
      <c r="AD339" s="373"/>
      <c r="AE339" s="372" t="s">
        <v>428</v>
      </c>
      <c r="AF339" s="372">
        <v>5</v>
      </c>
      <c r="AG339" s="372" t="s">
        <v>310</v>
      </c>
      <c r="AH339" s="372" t="s">
        <v>428</v>
      </c>
      <c r="AI339" s="372"/>
      <c r="AJ339" s="372"/>
      <c r="AK339" s="372"/>
      <c r="AL339" s="372"/>
      <c r="AM339" s="372"/>
      <c r="AN339" s="372">
        <v>13.7805</v>
      </c>
      <c r="AO339" s="372"/>
      <c r="AP339" s="372"/>
      <c r="AQ339" s="373"/>
    </row>
    <row r="340" spans="1:43" x14ac:dyDescent="0.25">
      <c r="A340" s="175" t="str">
        <f t="shared" si="20"/>
        <v>SL_2031_art_3_53</v>
      </c>
      <c r="B340" s="175" t="str">
        <f t="shared" si="21"/>
        <v>Single Long Haul Truck</v>
      </c>
      <c r="C340" s="200">
        <f t="shared" ref="C340:C403" si="23">VLOOKUP(R340,$AS$8:$CT$22,Funding_Year-1996,FALSE)</f>
        <v>2.2748394496792308E-3</v>
      </c>
      <c r="D340" s="262">
        <f t="shared" si="22"/>
        <v>1.8380770998591676E-4</v>
      </c>
      <c r="E340" s="372">
        <v>8.0800300000000005E-2</v>
      </c>
      <c r="F340" s="372">
        <v>1</v>
      </c>
      <c r="G340" s="372">
        <v>1</v>
      </c>
      <c r="H340" s="372">
        <v>2031</v>
      </c>
      <c r="I340" s="372">
        <v>1</v>
      </c>
      <c r="J340" s="372">
        <v>5</v>
      </c>
      <c r="K340" s="372" t="s">
        <v>308</v>
      </c>
      <c r="L340" s="372">
        <v>9</v>
      </c>
      <c r="M340" s="372">
        <v>49</v>
      </c>
      <c r="N340" s="372" t="s">
        <v>309</v>
      </c>
      <c r="O340" s="372">
        <v>49035</v>
      </c>
      <c r="P340" s="372" t="s">
        <v>234</v>
      </c>
      <c r="Q340" s="372">
        <v>490350</v>
      </c>
      <c r="R340" s="372">
        <v>53</v>
      </c>
      <c r="S340" s="372">
        <v>3</v>
      </c>
      <c r="T340" s="372" t="s">
        <v>174</v>
      </c>
      <c r="U340" s="372">
        <v>15</v>
      </c>
      <c r="V340" s="372" t="s">
        <v>323</v>
      </c>
      <c r="W340" s="372">
        <v>53</v>
      </c>
      <c r="X340" s="372" t="s">
        <v>257</v>
      </c>
      <c r="Y340" s="372" t="s">
        <v>428</v>
      </c>
      <c r="Z340" s="372" t="s">
        <v>2077</v>
      </c>
      <c r="AA340" s="372" t="s">
        <v>428</v>
      </c>
      <c r="AB340" s="372" t="s">
        <v>2077</v>
      </c>
      <c r="AC340" s="373"/>
      <c r="AD340" s="373"/>
      <c r="AE340" s="372" t="s">
        <v>428</v>
      </c>
      <c r="AF340" s="372">
        <v>5</v>
      </c>
      <c r="AG340" s="372" t="s">
        <v>310</v>
      </c>
      <c r="AH340" s="372" t="s">
        <v>428</v>
      </c>
      <c r="AI340" s="372"/>
      <c r="AJ340" s="372"/>
      <c r="AK340" s="372"/>
      <c r="AL340" s="372"/>
      <c r="AM340" s="372"/>
      <c r="AN340" s="372">
        <v>8.0800300000000005E-2</v>
      </c>
      <c r="AO340" s="372"/>
      <c r="AP340" s="372"/>
      <c r="AQ340" s="373"/>
    </row>
    <row r="341" spans="1:43" x14ac:dyDescent="0.25">
      <c r="A341" s="175" t="str">
        <f t="shared" ref="A341:A404" si="24">"SL_2031_art_"&amp;S341&amp;"_"&amp;R341</f>
        <v>SL_2031_art_3_53</v>
      </c>
      <c r="B341" s="175" t="str">
        <f t="shared" ref="B341:B404" si="25">VLOOKUP(R341,$AS$8:$AT$21,2,FALSE)</f>
        <v>Single Long Haul Truck</v>
      </c>
      <c r="C341" s="200">
        <f t="shared" si="23"/>
        <v>2.2748394496792308E-3</v>
      </c>
      <c r="D341" s="262">
        <f t="shared" ref="D341:D404" si="26">E341*C341</f>
        <v>4.8009576649700299E-2</v>
      </c>
      <c r="E341" s="372">
        <v>21.104600000000001</v>
      </c>
      <c r="F341" s="372">
        <v>1</v>
      </c>
      <c r="G341" s="372">
        <v>1</v>
      </c>
      <c r="H341" s="372">
        <v>2031</v>
      </c>
      <c r="I341" s="372">
        <v>1</v>
      </c>
      <c r="J341" s="372">
        <v>5</v>
      </c>
      <c r="K341" s="372" t="s">
        <v>308</v>
      </c>
      <c r="L341" s="372">
        <v>9</v>
      </c>
      <c r="M341" s="372">
        <v>49</v>
      </c>
      <c r="N341" s="372" t="s">
        <v>309</v>
      </c>
      <c r="O341" s="372">
        <v>49035</v>
      </c>
      <c r="P341" s="372" t="s">
        <v>234</v>
      </c>
      <c r="Q341" s="372">
        <v>490350</v>
      </c>
      <c r="R341" s="372">
        <v>53</v>
      </c>
      <c r="S341" s="372">
        <v>3</v>
      </c>
      <c r="T341" s="372" t="s">
        <v>174</v>
      </c>
      <c r="U341" s="372">
        <v>1</v>
      </c>
      <c r="V341" s="372" t="s">
        <v>324</v>
      </c>
      <c r="W341" s="372">
        <v>53</v>
      </c>
      <c r="X341" s="372" t="s">
        <v>257</v>
      </c>
      <c r="Y341" s="372" t="s">
        <v>428</v>
      </c>
      <c r="Z341" s="372" t="s">
        <v>2077</v>
      </c>
      <c r="AA341" s="372" t="s">
        <v>428</v>
      </c>
      <c r="AB341" s="372" t="s">
        <v>2077</v>
      </c>
      <c r="AC341" s="373"/>
      <c r="AD341" s="373"/>
      <c r="AE341" s="372" t="s">
        <v>428</v>
      </c>
      <c r="AF341" s="372">
        <v>5</v>
      </c>
      <c r="AG341" s="372" t="s">
        <v>310</v>
      </c>
      <c r="AH341" s="372" t="s">
        <v>428</v>
      </c>
      <c r="AI341" s="372"/>
      <c r="AJ341" s="372"/>
      <c r="AK341" s="372"/>
      <c r="AL341" s="372"/>
      <c r="AM341" s="372"/>
      <c r="AN341" s="372">
        <v>21.104600000000001</v>
      </c>
      <c r="AO341" s="372"/>
      <c r="AP341" s="372"/>
      <c r="AQ341" s="373"/>
    </row>
    <row r="342" spans="1:43" x14ac:dyDescent="0.25">
      <c r="A342" s="175" t="str">
        <f t="shared" si="24"/>
        <v>SL_2031_art_3_52</v>
      </c>
      <c r="B342" s="175" t="str">
        <f t="shared" si="25"/>
        <v>Single Short Haul Truck</v>
      </c>
      <c r="C342" s="200">
        <f t="shared" si="23"/>
        <v>3.3479081569163724E-2</v>
      </c>
      <c r="D342" s="262">
        <f t="shared" si="26"/>
        <v>2.7051198345128999E-3</v>
      </c>
      <c r="E342" s="372">
        <v>8.0800300000000005E-2</v>
      </c>
      <c r="F342" s="372">
        <v>1</v>
      </c>
      <c r="G342" s="372">
        <v>1</v>
      </c>
      <c r="H342" s="372">
        <v>2031</v>
      </c>
      <c r="I342" s="372">
        <v>1</v>
      </c>
      <c r="J342" s="372">
        <v>5</v>
      </c>
      <c r="K342" s="372" t="s">
        <v>308</v>
      </c>
      <c r="L342" s="372">
        <v>9</v>
      </c>
      <c r="M342" s="372">
        <v>49</v>
      </c>
      <c r="N342" s="372" t="s">
        <v>309</v>
      </c>
      <c r="O342" s="372">
        <v>49035</v>
      </c>
      <c r="P342" s="372" t="s">
        <v>234</v>
      </c>
      <c r="Q342" s="372">
        <v>490350</v>
      </c>
      <c r="R342" s="372">
        <v>52</v>
      </c>
      <c r="S342" s="372">
        <v>3</v>
      </c>
      <c r="T342" s="372" t="s">
        <v>174</v>
      </c>
      <c r="U342" s="372">
        <v>15</v>
      </c>
      <c r="V342" s="372" t="s">
        <v>323</v>
      </c>
      <c r="W342" s="372">
        <v>52</v>
      </c>
      <c r="X342" s="372" t="s">
        <v>256</v>
      </c>
      <c r="Y342" s="372" t="s">
        <v>428</v>
      </c>
      <c r="Z342" s="372" t="s">
        <v>2077</v>
      </c>
      <c r="AA342" s="372" t="s">
        <v>428</v>
      </c>
      <c r="AB342" s="372" t="s">
        <v>2077</v>
      </c>
      <c r="AC342" s="373"/>
      <c r="AD342" s="373"/>
      <c r="AE342" s="372" t="s">
        <v>428</v>
      </c>
      <c r="AF342" s="372">
        <v>5</v>
      </c>
      <c r="AG342" s="372" t="s">
        <v>310</v>
      </c>
      <c r="AH342" s="372" t="s">
        <v>428</v>
      </c>
      <c r="AI342" s="372"/>
      <c r="AJ342" s="372"/>
      <c r="AK342" s="372"/>
      <c r="AL342" s="372"/>
      <c r="AM342" s="372"/>
      <c r="AN342" s="372">
        <v>8.0800300000000005E-2</v>
      </c>
      <c r="AO342" s="372"/>
      <c r="AP342" s="372"/>
      <c r="AQ342" s="373"/>
    </row>
    <row r="343" spans="1:43" x14ac:dyDescent="0.25">
      <c r="A343" s="175" t="str">
        <f t="shared" si="24"/>
        <v>SL_2031_art_3_52</v>
      </c>
      <c r="B343" s="175" t="str">
        <f t="shared" si="25"/>
        <v>Single Short Haul Truck</v>
      </c>
      <c r="C343" s="200">
        <f t="shared" si="23"/>
        <v>3.3479081569163724E-2</v>
      </c>
      <c r="D343" s="262">
        <f t="shared" si="26"/>
        <v>0.70656262488457278</v>
      </c>
      <c r="E343" s="372">
        <v>21.104600000000001</v>
      </c>
      <c r="F343" s="372">
        <v>1</v>
      </c>
      <c r="G343" s="372">
        <v>1</v>
      </c>
      <c r="H343" s="372">
        <v>2031</v>
      </c>
      <c r="I343" s="372">
        <v>1</v>
      </c>
      <c r="J343" s="372">
        <v>5</v>
      </c>
      <c r="K343" s="372" t="s">
        <v>308</v>
      </c>
      <c r="L343" s="372">
        <v>9</v>
      </c>
      <c r="M343" s="372">
        <v>49</v>
      </c>
      <c r="N343" s="372" t="s">
        <v>309</v>
      </c>
      <c r="O343" s="372">
        <v>49035</v>
      </c>
      <c r="P343" s="372" t="s">
        <v>234</v>
      </c>
      <c r="Q343" s="372">
        <v>490350</v>
      </c>
      <c r="R343" s="372">
        <v>52</v>
      </c>
      <c r="S343" s="372">
        <v>3</v>
      </c>
      <c r="T343" s="372" t="s">
        <v>174</v>
      </c>
      <c r="U343" s="372">
        <v>1</v>
      </c>
      <c r="V343" s="372" t="s">
        <v>324</v>
      </c>
      <c r="W343" s="372">
        <v>52</v>
      </c>
      <c r="X343" s="372" t="s">
        <v>256</v>
      </c>
      <c r="Y343" s="372" t="s">
        <v>428</v>
      </c>
      <c r="Z343" s="372" t="s">
        <v>2077</v>
      </c>
      <c r="AA343" s="372" t="s">
        <v>428</v>
      </c>
      <c r="AB343" s="372" t="s">
        <v>2077</v>
      </c>
      <c r="AC343" s="373"/>
      <c r="AD343" s="373"/>
      <c r="AE343" s="372" t="s">
        <v>428</v>
      </c>
      <c r="AF343" s="372">
        <v>5</v>
      </c>
      <c r="AG343" s="372" t="s">
        <v>310</v>
      </c>
      <c r="AH343" s="372" t="s">
        <v>428</v>
      </c>
      <c r="AI343" s="372"/>
      <c r="AJ343" s="372"/>
      <c r="AK343" s="372"/>
      <c r="AL343" s="372"/>
      <c r="AM343" s="372"/>
      <c r="AN343" s="372">
        <v>21.104600000000001</v>
      </c>
      <c r="AO343" s="372"/>
      <c r="AP343" s="372"/>
      <c r="AQ343" s="373"/>
    </row>
    <row r="344" spans="1:43" x14ac:dyDescent="0.25">
      <c r="A344" s="175" t="str">
        <f t="shared" si="24"/>
        <v>SL_2031_art_3_51</v>
      </c>
      <c r="B344" s="175" t="str">
        <f t="shared" si="25"/>
        <v>Refuse Truck</v>
      </c>
      <c r="C344" s="200">
        <f t="shared" si="23"/>
        <v>4.0253931417307004E-4</v>
      </c>
      <c r="D344" s="262">
        <f t="shared" si="26"/>
        <v>1.7035343014010072E-4</v>
      </c>
      <c r="E344" s="372">
        <v>0.42319699999999999</v>
      </c>
      <c r="F344" s="372">
        <v>1</v>
      </c>
      <c r="G344" s="372">
        <v>1</v>
      </c>
      <c r="H344" s="372">
        <v>2031</v>
      </c>
      <c r="I344" s="372">
        <v>1</v>
      </c>
      <c r="J344" s="372">
        <v>5</v>
      </c>
      <c r="K344" s="372" t="s">
        <v>308</v>
      </c>
      <c r="L344" s="372">
        <v>9</v>
      </c>
      <c r="M344" s="372">
        <v>49</v>
      </c>
      <c r="N344" s="372" t="s">
        <v>309</v>
      </c>
      <c r="O344" s="372">
        <v>49035</v>
      </c>
      <c r="P344" s="372" t="s">
        <v>234</v>
      </c>
      <c r="Q344" s="372">
        <v>490350</v>
      </c>
      <c r="R344" s="372">
        <v>51</v>
      </c>
      <c r="S344" s="372">
        <v>3</v>
      </c>
      <c r="T344" s="372" t="s">
        <v>174</v>
      </c>
      <c r="U344" s="372">
        <v>15</v>
      </c>
      <c r="V344" s="372" t="s">
        <v>323</v>
      </c>
      <c r="W344" s="372">
        <v>51</v>
      </c>
      <c r="X344" s="372" t="s">
        <v>255</v>
      </c>
      <c r="Y344" s="372" t="s">
        <v>428</v>
      </c>
      <c r="Z344" s="372" t="s">
        <v>2077</v>
      </c>
      <c r="AA344" s="372" t="s">
        <v>428</v>
      </c>
      <c r="AB344" s="372" t="s">
        <v>2077</v>
      </c>
      <c r="AC344" s="373"/>
      <c r="AD344" s="373"/>
      <c r="AE344" s="372" t="s">
        <v>428</v>
      </c>
      <c r="AF344" s="372">
        <v>5</v>
      </c>
      <c r="AG344" s="372" t="s">
        <v>310</v>
      </c>
      <c r="AH344" s="372" t="s">
        <v>428</v>
      </c>
      <c r="AI344" s="372"/>
      <c r="AJ344" s="372"/>
      <c r="AK344" s="372"/>
      <c r="AL344" s="372"/>
      <c r="AM344" s="372"/>
      <c r="AN344" s="372">
        <v>0.42319699999999999</v>
      </c>
      <c r="AO344" s="372"/>
      <c r="AP344" s="372"/>
      <c r="AQ344" s="373"/>
    </row>
    <row r="345" spans="1:43" x14ac:dyDescent="0.25">
      <c r="A345" s="175" t="str">
        <f t="shared" si="24"/>
        <v>SL_2031_art_3_51</v>
      </c>
      <c r="B345" s="175" t="str">
        <f t="shared" si="25"/>
        <v>Refuse Truck</v>
      </c>
      <c r="C345" s="200">
        <f t="shared" si="23"/>
        <v>4.0253931417307004E-4</v>
      </c>
      <c r="D345" s="262">
        <f t="shared" si="26"/>
        <v>1.8284865299134697E-2</v>
      </c>
      <c r="E345" s="372">
        <v>45.4238</v>
      </c>
      <c r="F345" s="372">
        <v>1</v>
      </c>
      <c r="G345" s="372">
        <v>1</v>
      </c>
      <c r="H345" s="372">
        <v>2031</v>
      </c>
      <c r="I345" s="372">
        <v>1</v>
      </c>
      <c r="J345" s="372">
        <v>5</v>
      </c>
      <c r="K345" s="372" t="s">
        <v>308</v>
      </c>
      <c r="L345" s="372">
        <v>9</v>
      </c>
      <c r="M345" s="372">
        <v>49</v>
      </c>
      <c r="N345" s="372" t="s">
        <v>309</v>
      </c>
      <c r="O345" s="372">
        <v>49035</v>
      </c>
      <c r="P345" s="372" t="s">
        <v>234</v>
      </c>
      <c r="Q345" s="372">
        <v>490350</v>
      </c>
      <c r="R345" s="372">
        <v>51</v>
      </c>
      <c r="S345" s="372">
        <v>3</v>
      </c>
      <c r="T345" s="372" t="s">
        <v>174</v>
      </c>
      <c r="U345" s="372">
        <v>1</v>
      </c>
      <c r="V345" s="372" t="s">
        <v>324</v>
      </c>
      <c r="W345" s="372">
        <v>51</v>
      </c>
      <c r="X345" s="372" t="s">
        <v>255</v>
      </c>
      <c r="Y345" s="372" t="s">
        <v>428</v>
      </c>
      <c r="Z345" s="372" t="s">
        <v>2077</v>
      </c>
      <c r="AA345" s="372" t="s">
        <v>428</v>
      </c>
      <c r="AB345" s="372" t="s">
        <v>2077</v>
      </c>
      <c r="AC345" s="373"/>
      <c r="AD345" s="373"/>
      <c r="AE345" s="372" t="s">
        <v>428</v>
      </c>
      <c r="AF345" s="372">
        <v>5</v>
      </c>
      <c r="AG345" s="372" t="s">
        <v>310</v>
      </c>
      <c r="AH345" s="372" t="s">
        <v>428</v>
      </c>
      <c r="AI345" s="372"/>
      <c r="AJ345" s="372"/>
      <c r="AK345" s="372"/>
      <c r="AL345" s="372"/>
      <c r="AM345" s="372"/>
      <c r="AN345" s="372">
        <v>45.4238</v>
      </c>
      <c r="AO345" s="372"/>
      <c r="AP345" s="372"/>
      <c r="AQ345" s="373"/>
    </row>
    <row r="346" spans="1:43" x14ac:dyDescent="0.25">
      <c r="A346" s="175" t="str">
        <f t="shared" si="24"/>
        <v>SL_2031_art_3_43</v>
      </c>
      <c r="B346" s="175" t="str">
        <f t="shared" si="25"/>
        <v>School Bus</v>
      </c>
      <c r="C346" s="200">
        <f t="shared" si="23"/>
        <v>1.228449877329703E-3</v>
      </c>
      <c r="D346" s="262">
        <f t="shared" si="26"/>
        <v>4.4931782713211212E-4</v>
      </c>
      <c r="E346" s="372">
        <v>0.36575999999999997</v>
      </c>
      <c r="F346" s="372">
        <v>1</v>
      </c>
      <c r="G346" s="372">
        <v>1</v>
      </c>
      <c r="H346" s="372">
        <v>2031</v>
      </c>
      <c r="I346" s="372">
        <v>1</v>
      </c>
      <c r="J346" s="372">
        <v>5</v>
      </c>
      <c r="K346" s="372" t="s">
        <v>308</v>
      </c>
      <c r="L346" s="372">
        <v>9</v>
      </c>
      <c r="M346" s="372">
        <v>49</v>
      </c>
      <c r="N346" s="372" t="s">
        <v>309</v>
      </c>
      <c r="O346" s="372">
        <v>49035</v>
      </c>
      <c r="P346" s="372" t="s">
        <v>234</v>
      </c>
      <c r="Q346" s="372">
        <v>490350</v>
      </c>
      <c r="R346" s="372">
        <v>43</v>
      </c>
      <c r="S346" s="372">
        <v>3</v>
      </c>
      <c r="T346" s="372" t="s">
        <v>174</v>
      </c>
      <c r="U346" s="372">
        <v>15</v>
      </c>
      <c r="V346" s="372" t="s">
        <v>323</v>
      </c>
      <c r="W346" s="372">
        <v>43</v>
      </c>
      <c r="X346" s="372" t="s">
        <v>254</v>
      </c>
      <c r="Y346" s="372" t="s">
        <v>428</v>
      </c>
      <c r="Z346" s="372" t="s">
        <v>2077</v>
      </c>
      <c r="AA346" s="372" t="s">
        <v>428</v>
      </c>
      <c r="AB346" s="372" t="s">
        <v>2077</v>
      </c>
      <c r="AC346" s="373"/>
      <c r="AD346" s="373"/>
      <c r="AE346" s="372" t="s">
        <v>428</v>
      </c>
      <c r="AF346" s="372">
        <v>5</v>
      </c>
      <c r="AG346" s="372" t="s">
        <v>310</v>
      </c>
      <c r="AH346" s="372" t="s">
        <v>428</v>
      </c>
      <c r="AI346" s="372"/>
      <c r="AJ346" s="372"/>
      <c r="AK346" s="372"/>
      <c r="AL346" s="372"/>
      <c r="AM346" s="372"/>
      <c r="AN346" s="372">
        <v>0.36575999999999997</v>
      </c>
      <c r="AO346" s="372"/>
      <c r="AP346" s="372"/>
      <c r="AQ346" s="373"/>
    </row>
    <row r="347" spans="1:43" x14ac:dyDescent="0.25">
      <c r="A347" s="175" t="str">
        <f t="shared" si="24"/>
        <v>SL_2031_art_3_43</v>
      </c>
      <c r="B347" s="175" t="str">
        <f t="shared" si="25"/>
        <v>School Bus</v>
      </c>
      <c r="C347" s="200">
        <f t="shared" si="23"/>
        <v>1.228449877329703E-3</v>
      </c>
      <c r="D347" s="262">
        <f t="shared" si="26"/>
        <v>3.2940392080645052E-2</v>
      </c>
      <c r="E347" s="372">
        <v>26.814599999999999</v>
      </c>
      <c r="F347" s="372">
        <v>1</v>
      </c>
      <c r="G347" s="372">
        <v>1</v>
      </c>
      <c r="H347" s="372">
        <v>2031</v>
      </c>
      <c r="I347" s="372">
        <v>1</v>
      </c>
      <c r="J347" s="372">
        <v>5</v>
      </c>
      <c r="K347" s="372" t="s">
        <v>308</v>
      </c>
      <c r="L347" s="372">
        <v>9</v>
      </c>
      <c r="M347" s="372">
        <v>49</v>
      </c>
      <c r="N347" s="372" t="s">
        <v>309</v>
      </c>
      <c r="O347" s="372">
        <v>49035</v>
      </c>
      <c r="P347" s="372" t="s">
        <v>234</v>
      </c>
      <c r="Q347" s="372">
        <v>490350</v>
      </c>
      <c r="R347" s="372">
        <v>43</v>
      </c>
      <c r="S347" s="372">
        <v>3</v>
      </c>
      <c r="T347" s="372" t="s">
        <v>174</v>
      </c>
      <c r="U347" s="372">
        <v>1</v>
      </c>
      <c r="V347" s="372" t="s">
        <v>324</v>
      </c>
      <c r="W347" s="372">
        <v>43</v>
      </c>
      <c r="X347" s="372" t="s">
        <v>254</v>
      </c>
      <c r="Y347" s="372" t="s">
        <v>428</v>
      </c>
      <c r="Z347" s="372" t="s">
        <v>2077</v>
      </c>
      <c r="AA347" s="372" t="s">
        <v>428</v>
      </c>
      <c r="AB347" s="372" t="s">
        <v>2077</v>
      </c>
      <c r="AC347" s="373"/>
      <c r="AD347" s="373"/>
      <c r="AE347" s="372" t="s">
        <v>428</v>
      </c>
      <c r="AF347" s="372">
        <v>5</v>
      </c>
      <c r="AG347" s="372" t="s">
        <v>310</v>
      </c>
      <c r="AH347" s="372" t="s">
        <v>428</v>
      </c>
      <c r="AI347" s="372"/>
      <c r="AJ347" s="372"/>
      <c r="AK347" s="372"/>
      <c r="AL347" s="372"/>
      <c r="AM347" s="372"/>
      <c r="AN347" s="372">
        <v>26.814599999999999</v>
      </c>
      <c r="AO347" s="372"/>
      <c r="AP347" s="372"/>
      <c r="AQ347" s="373"/>
    </row>
    <row r="348" spans="1:43" x14ac:dyDescent="0.25">
      <c r="A348" s="175" t="str">
        <f t="shared" si="24"/>
        <v>SL_2031_art_3_42</v>
      </c>
      <c r="B348" s="175" t="str">
        <f t="shared" si="25"/>
        <v>Transit Bus</v>
      </c>
      <c r="C348" s="200">
        <f t="shared" si="23"/>
        <v>8.5332482098569569E-4</v>
      </c>
      <c r="D348" s="262">
        <f t="shared" si="26"/>
        <v>3.0108286321248797E-4</v>
      </c>
      <c r="E348" s="372">
        <v>0.35283500000000001</v>
      </c>
      <c r="F348" s="372">
        <v>1</v>
      </c>
      <c r="G348" s="372">
        <v>1</v>
      </c>
      <c r="H348" s="372">
        <v>2031</v>
      </c>
      <c r="I348" s="372">
        <v>1</v>
      </c>
      <c r="J348" s="372">
        <v>5</v>
      </c>
      <c r="K348" s="372" t="s">
        <v>308</v>
      </c>
      <c r="L348" s="372">
        <v>9</v>
      </c>
      <c r="M348" s="372">
        <v>49</v>
      </c>
      <c r="N348" s="372" t="s">
        <v>309</v>
      </c>
      <c r="O348" s="372">
        <v>49035</v>
      </c>
      <c r="P348" s="372" t="s">
        <v>234</v>
      </c>
      <c r="Q348" s="372">
        <v>490350</v>
      </c>
      <c r="R348" s="372">
        <v>42</v>
      </c>
      <c r="S348" s="372">
        <v>3</v>
      </c>
      <c r="T348" s="372" t="s">
        <v>174</v>
      </c>
      <c r="U348" s="372">
        <v>15</v>
      </c>
      <c r="V348" s="372" t="s">
        <v>323</v>
      </c>
      <c r="W348" s="372">
        <v>42</v>
      </c>
      <c r="X348" s="372" t="s">
        <v>253</v>
      </c>
      <c r="Y348" s="372" t="s">
        <v>428</v>
      </c>
      <c r="Z348" s="372" t="s">
        <v>2077</v>
      </c>
      <c r="AA348" s="372" t="s">
        <v>428</v>
      </c>
      <c r="AB348" s="372" t="s">
        <v>2077</v>
      </c>
      <c r="AC348" s="373"/>
      <c r="AD348" s="373"/>
      <c r="AE348" s="372" t="s">
        <v>428</v>
      </c>
      <c r="AF348" s="372">
        <v>5</v>
      </c>
      <c r="AG348" s="372" t="s">
        <v>310</v>
      </c>
      <c r="AH348" s="372" t="s">
        <v>428</v>
      </c>
      <c r="AI348" s="372"/>
      <c r="AJ348" s="372"/>
      <c r="AK348" s="372"/>
      <c r="AL348" s="372"/>
      <c r="AM348" s="372"/>
      <c r="AN348" s="372">
        <v>0.35283500000000001</v>
      </c>
      <c r="AO348" s="372"/>
      <c r="AP348" s="372"/>
      <c r="AQ348" s="373"/>
    </row>
    <row r="349" spans="1:43" x14ac:dyDescent="0.25">
      <c r="A349" s="175" t="str">
        <f t="shared" si="24"/>
        <v>SL_2031_art_3_42</v>
      </c>
      <c r="B349" s="175" t="str">
        <f t="shared" si="25"/>
        <v>Transit Bus</v>
      </c>
      <c r="C349" s="200">
        <f t="shared" si="23"/>
        <v>8.5332482098569569E-4</v>
      </c>
      <c r="D349" s="262">
        <f t="shared" si="26"/>
        <v>2.6186405443998535E-2</v>
      </c>
      <c r="E349" s="372">
        <v>30.6875</v>
      </c>
      <c r="F349" s="372">
        <v>1</v>
      </c>
      <c r="G349" s="372">
        <v>1</v>
      </c>
      <c r="H349" s="372">
        <v>2031</v>
      </c>
      <c r="I349" s="372">
        <v>1</v>
      </c>
      <c r="J349" s="372">
        <v>5</v>
      </c>
      <c r="K349" s="372" t="s">
        <v>308</v>
      </c>
      <c r="L349" s="372">
        <v>9</v>
      </c>
      <c r="M349" s="372">
        <v>49</v>
      </c>
      <c r="N349" s="372" t="s">
        <v>309</v>
      </c>
      <c r="O349" s="372">
        <v>49035</v>
      </c>
      <c r="P349" s="372" t="s">
        <v>234</v>
      </c>
      <c r="Q349" s="372">
        <v>490350</v>
      </c>
      <c r="R349" s="372">
        <v>42</v>
      </c>
      <c r="S349" s="372">
        <v>3</v>
      </c>
      <c r="T349" s="372" t="s">
        <v>174</v>
      </c>
      <c r="U349" s="372">
        <v>1</v>
      </c>
      <c r="V349" s="372" t="s">
        <v>324</v>
      </c>
      <c r="W349" s="372">
        <v>42</v>
      </c>
      <c r="X349" s="372" t="s">
        <v>253</v>
      </c>
      <c r="Y349" s="372" t="s">
        <v>428</v>
      </c>
      <c r="Z349" s="372" t="s">
        <v>2077</v>
      </c>
      <c r="AA349" s="372" t="s">
        <v>428</v>
      </c>
      <c r="AB349" s="372" t="s">
        <v>2077</v>
      </c>
      <c r="AC349" s="373"/>
      <c r="AD349" s="373"/>
      <c r="AE349" s="372" t="s">
        <v>428</v>
      </c>
      <c r="AF349" s="372">
        <v>5</v>
      </c>
      <c r="AG349" s="372" t="s">
        <v>310</v>
      </c>
      <c r="AH349" s="372" t="s">
        <v>428</v>
      </c>
      <c r="AI349" s="372"/>
      <c r="AJ349" s="372"/>
      <c r="AK349" s="372"/>
      <c r="AL349" s="372"/>
      <c r="AM349" s="372"/>
      <c r="AN349" s="372">
        <v>30.6875</v>
      </c>
      <c r="AO349" s="372"/>
      <c r="AP349" s="372"/>
      <c r="AQ349" s="373"/>
    </row>
    <row r="350" spans="1:43" x14ac:dyDescent="0.25">
      <c r="A350" s="175" t="str">
        <f t="shared" si="24"/>
        <v>SL_2031_art_3_41</v>
      </c>
      <c r="B350" s="175" t="str">
        <f t="shared" si="25"/>
        <v>Intercity Bus</v>
      </c>
      <c r="C350" s="200">
        <f t="shared" si="23"/>
        <v>2.7535459620983706E-3</v>
      </c>
      <c r="D350" s="262">
        <f t="shared" si="26"/>
        <v>9.2390278375479044E-4</v>
      </c>
      <c r="E350" s="372">
        <v>0.335532</v>
      </c>
      <c r="F350" s="372">
        <v>1</v>
      </c>
      <c r="G350" s="372">
        <v>1</v>
      </c>
      <c r="H350" s="372">
        <v>2031</v>
      </c>
      <c r="I350" s="372">
        <v>1</v>
      </c>
      <c r="J350" s="372">
        <v>5</v>
      </c>
      <c r="K350" s="372" t="s">
        <v>308</v>
      </c>
      <c r="L350" s="372">
        <v>9</v>
      </c>
      <c r="M350" s="372">
        <v>49</v>
      </c>
      <c r="N350" s="372" t="s">
        <v>309</v>
      </c>
      <c r="O350" s="372">
        <v>49035</v>
      </c>
      <c r="P350" s="372" t="s">
        <v>234</v>
      </c>
      <c r="Q350" s="372">
        <v>490350</v>
      </c>
      <c r="R350" s="372">
        <v>41</v>
      </c>
      <c r="S350" s="372">
        <v>3</v>
      </c>
      <c r="T350" s="372" t="s">
        <v>174</v>
      </c>
      <c r="U350" s="372">
        <v>15</v>
      </c>
      <c r="V350" s="372" t="s">
        <v>323</v>
      </c>
      <c r="W350" s="372">
        <v>41</v>
      </c>
      <c r="X350" s="372" t="s">
        <v>429</v>
      </c>
      <c r="Y350" s="372" t="s">
        <v>428</v>
      </c>
      <c r="Z350" s="372" t="s">
        <v>2077</v>
      </c>
      <c r="AA350" s="372" t="s">
        <v>428</v>
      </c>
      <c r="AB350" s="372" t="s">
        <v>2077</v>
      </c>
      <c r="AC350" s="373"/>
      <c r="AD350" s="373"/>
      <c r="AE350" s="372" t="s">
        <v>428</v>
      </c>
      <c r="AF350" s="372">
        <v>5</v>
      </c>
      <c r="AG350" s="372" t="s">
        <v>310</v>
      </c>
      <c r="AH350" s="372" t="s">
        <v>428</v>
      </c>
      <c r="AI350" s="372"/>
      <c r="AJ350" s="372"/>
      <c r="AK350" s="372"/>
      <c r="AL350" s="372"/>
      <c r="AM350" s="372"/>
      <c r="AN350" s="372">
        <v>0.335532</v>
      </c>
      <c r="AO350" s="372"/>
      <c r="AP350" s="372"/>
      <c r="AQ350" s="373"/>
    </row>
    <row r="351" spans="1:43" x14ac:dyDescent="0.25">
      <c r="A351" s="175" t="str">
        <f t="shared" si="24"/>
        <v>SL_2031_art_3_41</v>
      </c>
      <c r="B351" s="175" t="str">
        <f t="shared" si="25"/>
        <v>Intercity Bus</v>
      </c>
      <c r="C351" s="200">
        <f t="shared" si="23"/>
        <v>2.7535459620983706E-3</v>
      </c>
      <c r="D351" s="262">
        <f t="shared" si="26"/>
        <v>9.3477653675911682E-2</v>
      </c>
      <c r="E351" s="372">
        <v>33.948099999999997</v>
      </c>
      <c r="F351" s="372">
        <v>1</v>
      </c>
      <c r="G351" s="372">
        <v>1</v>
      </c>
      <c r="H351" s="372">
        <v>2031</v>
      </c>
      <c r="I351" s="372">
        <v>1</v>
      </c>
      <c r="J351" s="372">
        <v>5</v>
      </c>
      <c r="K351" s="372" t="s">
        <v>308</v>
      </c>
      <c r="L351" s="372">
        <v>9</v>
      </c>
      <c r="M351" s="372">
        <v>49</v>
      </c>
      <c r="N351" s="372" t="s">
        <v>309</v>
      </c>
      <c r="O351" s="372">
        <v>49035</v>
      </c>
      <c r="P351" s="372" t="s">
        <v>234</v>
      </c>
      <c r="Q351" s="372">
        <v>490350</v>
      </c>
      <c r="R351" s="372">
        <v>41</v>
      </c>
      <c r="S351" s="372">
        <v>3</v>
      </c>
      <c r="T351" s="372" t="s">
        <v>174</v>
      </c>
      <c r="U351" s="372">
        <v>1</v>
      </c>
      <c r="V351" s="372" t="s">
        <v>324</v>
      </c>
      <c r="W351" s="372">
        <v>41</v>
      </c>
      <c r="X351" s="372" t="s">
        <v>429</v>
      </c>
      <c r="Y351" s="372" t="s">
        <v>428</v>
      </c>
      <c r="Z351" s="372" t="s">
        <v>2077</v>
      </c>
      <c r="AA351" s="372" t="s">
        <v>428</v>
      </c>
      <c r="AB351" s="372" t="s">
        <v>2077</v>
      </c>
      <c r="AC351" s="373"/>
      <c r="AD351" s="373"/>
      <c r="AE351" s="372" t="s">
        <v>428</v>
      </c>
      <c r="AF351" s="372">
        <v>5</v>
      </c>
      <c r="AG351" s="372" t="s">
        <v>310</v>
      </c>
      <c r="AH351" s="372" t="s">
        <v>428</v>
      </c>
      <c r="AI351" s="372"/>
      <c r="AJ351" s="372"/>
      <c r="AK351" s="372"/>
      <c r="AL351" s="372"/>
      <c r="AM351" s="372"/>
      <c r="AN351" s="372">
        <v>33.948099999999997</v>
      </c>
      <c r="AO351" s="372"/>
      <c r="AP351" s="372"/>
      <c r="AQ351" s="373"/>
    </row>
    <row r="352" spans="1:43" x14ac:dyDescent="0.25">
      <c r="A352" s="175" t="str">
        <f t="shared" si="24"/>
        <v>SL_2031_art_3_32</v>
      </c>
      <c r="B352" s="175" t="str">
        <f t="shared" si="25"/>
        <v>Light Commercial Truck</v>
      </c>
      <c r="C352" s="200">
        <f t="shared" si="23"/>
        <v>5.0584719878058286E-2</v>
      </c>
      <c r="D352" s="262">
        <f t="shared" si="26"/>
        <v>2.4339697909565667E-7</v>
      </c>
      <c r="E352" s="372">
        <v>4.8116699999999996E-6</v>
      </c>
      <c r="F352" s="372">
        <v>1</v>
      </c>
      <c r="G352" s="372">
        <v>1</v>
      </c>
      <c r="H352" s="372">
        <v>2031</v>
      </c>
      <c r="I352" s="372">
        <v>1</v>
      </c>
      <c r="J352" s="372">
        <v>5</v>
      </c>
      <c r="K352" s="372" t="s">
        <v>308</v>
      </c>
      <c r="L352" s="372">
        <v>9</v>
      </c>
      <c r="M352" s="372">
        <v>49</v>
      </c>
      <c r="N352" s="372" t="s">
        <v>309</v>
      </c>
      <c r="O352" s="372">
        <v>49035</v>
      </c>
      <c r="P352" s="372" t="s">
        <v>234</v>
      </c>
      <c r="Q352" s="372">
        <v>490350</v>
      </c>
      <c r="R352" s="372">
        <v>32</v>
      </c>
      <c r="S352" s="372">
        <v>3</v>
      </c>
      <c r="T352" s="372" t="s">
        <v>174</v>
      </c>
      <c r="U352" s="372">
        <v>15</v>
      </c>
      <c r="V352" s="372" t="s">
        <v>323</v>
      </c>
      <c r="W352" s="372">
        <v>32</v>
      </c>
      <c r="X352" s="372" t="s">
        <v>251</v>
      </c>
      <c r="Y352" s="372" t="s">
        <v>428</v>
      </c>
      <c r="Z352" s="372" t="s">
        <v>2077</v>
      </c>
      <c r="AA352" s="372" t="s">
        <v>428</v>
      </c>
      <c r="AB352" s="372" t="s">
        <v>2077</v>
      </c>
      <c r="AC352" s="373"/>
      <c r="AD352" s="373"/>
      <c r="AE352" s="372" t="s">
        <v>428</v>
      </c>
      <c r="AF352" s="372">
        <v>5</v>
      </c>
      <c r="AG352" s="372" t="s">
        <v>310</v>
      </c>
      <c r="AH352" s="372" t="s">
        <v>428</v>
      </c>
      <c r="AI352" s="372"/>
      <c r="AJ352" s="372"/>
      <c r="AK352" s="372"/>
      <c r="AL352" s="372"/>
      <c r="AM352" s="372"/>
      <c r="AN352" s="372">
        <v>4.8116699999999996E-6</v>
      </c>
      <c r="AO352" s="372"/>
      <c r="AP352" s="372"/>
      <c r="AQ352" s="373"/>
    </row>
    <row r="353" spans="1:43" x14ac:dyDescent="0.25">
      <c r="A353" s="175" t="str">
        <f t="shared" si="24"/>
        <v>SL_2031_art_3_32</v>
      </c>
      <c r="B353" s="175" t="str">
        <f t="shared" si="25"/>
        <v>Light Commercial Truck</v>
      </c>
      <c r="C353" s="200">
        <f t="shared" si="23"/>
        <v>5.0584719878058286E-2</v>
      </c>
      <c r="D353" s="262">
        <f t="shared" si="26"/>
        <v>3.6935950760560603E-2</v>
      </c>
      <c r="E353" s="372">
        <v>0.73018000000000005</v>
      </c>
      <c r="F353" s="372">
        <v>1</v>
      </c>
      <c r="G353" s="372">
        <v>1</v>
      </c>
      <c r="H353" s="372">
        <v>2031</v>
      </c>
      <c r="I353" s="372">
        <v>1</v>
      </c>
      <c r="J353" s="372">
        <v>5</v>
      </c>
      <c r="K353" s="372" t="s">
        <v>308</v>
      </c>
      <c r="L353" s="372">
        <v>9</v>
      </c>
      <c r="M353" s="372">
        <v>49</v>
      </c>
      <c r="N353" s="372" t="s">
        <v>309</v>
      </c>
      <c r="O353" s="372">
        <v>49035</v>
      </c>
      <c r="P353" s="372" t="s">
        <v>234</v>
      </c>
      <c r="Q353" s="372">
        <v>490350</v>
      </c>
      <c r="R353" s="372">
        <v>32</v>
      </c>
      <c r="S353" s="372">
        <v>3</v>
      </c>
      <c r="T353" s="372" t="s">
        <v>174</v>
      </c>
      <c r="U353" s="372">
        <v>1</v>
      </c>
      <c r="V353" s="372" t="s">
        <v>324</v>
      </c>
      <c r="W353" s="372">
        <v>32</v>
      </c>
      <c r="X353" s="372" t="s">
        <v>251</v>
      </c>
      <c r="Y353" s="372" t="s">
        <v>428</v>
      </c>
      <c r="Z353" s="372" t="s">
        <v>2077</v>
      </c>
      <c r="AA353" s="372" t="s">
        <v>428</v>
      </c>
      <c r="AB353" s="372" t="s">
        <v>2077</v>
      </c>
      <c r="AC353" s="373"/>
      <c r="AD353" s="373"/>
      <c r="AE353" s="372" t="s">
        <v>428</v>
      </c>
      <c r="AF353" s="372">
        <v>5</v>
      </c>
      <c r="AG353" s="372" t="s">
        <v>310</v>
      </c>
      <c r="AH353" s="372" t="s">
        <v>428</v>
      </c>
      <c r="AI353" s="372"/>
      <c r="AJ353" s="372"/>
      <c r="AK353" s="372"/>
      <c r="AL353" s="372"/>
      <c r="AM353" s="372"/>
      <c r="AN353" s="372">
        <v>0.73018000000000005</v>
      </c>
      <c r="AO353" s="372"/>
      <c r="AP353" s="372"/>
      <c r="AQ353" s="373"/>
    </row>
    <row r="354" spans="1:43" x14ac:dyDescent="0.25">
      <c r="A354" s="175" t="str">
        <f t="shared" si="24"/>
        <v>SL_2031_art_3_31</v>
      </c>
      <c r="B354" s="175" t="str">
        <f t="shared" si="25"/>
        <v>Passenger Truck</v>
      </c>
      <c r="C354" s="200">
        <f t="shared" si="23"/>
        <v>0.42362883266217022</v>
      </c>
      <c r="D354" s="262">
        <f t="shared" si="26"/>
        <v>6.9833094920195455E-7</v>
      </c>
      <c r="E354" s="372">
        <v>1.6484500000000001E-6</v>
      </c>
      <c r="F354" s="372">
        <v>1</v>
      </c>
      <c r="G354" s="372">
        <v>1</v>
      </c>
      <c r="H354" s="372">
        <v>2031</v>
      </c>
      <c r="I354" s="372">
        <v>1</v>
      </c>
      <c r="J354" s="372">
        <v>5</v>
      </c>
      <c r="K354" s="372" t="s">
        <v>308</v>
      </c>
      <c r="L354" s="372">
        <v>9</v>
      </c>
      <c r="M354" s="372">
        <v>49</v>
      </c>
      <c r="N354" s="372" t="s">
        <v>309</v>
      </c>
      <c r="O354" s="372">
        <v>49035</v>
      </c>
      <c r="P354" s="372" t="s">
        <v>234</v>
      </c>
      <c r="Q354" s="372">
        <v>490350</v>
      </c>
      <c r="R354" s="372">
        <v>31</v>
      </c>
      <c r="S354" s="372">
        <v>3</v>
      </c>
      <c r="T354" s="372" t="s">
        <v>174</v>
      </c>
      <c r="U354" s="372">
        <v>15</v>
      </c>
      <c r="V354" s="372" t="s">
        <v>323</v>
      </c>
      <c r="W354" s="372">
        <v>31</v>
      </c>
      <c r="X354" s="372" t="s">
        <v>250</v>
      </c>
      <c r="Y354" s="372" t="s">
        <v>428</v>
      </c>
      <c r="Z354" s="372" t="s">
        <v>2077</v>
      </c>
      <c r="AA354" s="372" t="s">
        <v>428</v>
      </c>
      <c r="AB354" s="372" t="s">
        <v>2077</v>
      </c>
      <c r="AC354" s="373"/>
      <c r="AD354" s="373"/>
      <c r="AE354" s="372" t="s">
        <v>428</v>
      </c>
      <c r="AF354" s="372">
        <v>5</v>
      </c>
      <c r="AG354" s="372" t="s">
        <v>310</v>
      </c>
      <c r="AH354" s="372" t="s">
        <v>428</v>
      </c>
      <c r="AI354" s="372"/>
      <c r="AJ354" s="372"/>
      <c r="AK354" s="372"/>
      <c r="AL354" s="372"/>
      <c r="AM354" s="372"/>
      <c r="AN354" s="372">
        <v>1.6484500000000001E-6</v>
      </c>
      <c r="AO354" s="372"/>
      <c r="AP354" s="372"/>
      <c r="AQ354" s="373"/>
    </row>
    <row r="355" spans="1:43" x14ac:dyDescent="0.25">
      <c r="A355" s="175" t="str">
        <f t="shared" si="24"/>
        <v>SL_2031_art_3_31</v>
      </c>
      <c r="B355" s="175" t="str">
        <f t="shared" si="25"/>
        <v>Passenger Truck</v>
      </c>
      <c r="C355" s="200">
        <f t="shared" si="23"/>
        <v>0.42362883266217022</v>
      </c>
      <c r="D355" s="262">
        <f t="shared" si="26"/>
        <v>0.24818464613046307</v>
      </c>
      <c r="E355" s="372">
        <v>0.58585399999999999</v>
      </c>
      <c r="F355" s="372">
        <v>1</v>
      </c>
      <c r="G355" s="372">
        <v>1</v>
      </c>
      <c r="H355" s="372">
        <v>2031</v>
      </c>
      <c r="I355" s="372">
        <v>1</v>
      </c>
      <c r="J355" s="372">
        <v>5</v>
      </c>
      <c r="K355" s="372" t="s">
        <v>308</v>
      </c>
      <c r="L355" s="372">
        <v>9</v>
      </c>
      <c r="M355" s="372">
        <v>49</v>
      </c>
      <c r="N355" s="372" t="s">
        <v>309</v>
      </c>
      <c r="O355" s="372">
        <v>49035</v>
      </c>
      <c r="P355" s="372" t="s">
        <v>234</v>
      </c>
      <c r="Q355" s="372">
        <v>490350</v>
      </c>
      <c r="R355" s="372">
        <v>31</v>
      </c>
      <c r="S355" s="372">
        <v>3</v>
      </c>
      <c r="T355" s="372" t="s">
        <v>174</v>
      </c>
      <c r="U355" s="372">
        <v>1</v>
      </c>
      <c r="V355" s="372" t="s">
        <v>324</v>
      </c>
      <c r="W355" s="372">
        <v>31</v>
      </c>
      <c r="X355" s="372" t="s">
        <v>250</v>
      </c>
      <c r="Y355" s="372" t="s">
        <v>428</v>
      </c>
      <c r="Z355" s="372" t="s">
        <v>2077</v>
      </c>
      <c r="AA355" s="372" t="s">
        <v>428</v>
      </c>
      <c r="AB355" s="372" t="s">
        <v>2077</v>
      </c>
      <c r="AC355" s="373"/>
      <c r="AD355" s="373"/>
      <c r="AE355" s="372" t="s">
        <v>428</v>
      </c>
      <c r="AF355" s="372">
        <v>5</v>
      </c>
      <c r="AG355" s="372" t="s">
        <v>310</v>
      </c>
      <c r="AH355" s="372" t="s">
        <v>428</v>
      </c>
      <c r="AI355" s="372"/>
      <c r="AJ355" s="372"/>
      <c r="AK355" s="372"/>
      <c r="AL355" s="372"/>
      <c r="AM355" s="372"/>
      <c r="AN355" s="372">
        <v>0.58585399999999999</v>
      </c>
      <c r="AO355" s="372"/>
      <c r="AP355" s="372"/>
      <c r="AQ355" s="373"/>
    </row>
    <row r="356" spans="1:43" x14ac:dyDescent="0.25">
      <c r="A356" s="175" t="str">
        <f t="shared" si="24"/>
        <v>SL_2031_art_3_21</v>
      </c>
      <c r="B356" s="175" t="str">
        <f t="shared" si="25"/>
        <v>Passenger Car</v>
      </c>
      <c r="C356" s="200">
        <f t="shared" si="23"/>
        <v>0.44466615548301297</v>
      </c>
      <c r="D356" s="262">
        <f t="shared" si="26"/>
        <v>4.2034958677042438E-7</v>
      </c>
      <c r="E356" s="372">
        <v>9.4531499999999997E-7</v>
      </c>
      <c r="F356" s="372">
        <v>1</v>
      </c>
      <c r="G356" s="372">
        <v>1</v>
      </c>
      <c r="H356" s="372">
        <v>2031</v>
      </c>
      <c r="I356" s="372">
        <v>1</v>
      </c>
      <c r="J356" s="372">
        <v>5</v>
      </c>
      <c r="K356" s="372" t="s">
        <v>308</v>
      </c>
      <c r="L356" s="372">
        <v>9</v>
      </c>
      <c r="M356" s="372">
        <v>49</v>
      </c>
      <c r="N356" s="372" t="s">
        <v>309</v>
      </c>
      <c r="O356" s="372">
        <v>49035</v>
      </c>
      <c r="P356" s="372" t="s">
        <v>234</v>
      </c>
      <c r="Q356" s="372">
        <v>490350</v>
      </c>
      <c r="R356" s="372">
        <v>21</v>
      </c>
      <c r="S356" s="372">
        <v>3</v>
      </c>
      <c r="T356" s="372" t="s">
        <v>174</v>
      </c>
      <c r="U356" s="372">
        <v>15</v>
      </c>
      <c r="V356" s="372" t="s">
        <v>323</v>
      </c>
      <c r="W356" s="372">
        <v>21</v>
      </c>
      <c r="X356" s="372" t="s">
        <v>249</v>
      </c>
      <c r="Y356" s="372" t="s">
        <v>428</v>
      </c>
      <c r="Z356" s="372" t="s">
        <v>2077</v>
      </c>
      <c r="AA356" s="372" t="s">
        <v>428</v>
      </c>
      <c r="AB356" s="372" t="s">
        <v>2077</v>
      </c>
      <c r="AC356" s="373"/>
      <c r="AD356" s="373"/>
      <c r="AE356" s="372" t="s">
        <v>428</v>
      </c>
      <c r="AF356" s="372">
        <v>5</v>
      </c>
      <c r="AG356" s="372" t="s">
        <v>310</v>
      </c>
      <c r="AH356" s="372" t="s">
        <v>428</v>
      </c>
      <c r="AI356" s="372"/>
      <c r="AJ356" s="372"/>
      <c r="AK356" s="372"/>
      <c r="AL356" s="372"/>
      <c r="AM356" s="372"/>
      <c r="AN356" s="372">
        <v>9.4531499999999997E-7</v>
      </c>
      <c r="AO356" s="372"/>
      <c r="AP356" s="372"/>
      <c r="AQ356" s="373"/>
    </row>
    <row r="357" spans="1:43" x14ac:dyDescent="0.25">
      <c r="A357" s="175" t="str">
        <f t="shared" si="24"/>
        <v>SL_2031_art_3_21</v>
      </c>
      <c r="B357" s="175" t="str">
        <f t="shared" si="25"/>
        <v>Passenger Car</v>
      </c>
      <c r="C357" s="200">
        <f t="shared" si="23"/>
        <v>0.44466615548301297</v>
      </c>
      <c r="D357" s="262">
        <f t="shared" si="26"/>
        <v>1.0588523894208151E-2</v>
      </c>
      <c r="E357" s="372">
        <v>2.3812300000000002E-2</v>
      </c>
      <c r="F357" s="372">
        <v>1</v>
      </c>
      <c r="G357" s="372">
        <v>1</v>
      </c>
      <c r="H357" s="372">
        <v>2031</v>
      </c>
      <c r="I357" s="372">
        <v>1</v>
      </c>
      <c r="J357" s="372">
        <v>5</v>
      </c>
      <c r="K357" s="372" t="s">
        <v>308</v>
      </c>
      <c r="L357" s="372">
        <v>9</v>
      </c>
      <c r="M357" s="372">
        <v>49</v>
      </c>
      <c r="N357" s="372" t="s">
        <v>309</v>
      </c>
      <c r="O357" s="372">
        <v>49035</v>
      </c>
      <c r="P357" s="372" t="s">
        <v>234</v>
      </c>
      <c r="Q357" s="372">
        <v>490350</v>
      </c>
      <c r="R357" s="372">
        <v>21</v>
      </c>
      <c r="S357" s="372">
        <v>3</v>
      </c>
      <c r="T357" s="372" t="s">
        <v>174</v>
      </c>
      <c r="U357" s="372">
        <v>1</v>
      </c>
      <c r="V357" s="372" t="s">
        <v>324</v>
      </c>
      <c r="W357" s="372">
        <v>21</v>
      </c>
      <c r="X357" s="372" t="s">
        <v>249</v>
      </c>
      <c r="Y357" s="372" t="s">
        <v>428</v>
      </c>
      <c r="Z357" s="372" t="s">
        <v>2077</v>
      </c>
      <c r="AA357" s="372" t="s">
        <v>428</v>
      </c>
      <c r="AB357" s="372" t="s">
        <v>2077</v>
      </c>
      <c r="AC357" s="373"/>
      <c r="AD357" s="373"/>
      <c r="AE357" s="372" t="s">
        <v>428</v>
      </c>
      <c r="AF357" s="372">
        <v>5</v>
      </c>
      <c r="AG357" s="372" t="s">
        <v>310</v>
      </c>
      <c r="AH357" s="372" t="s">
        <v>428</v>
      </c>
      <c r="AI357" s="372"/>
      <c r="AJ357" s="372"/>
      <c r="AK357" s="372"/>
      <c r="AL357" s="372"/>
      <c r="AM357" s="372"/>
      <c r="AN357" s="372">
        <v>2.3812300000000002E-2</v>
      </c>
      <c r="AO357" s="372"/>
      <c r="AP357" s="372"/>
      <c r="AQ357" s="373"/>
    </row>
    <row r="358" spans="1:43" x14ac:dyDescent="0.25">
      <c r="A358" s="175" t="str">
        <f t="shared" si="24"/>
        <v>SL_2031_art_3_11</v>
      </c>
      <c r="B358" s="175" t="str">
        <f t="shared" si="25"/>
        <v>Motorcycle</v>
      </c>
      <c r="C358" s="200">
        <f t="shared" si="23"/>
        <v>2.2109705214788718E-3</v>
      </c>
      <c r="D358" s="262">
        <f t="shared" si="26"/>
        <v>0</v>
      </c>
      <c r="E358" s="372">
        <v>0</v>
      </c>
      <c r="F358" s="372">
        <v>1</v>
      </c>
      <c r="G358" s="372">
        <v>1</v>
      </c>
      <c r="H358" s="372">
        <v>2031</v>
      </c>
      <c r="I358" s="372">
        <v>1</v>
      </c>
      <c r="J358" s="372">
        <v>5</v>
      </c>
      <c r="K358" s="372" t="s">
        <v>308</v>
      </c>
      <c r="L358" s="372">
        <v>9</v>
      </c>
      <c r="M358" s="372">
        <v>49</v>
      </c>
      <c r="N358" s="372" t="s">
        <v>309</v>
      </c>
      <c r="O358" s="372">
        <v>49035</v>
      </c>
      <c r="P358" s="372" t="s">
        <v>234</v>
      </c>
      <c r="Q358" s="372">
        <v>490350</v>
      </c>
      <c r="R358" s="372">
        <v>11</v>
      </c>
      <c r="S358" s="372">
        <v>3</v>
      </c>
      <c r="T358" s="372" t="s">
        <v>174</v>
      </c>
      <c r="U358" s="372">
        <v>15</v>
      </c>
      <c r="V358" s="372" t="s">
        <v>323</v>
      </c>
      <c r="W358" s="372">
        <v>11</v>
      </c>
      <c r="X358" s="372" t="s">
        <v>248</v>
      </c>
      <c r="Y358" s="372" t="s">
        <v>428</v>
      </c>
      <c r="Z358" s="372" t="s">
        <v>2077</v>
      </c>
      <c r="AA358" s="372" t="s">
        <v>428</v>
      </c>
      <c r="AB358" s="372" t="s">
        <v>2077</v>
      </c>
      <c r="AC358" s="373"/>
      <c r="AD358" s="373"/>
      <c r="AE358" s="372" t="s">
        <v>428</v>
      </c>
      <c r="AF358" s="372">
        <v>5</v>
      </c>
      <c r="AG358" s="372" t="s">
        <v>310</v>
      </c>
      <c r="AH358" s="372" t="s">
        <v>428</v>
      </c>
      <c r="AI358" s="372"/>
      <c r="AJ358" s="372"/>
      <c r="AK358" s="372"/>
      <c r="AL358" s="372"/>
      <c r="AM358" s="372"/>
      <c r="AN358" s="372">
        <v>0</v>
      </c>
      <c r="AO358" s="372"/>
      <c r="AP358" s="372"/>
      <c r="AQ358" s="373"/>
    </row>
    <row r="359" spans="1:43" x14ac:dyDescent="0.25">
      <c r="A359" s="175" t="str">
        <f t="shared" si="24"/>
        <v>SL_2031_art_3_11</v>
      </c>
      <c r="B359" s="175" t="str">
        <f t="shared" si="25"/>
        <v>Motorcycle</v>
      </c>
      <c r="C359" s="200">
        <f t="shared" si="23"/>
        <v>2.2109705214788718E-3</v>
      </c>
      <c r="D359" s="262">
        <f t="shared" si="26"/>
        <v>5.4529387068285567E-3</v>
      </c>
      <c r="E359" s="372">
        <v>2.46631</v>
      </c>
      <c r="F359" s="372">
        <v>1</v>
      </c>
      <c r="G359" s="372">
        <v>1</v>
      </c>
      <c r="H359" s="372">
        <v>2031</v>
      </c>
      <c r="I359" s="372">
        <v>1</v>
      </c>
      <c r="J359" s="372">
        <v>5</v>
      </c>
      <c r="K359" s="372" t="s">
        <v>308</v>
      </c>
      <c r="L359" s="372">
        <v>9</v>
      </c>
      <c r="M359" s="372">
        <v>49</v>
      </c>
      <c r="N359" s="372" t="s">
        <v>309</v>
      </c>
      <c r="O359" s="372">
        <v>49035</v>
      </c>
      <c r="P359" s="372" t="s">
        <v>234</v>
      </c>
      <c r="Q359" s="372">
        <v>490350</v>
      </c>
      <c r="R359" s="372">
        <v>11</v>
      </c>
      <c r="S359" s="372">
        <v>3</v>
      </c>
      <c r="T359" s="372" t="s">
        <v>174</v>
      </c>
      <c r="U359" s="372">
        <v>1</v>
      </c>
      <c r="V359" s="372" t="s">
        <v>324</v>
      </c>
      <c r="W359" s="372">
        <v>11</v>
      </c>
      <c r="X359" s="372" t="s">
        <v>248</v>
      </c>
      <c r="Y359" s="372" t="s">
        <v>428</v>
      </c>
      <c r="Z359" s="372" t="s">
        <v>2077</v>
      </c>
      <c r="AA359" s="372" t="s">
        <v>428</v>
      </c>
      <c r="AB359" s="372" t="s">
        <v>2077</v>
      </c>
      <c r="AC359" s="373"/>
      <c r="AD359" s="373"/>
      <c r="AE359" s="372" t="s">
        <v>428</v>
      </c>
      <c r="AF359" s="372">
        <v>5</v>
      </c>
      <c r="AG359" s="372" t="s">
        <v>310</v>
      </c>
      <c r="AH359" s="372" t="s">
        <v>428</v>
      </c>
      <c r="AI359" s="372"/>
      <c r="AJ359" s="372"/>
      <c r="AK359" s="372"/>
      <c r="AL359" s="372"/>
      <c r="AM359" s="372"/>
      <c r="AN359" s="372">
        <v>2.46631</v>
      </c>
      <c r="AO359" s="372"/>
      <c r="AP359" s="372"/>
      <c r="AQ359" s="373"/>
    </row>
    <row r="360" spans="1:43" x14ac:dyDescent="0.25">
      <c r="A360" s="175" t="str">
        <f t="shared" si="24"/>
        <v>SL_2031_art_2_62</v>
      </c>
      <c r="B360" s="175" t="str">
        <f t="shared" si="25"/>
        <v>Combination Long Haul Truck</v>
      </c>
      <c r="C360" s="200">
        <f t="shared" si="23"/>
        <v>2.7137441389359928E-2</v>
      </c>
      <c r="D360" s="262">
        <f t="shared" si="26"/>
        <v>0</v>
      </c>
      <c r="E360" s="372">
        <v>0</v>
      </c>
      <c r="F360" s="372">
        <v>1</v>
      </c>
      <c r="G360" s="372">
        <v>1</v>
      </c>
      <c r="H360" s="372">
        <v>2031</v>
      </c>
      <c r="I360" s="372">
        <v>1</v>
      </c>
      <c r="J360" s="372">
        <v>5</v>
      </c>
      <c r="K360" s="372" t="s">
        <v>308</v>
      </c>
      <c r="L360" s="372">
        <v>9</v>
      </c>
      <c r="M360" s="372">
        <v>49</v>
      </c>
      <c r="N360" s="372" t="s">
        <v>309</v>
      </c>
      <c r="O360" s="372">
        <v>49035</v>
      </c>
      <c r="P360" s="372" t="s">
        <v>234</v>
      </c>
      <c r="Q360" s="372">
        <v>490350</v>
      </c>
      <c r="R360" s="372">
        <v>62</v>
      </c>
      <c r="S360" s="372">
        <v>2</v>
      </c>
      <c r="T360" s="372" t="s">
        <v>173</v>
      </c>
      <c r="U360" s="372">
        <v>91</v>
      </c>
      <c r="V360" s="372" t="s">
        <v>2076</v>
      </c>
      <c r="W360" s="372">
        <v>62</v>
      </c>
      <c r="X360" s="372" t="s">
        <v>260</v>
      </c>
      <c r="Y360" s="372" t="s">
        <v>428</v>
      </c>
      <c r="Z360" s="372" t="s">
        <v>2077</v>
      </c>
      <c r="AA360" s="372" t="s">
        <v>428</v>
      </c>
      <c r="AB360" s="372" t="s">
        <v>2077</v>
      </c>
      <c r="AC360" s="373"/>
      <c r="AD360" s="373"/>
      <c r="AE360" s="372" t="s">
        <v>428</v>
      </c>
      <c r="AF360" s="372">
        <v>1</v>
      </c>
      <c r="AG360" s="372" t="s">
        <v>2078</v>
      </c>
      <c r="AH360" s="372" t="s">
        <v>428</v>
      </c>
      <c r="AI360" s="372"/>
      <c r="AJ360" s="372"/>
      <c r="AK360" s="372"/>
      <c r="AL360" s="372"/>
      <c r="AM360" s="372"/>
      <c r="AN360" s="372">
        <v>0</v>
      </c>
      <c r="AO360" s="372"/>
      <c r="AP360" s="372"/>
      <c r="AQ360" s="373"/>
    </row>
    <row r="361" spans="1:43" x14ac:dyDescent="0.25">
      <c r="A361" s="175" t="str">
        <f t="shared" si="24"/>
        <v>SL_2031_art_2_62</v>
      </c>
      <c r="B361" s="175" t="str">
        <f t="shared" si="25"/>
        <v>Combination Long Haul Truck</v>
      </c>
      <c r="C361" s="200">
        <f t="shared" si="23"/>
        <v>2.7137441389359928E-2</v>
      </c>
      <c r="D361" s="262">
        <f t="shared" si="26"/>
        <v>0</v>
      </c>
      <c r="E361" s="372">
        <v>0</v>
      </c>
      <c r="F361" s="372">
        <v>1</v>
      </c>
      <c r="G361" s="372">
        <v>1</v>
      </c>
      <c r="H361" s="372">
        <v>2031</v>
      </c>
      <c r="I361" s="372">
        <v>1</v>
      </c>
      <c r="J361" s="372">
        <v>5</v>
      </c>
      <c r="K361" s="372" t="s">
        <v>308</v>
      </c>
      <c r="L361" s="372">
        <v>9</v>
      </c>
      <c r="M361" s="372">
        <v>49</v>
      </c>
      <c r="N361" s="372" t="s">
        <v>309</v>
      </c>
      <c r="O361" s="372">
        <v>49035</v>
      </c>
      <c r="P361" s="372" t="s">
        <v>234</v>
      </c>
      <c r="Q361" s="372">
        <v>490350</v>
      </c>
      <c r="R361" s="372">
        <v>62</v>
      </c>
      <c r="S361" s="372">
        <v>2</v>
      </c>
      <c r="T361" s="372" t="s">
        <v>173</v>
      </c>
      <c r="U361" s="372">
        <v>90</v>
      </c>
      <c r="V361" s="372" t="s">
        <v>2079</v>
      </c>
      <c r="W361" s="372">
        <v>62</v>
      </c>
      <c r="X361" s="372" t="s">
        <v>260</v>
      </c>
      <c r="Y361" s="372" t="s">
        <v>428</v>
      </c>
      <c r="Z361" s="372" t="s">
        <v>2077</v>
      </c>
      <c r="AA361" s="372" t="s">
        <v>428</v>
      </c>
      <c r="AB361" s="372" t="s">
        <v>2077</v>
      </c>
      <c r="AC361" s="373"/>
      <c r="AD361" s="373"/>
      <c r="AE361" s="372" t="s">
        <v>428</v>
      </c>
      <c r="AF361" s="372">
        <v>1</v>
      </c>
      <c r="AG361" s="372" t="s">
        <v>2078</v>
      </c>
      <c r="AH361" s="372" t="s">
        <v>428</v>
      </c>
      <c r="AI361" s="372"/>
      <c r="AJ361" s="372"/>
      <c r="AK361" s="372"/>
      <c r="AL361" s="372"/>
      <c r="AM361" s="372"/>
      <c r="AN361" s="372">
        <v>0</v>
      </c>
      <c r="AO361" s="372"/>
      <c r="AP361" s="372"/>
      <c r="AQ361" s="373"/>
    </row>
    <row r="362" spans="1:43" x14ac:dyDescent="0.25">
      <c r="A362" s="175" t="str">
        <f t="shared" si="24"/>
        <v>SL_2031_art_2_62</v>
      </c>
      <c r="B362" s="175" t="str">
        <f t="shared" si="25"/>
        <v>Combination Long Haul Truck</v>
      </c>
      <c r="C362" s="200">
        <f t="shared" si="23"/>
        <v>2.7137441389359928E-2</v>
      </c>
      <c r="D362" s="262">
        <f t="shared" si="26"/>
        <v>0</v>
      </c>
      <c r="E362" s="372">
        <v>0</v>
      </c>
      <c r="F362" s="372">
        <v>1</v>
      </c>
      <c r="G362" s="372">
        <v>1</v>
      </c>
      <c r="H362" s="372">
        <v>2031</v>
      </c>
      <c r="I362" s="372">
        <v>1</v>
      </c>
      <c r="J362" s="372">
        <v>5</v>
      </c>
      <c r="K362" s="372" t="s">
        <v>308</v>
      </c>
      <c r="L362" s="372">
        <v>9</v>
      </c>
      <c r="M362" s="372">
        <v>49</v>
      </c>
      <c r="N362" s="372" t="s">
        <v>309</v>
      </c>
      <c r="O362" s="372">
        <v>49035</v>
      </c>
      <c r="P362" s="372" t="s">
        <v>234</v>
      </c>
      <c r="Q362" s="372">
        <v>490350</v>
      </c>
      <c r="R362" s="372">
        <v>62</v>
      </c>
      <c r="S362" s="372">
        <v>2</v>
      </c>
      <c r="T362" s="372" t="s">
        <v>173</v>
      </c>
      <c r="U362" s="372">
        <v>17</v>
      </c>
      <c r="V362" s="372" t="s">
        <v>2080</v>
      </c>
      <c r="W362" s="372">
        <v>62</v>
      </c>
      <c r="X362" s="372" t="s">
        <v>260</v>
      </c>
      <c r="Y362" s="372" t="s">
        <v>428</v>
      </c>
      <c r="Z362" s="372" t="s">
        <v>2077</v>
      </c>
      <c r="AA362" s="372" t="s">
        <v>428</v>
      </c>
      <c r="AB362" s="372" t="s">
        <v>2077</v>
      </c>
      <c r="AC362" s="373"/>
      <c r="AD362" s="373"/>
      <c r="AE362" s="372" t="s">
        <v>428</v>
      </c>
      <c r="AF362" s="372">
        <v>1</v>
      </c>
      <c r="AG362" s="372" t="s">
        <v>2078</v>
      </c>
      <c r="AH362" s="372" t="s">
        <v>428</v>
      </c>
      <c r="AI362" s="372"/>
      <c r="AJ362" s="372"/>
      <c r="AK362" s="372"/>
      <c r="AL362" s="372"/>
      <c r="AM362" s="372"/>
      <c r="AN362" s="372">
        <v>0</v>
      </c>
      <c r="AO362" s="372"/>
      <c r="AP362" s="372"/>
      <c r="AQ362" s="373"/>
    </row>
    <row r="363" spans="1:43" x14ac:dyDescent="0.25">
      <c r="A363" s="175" t="str">
        <f t="shared" si="24"/>
        <v>SL_2031_art_2_62</v>
      </c>
      <c r="B363" s="175" t="str">
        <f t="shared" si="25"/>
        <v>Combination Long Haul Truck</v>
      </c>
      <c r="C363" s="200">
        <f t="shared" si="23"/>
        <v>2.7137441389359928E-2</v>
      </c>
      <c r="D363" s="262">
        <f t="shared" si="26"/>
        <v>6.7479147635540714E-3</v>
      </c>
      <c r="E363" s="372">
        <v>0.24865699999999999</v>
      </c>
      <c r="F363" s="372">
        <v>1</v>
      </c>
      <c r="G363" s="372">
        <v>1</v>
      </c>
      <c r="H363" s="372">
        <v>2031</v>
      </c>
      <c r="I363" s="372">
        <v>1</v>
      </c>
      <c r="J363" s="372">
        <v>5</v>
      </c>
      <c r="K363" s="372" t="s">
        <v>308</v>
      </c>
      <c r="L363" s="372">
        <v>9</v>
      </c>
      <c r="M363" s="372">
        <v>49</v>
      </c>
      <c r="N363" s="372" t="s">
        <v>309</v>
      </c>
      <c r="O363" s="372">
        <v>49035</v>
      </c>
      <c r="P363" s="372" t="s">
        <v>234</v>
      </c>
      <c r="Q363" s="372">
        <v>490350</v>
      </c>
      <c r="R363" s="372">
        <v>62</v>
      </c>
      <c r="S363" s="372">
        <v>2</v>
      </c>
      <c r="T363" s="372" t="s">
        <v>173</v>
      </c>
      <c r="U363" s="372">
        <v>15</v>
      </c>
      <c r="V363" s="372" t="s">
        <v>323</v>
      </c>
      <c r="W363" s="372">
        <v>62</v>
      </c>
      <c r="X363" s="372" t="s">
        <v>260</v>
      </c>
      <c r="Y363" s="372" t="s">
        <v>428</v>
      </c>
      <c r="Z363" s="372" t="s">
        <v>2077</v>
      </c>
      <c r="AA363" s="372" t="s">
        <v>428</v>
      </c>
      <c r="AB363" s="372" t="s">
        <v>2077</v>
      </c>
      <c r="AC363" s="373"/>
      <c r="AD363" s="373"/>
      <c r="AE363" s="372" t="s">
        <v>428</v>
      </c>
      <c r="AF363" s="372">
        <v>5</v>
      </c>
      <c r="AG363" s="372" t="s">
        <v>310</v>
      </c>
      <c r="AH363" s="372" t="s">
        <v>428</v>
      </c>
      <c r="AI363" s="372"/>
      <c r="AJ363" s="372"/>
      <c r="AK363" s="372"/>
      <c r="AL363" s="372"/>
      <c r="AM363" s="372"/>
      <c r="AN363" s="372">
        <v>0.24865699999999999</v>
      </c>
      <c r="AO363" s="372"/>
      <c r="AP363" s="372"/>
      <c r="AQ363" s="373"/>
    </row>
    <row r="364" spans="1:43" x14ac:dyDescent="0.25">
      <c r="A364" s="175" t="str">
        <f t="shared" si="24"/>
        <v>SL_2031_art_2_62</v>
      </c>
      <c r="B364" s="175" t="str">
        <f t="shared" si="25"/>
        <v>Combination Long Haul Truck</v>
      </c>
      <c r="C364" s="200">
        <f t="shared" si="23"/>
        <v>2.7137441389359928E-2</v>
      </c>
      <c r="D364" s="262">
        <f t="shared" si="26"/>
        <v>0.49785807224091938</v>
      </c>
      <c r="E364" s="372">
        <v>18.345800000000001</v>
      </c>
      <c r="F364" s="372">
        <v>1</v>
      </c>
      <c r="G364" s="372">
        <v>1</v>
      </c>
      <c r="H364" s="372">
        <v>2031</v>
      </c>
      <c r="I364" s="372">
        <v>1</v>
      </c>
      <c r="J364" s="372">
        <v>5</v>
      </c>
      <c r="K364" s="372" t="s">
        <v>308</v>
      </c>
      <c r="L364" s="372">
        <v>9</v>
      </c>
      <c r="M364" s="372">
        <v>49</v>
      </c>
      <c r="N364" s="372" t="s">
        <v>309</v>
      </c>
      <c r="O364" s="372">
        <v>49035</v>
      </c>
      <c r="P364" s="372" t="s">
        <v>234</v>
      </c>
      <c r="Q364" s="372">
        <v>490350</v>
      </c>
      <c r="R364" s="372">
        <v>62</v>
      </c>
      <c r="S364" s="372">
        <v>2</v>
      </c>
      <c r="T364" s="372" t="s">
        <v>173</v>
      </c>
      <c r="U364" s="372">
        <v>1</v>
      </c>
      <c r="V364" s="372" t="s">
        <v>324</v>
      </c>
      <c r="W364" s="372">
        <v>62</v>
      </c>
      <c r="X364" s="372" t="s">
        <v>260</v>
      </c>
      <c r="Y364" s="372" t="s">
        <v>428</v>
      </c>
      <c r="Z364" s="372" t="s">
        <v>2077</v>
      </c>
      <c r="AA364" s="372" t="s">
        <v>428</v>
      </c>
      <c r="AB364" s="372" t="s">
        <v>2077</v>
      </c>
      <c r="AC364" s="373"/>
      <c r="AD364" s="373"/>
      <c r="AE364" s="372" t="s">
        <v>428</v>
      </c>
      <c r="AF364" s="372">
        <v>5</v>
      </c>
      <c r="AG364" s="372" t="s">
        <v>310</v>
      </c>
      <c r="AH364" s="372" t="s">
        <v>428</v>
      </c>
      <c r="AI364" s="372"/>
      <c r="AJ364" s="372"/>
      <c r="AK364" s="372"/>
      <c r="AL364" s="372"/>
      <c r="AM364" s="372"/>
      <c r="AN364" s="372">
        <v>18.345800000000001</v>
      </c>
      <c r="AO364" s="372"/>
      <c r="AP364" s="372"/>
      <c r="AQ364" s="373"/>
    </row>
    <row r="365" spans="1:43" x14ac:dyDescent="0.25">
      <c r="A365" s="175" t="str">
        <f t="shared" si="24"/>
        <v>SL_2031_art_2_61</v>
      </c>
      <c r="B365" s="175" t="str">
        <f t="shared" si="25"/>
        <v>Combination Short Haul Truck</v>
      </c>
      <c r="C365" s="200">
        <f t="shared" si="23"/>
        <v>9.4411110385850608E-3</v>
      </c>
      <c r="D365" s="262">
        <f t="shared" si="26"/>
        <v>2.3351832865057061E-3</v>
      </c>
      <c r="E365" s="372">
        <v>0.24734200000000001</v>
      </c>
      <c r="F365" s="372">
        <v>1</v>
      </c>
      <c r="G365" s="372">
        <v>1</v>
      </c>
      <c r="H365" s="372">
        <v>2031</v>
      </c>
      <c r="I365" s="372">
        <v>1</v>
      </c>
      <c r="J365" s="372">
        <v>5</v>
      </c>
      <c r="K365" s="372" t="s">
        <v>308</v>
      </c>
      <c r="L365" s="372">
        <v>9</v>
      </c>
      <c r="M365" s="372">
        <v>49</v>
      </c>
      <c r="N365" s="372" t="s">
        <v>309</v>
      </c>
      <c r="O365" s="372">
        <v>49035</v>
      </c>
      <c r="P365" s="372" t="s">
        <v>234</v>
      </c>
      <c r="Q365" s="372">
        <v>490350</v>
      </c>
      <c r="R365" s="372">
        <v>61</v>
      </c>
      <c r="S365" s="372">
        <v>2</v>
      </c>
      <c r="T365" s="372" t="s">
        <v>173</v>
      </c>
      <c r="U365" s="372">
        <v>15</v>
      </c>
      <c r="V365" s="372" t="s">
        <v>323</v>
      </c>
      <c r="W365" s="372">
        <v>61</v>
      </c>
      <c r="X365" s="372" t="s">
        <v>259</v>
      </c>
      <c r="Y365" s="372" t="s">
        <v>428</v>
      </c>
      <c r="Z365" s="372" t="s">
        <v>2077</v>
      </c>
      <c r="AA365" s="372" t="s">
        <v>428</v>
      </c>
      <c r="AB365" s="372" t="s">
        <v>2077</v>
      </c>
      <c r="AC365" s="373"/>
      <c r="AD365" s="373"/>
      <c r="AE365" s="372" t="s">
        <v>428</v>
      </c>
      <c r="AF365" s="372">
        <v>5</v>
      </c>
      <c r="AG365" s="372" t="s">
        <v>310</v>
      </c>
      <c r="AH365" s="372" t="s">
        <v>428</v>
      </c>
      <c r="AI365" s="372"/>
      <c r="AJ365" s="372"/>
      <c r="AK365" s="372"/>
      <c r="AL365" s="372"/>
      <c r="AM365" s="372"/>
      <c r="AN365" s="372">
        <v>0.24734200000000001</v>
      </c>
      <c r="AO365" s="372"/>
      <c r="AP365" s="372"/>
      <c r="AQ365" s="373"/>
    </row>
    <row r="366" spans="1:43" x14ac:dyDescent="0.25">
      <c r="A366" s="175" t="str">
        <f t="shared" si="24"/>
        <v>SL_2031_art_2_61</v>
      </c>
      <c r="B366" s="175" t="str">
        <f t="shared" si="25"/>
        <v>Combination Short Haul Truck</v>
      </c>
      <c r="C366" s="200">
        <f t="shared" si="23"/>
        <v>9.4411110385850608E-3</v>
      </c>
      <c r="D366" s="262">
        <f t="shared" si="26"/>
        <v>0.16637220283304979</v>
      </c>
      <c r="E366" s="372">
        <v>17.6221</v>
      </c>
      <c r="F366" s="372">
        <v>1</v>
      </c>
      <c r="G366" s="372">
        <v>1</v>
      </c>
      <c r="H366" s="372">
        <v>2031</v>
      </c>
      <c r="I366" s="372">
        <v>1</v>
      </c>
      <c r="J366" s="372">
        <v>5</v>
      </c>
      <c r="K366" s="372" t="s">
        <v>308</v>
      </c>
      <c r="L366" s="372">
        <v>9</v>
      </c>
      <c r="M366" s="372">
        <v>49</v>
      </c>
      <c r="N366" s="372" t="s">
        <v>309</v>
      </c>
      <c r="O366" s="372">
        <v>49035</v>
      </c>
      <c r="P366" s="372" t="s">
        <v>234</v>
      </c>
      <c r="Q366" s="372">
        <v>490350</v>
      </c>
      <c r="R366" s="372">
        <v>61</v>
      </c>
      <c r="S366" s="372">
        <v>2</v>
      </c>
      <c r="T366" s="372" t="s">
        <v>173</v>
      </c>
      <c r="U366" s="372">
        <v>1</v>
      </c>
      <c r="V366" s="372" t="s">
        <v>324</v>
      </c>
      <c r="W366" s="372">
        <v>61</v>
      </c>
      <c r="X366" s="372" t="s">
        <v>259</v>
      </c>
      <c r="Y366" s="372" t="s">
        <v>428</v>
      </c>
      <c r="Z366" s="372" t="s">
        <v>2077</v>
      </c>
      <c r="AA366" s="372" t="s">
        <v>428</v>
      </c>
      <c r="AB366" s="372" t="s">
        <v>2077</v>
      </c>
      <c r="AC366" s="373"/>
      <c r="AD366" s="373"/>
      <c r="AE366" s="372" t="s">
        <v>428</v>
      </c>
      <c r="AF366" s="372">
        <v>5</v>
      </c>
      <c r="AG366" s="372" t="s">
        <v>310</v>
      </c>
      <c r="AH366" s="372" t="s">
        <v>428</v>
      </c>
      <c r="AI366" s="372"/>
      <c r="AJ366" s="372"/>
      <c r="AK366" s="372"/>
      <c r="AL366" s="372"/>
      <c r="AM366" s="372"/>
      <c r="AN366" s="372">
        <v>17.6221</v>
      </c>
      <c r="AO366" s="372"/>
      <c r="AP366" s="372"/>
      <c r="AQ366" s="373"/>
    </row>
    <row r="367" spans="1:43" x14ac:dyDescent="0.25">
      <c r="A367" s="175" t="str">
        <f t="shared" si="24"/>
        <v>SL_2031_art_2_54</v>
      </c>
      <c r="B367" s="175" t="str">
        <f t="shared" si="25"/>
        <v>Motor Home</v>
      </c>
      <c r="C367" s="200">
        <f t="shared" si="23"/>
        <v>1.3389880339048524E-3</v>
      </c>
      <c r="D367" s="262">
        <f t="shared" si="26"/>
        <v>2.2447063197987728E-4</v>
      </c>
      <c r="E367" s="372">
        <v>0.16764200000000001</v>
      </c>
      <c r="F367" s="372">
        <v>1</v>
      </c>
      <c r="G367" s="372">
        <v>1</v>
      </c>
      <c r="H367" s="372">
        <v>2031</v>
      </c>
      <c r="I367" s="372">
        <v>1</v>
      </c>
      <c r="J367" s="372">
        <v>5</v>
      </c>
      <c r="K367" s="372" t="s">
        <v>308</v>
      </c>
      <c r="L367" s="372">
        <v>9</v>
      </c>
      <c r="M367" s="372">
        <v>49</v>
      </c>
      <c r="N367" s="372" t="s">
        <v>309</v>
      </c>
      <c r="O367" s="372">
        <v>49035</v>
      </c>
      <c r="P367" s="372" t="s">
        <v>234</v>
      </c>
      <c r="Q367" s="372">
        <v>490350</v>
      </c>
      <c r="R367" s="372">
        <v>54</v>
      </c>
      <c r="S367" s="372">
        <v>2</v>
      </c>
      <c r="T367" s="372" t="s">
        <v>173</v>
      </c>
      <c r="U367" s="372">
        <v>15</v>
      </c>
      <c r="V367" s="372" t="s">
        <v>323</v>
      </c>
      <c r="W367" s="372">
        <v>54</v>
      </c>
      <c r="X367" s="372" t="s">
        <v>258</v>
      </c>
      <c r="Y367" s="372" t="s">
        <v>428</v>
      </c>
      <c r="Z367" s="372" t="s">
        <v>2077</v>
      </c>
      <c r="AA367" s="372" t="s">
        <v>428</v>
      </c>
      <c r="AB367" s="372" t="s">
        <v>2077</v>
      </c>
      <c r="AC367" s="373"/>
      <c r="AD367" s="373"/>
      <c r="AE367" s="372" t="s">
        <v>428</v>
      </c>
      <c r="AF367" s="372">
        <v>5</v>
      </c>
      <c r="AG367" s="372" t="s">
        <v>310</v>
      </c>
      <c r="AH367" s="372" t="s">
        <v>428</v>
      </c>
      <c r="AI367" s="372"/>
      <c r="AJ367" s="372"/>
      <c r="AK367" s="372"/>
      <c r="AL367" s="372"/>
      <c r="AM367" s="372"/>
      <c r="AN367" s="372">
        <v>0.16764200000000001</v>
      </c>
      <c r="AO367" s="372"/>
      <c r="AP367" s="372"/>
      <c r="AQ367" s="373"/>
    </row>
    <row r="368" spans="1:43" x14ac:dyDescent="0.25">
      <c r="A368" s="175" t="str">
        <f t="shared" si="24"/>
        <v>SL_2031_art_2_54</v>
      </c>
      <c r="B368" s="175" t="str">
        <f t="shared" si="25"/>
        <v>Motor Home</v>
      </c>
      <c r="C368" s="200">
        <f t="shared" si="23"/>
        <v>1.3389880339048524E-3</v>
      </c>
      <c r="D368" s="262">
        <f t="shared" si="26"/>
        <v>2.1577792166376696E-2</v>
      </c>
      <c r="E368" s="372">
        <v>16.114999999999998</v>
      </c>
      <c r="F368" s="372">
        <v>1</v>
      </c>
      <c r="G368" s="372">
        <v>1</v>
      </c>
      <c r="H368" s="372">
        <v>2031</v>
      </c>
      <c r="I368" s="372">
        <v>1</v>
      </c>
      <c r="J368" s="372">
        <v>5</v>
      </c>
      <c r="K368" s="372" t="s">
        <v>308</v>
      </c>
      <c r="L368" s="372">
        <v>9</v>
      </c>
      <c r="M368" s="372">
        <v>49</v>
      </c>
      <c r="N368" s="372" t="s">
        <v>309</v>
      </c>
      <c r="O368" s="372">
        <v>49035</v>
      </c>
      <c r="P368" s="372" t="s">
        <v>234</v>
      </c>
      <c r="Q368" s="372">
        <v>490350</v>
      </c>
      <c r="R368" s="372">
        <v>54</v>
      </c>
      <c r="S368" s="372">
        <v>2</v>
      </c>
      <c r="T368" s="372" t="s">
        <v>173</v>
      </c>
      <c r="U368" s="372">
        <v>1</v>
      </c>
      <c r="V368" s="372" t="s">
        <v>324</v>
      </c>
      <c r="W368" s="372">
        <v>54</v>
      </c>
      <c r="X368" s="372" t="s">
        <v>258</v>
      </c>
      <c r="Y368" s="372" t="s">
        <v>428</v>
      </c>
      <c r="Z368" s="372" t="s">
        <v>2077</v>
      </c>
      <c r="AA368" s="372" t="s">
        <v>428</v>
      </c>
      <c r="AB368" s="372" t="s">
        <v>2077</v>
      </c>
      <c r="AC368" s="373"/>
      <c r="AD368" s="373"/>
      <c r="AE368" s="372" t="s">
        <v>428</v>
      </c>
      <c r="AF368" s="372">
        <v>5</v>
      </c>
      <c r="AG368" s="372" t="s">
        <v>310</v>
      </c>
      <c r="AH368" s="372" t="s">
        <v>428</v>
      </c>
      <c r="AI368" s="372"/>
      <c r="AJ368" s="372"/>
      <c r="AK368" s="372"/>
      <c r="AL368" s="372"/>
      <c r="AM368" s="372"/>
      <c r="AN368" s="372">
        <v>16.114999999999998</v>
      </c>
      <c r="AO368" s="372"/>
      <c r="AP368" s="372"/>
      <c r="AQ368" s="373"/>
    </row>
    <row r="369" spans="1:43" x14ac:dyDescent="0.25">
      <c r="A369" s="175" t="str">
        <f t="shared" si="24"/>
        <v>SL_2031_art_2_53</v>
      </c>
      <c r="B369" s="175" t="str">
        <f t="shared" si="25"/>
        <v>Single Long Haul Truck</v>
      </c>
      <c r="C369" s="200">
        <f t="shared" si="23"/>
        <v>2.2748394496792308E-3</v>
      </c>
      <c r="D369" s="262">
        <f t="shared" si="26"/>
        <v>2.7267590547525066E-4</v>
      </c>
      <c r="E369" s="372">
        <v>0.119866</v>
      </c>
      <c r="F369" s="372">
        <v>1</v>
      </c>
      <c r="G369" s="372">
        <v>1</v>
      </c>
      <c r="H369" s="372">
        <v>2031</v>
      </c>
      <c r="I369" s="372">
        <v>1</v>
      </c>
      <c r="J369" s="372">
        <v>5</v>
      </c>
      <c r="K369" s="372" t="s">
        <v>308</v>
      </c>
      <c r="L369" s="372">
        <v>9</v>
      </c>
      <c r="M369" s="372">
        <v>49</v>
      </c>
      <c r="N369" s="372" t="s">
        <v>309</v>
      </c>
      <c r="O369" s="372">
        <v>49035</v>
      </c>
      <c r="P369" s="372" t="s">
        <v>234</v>
      </c>
      <c r="Q369" s="372">
        <v>490350</v>
      </c>
      <c r="R369" s="372">
        <v>53</v>
      </c>
      <c r="S369" s="372">
        <v>2</v>
      </c>
      <c r="T369" s="372" t="s">
        <v>173</v>
      </c>
      <c r="U369" s="372">
        <v>15</v>
      </c>
      <c r="V369" s="372" t="s">
        <v>323</v>
      </c>
      <c r="W369" s="372">
        <v>53</v>
      </c>
      <c r="X369" s="372" t="s">
        <v>257</v>
      </c>
      <c r="Y369" s="372" t="s">
        <v>428</v>
      </c>
      <c r="Z369" s="372" t="s">
        <v>2077</v>
      </c>
      <c r="AA369" s="372" t="s">
        <v>428</v>
      </c>
      <c r="AB369" s="372" t="s">
        <v>2077</v>
      </c>
      <c r="AC369" s="373"/>
      <c r="AD369" s="373"/>
      <c r="AE369" s="372" t="s">
        <v>428</v>
      </c>
      <c r="AF369" s="372">
        <v>5</v>
      </c>
      <c r="AG369" s="372" t="s">
        <v>310</v>
      </c>
      <c r="AH369" s="372" t="s">
        <v>428</v>
      </c>
      <c r="AI369" s="372"/>
      <c r="AJ369" s="372"/>
      <c r="AK369" s="372"/>
      <c r="AL369" s="372"/>
      <c r="AM369" s="372"/>
      <c r="AN369" s="372">
        <v>0.119866</v>
      </c>
      <c r="AO369" s="372"/>
      <c r="AP369" s="372"/>
      <c r="AQ369" s="373"/>
    </row>
    <row r="370" spans="1:43" x14ac:dyDescent="0.25">
      <c r="A370" s="175" t="str">
        <f t="shared" si="24"/>
        <v>SL_2031_art_2_53</v>
      </c>
      <c r="B370" s="175" t="str">
        <f t="shared" si="25"/>
        <v>Single Long Haul Truck</v>
      </c>
      <c r="C370" s="200">
        <f t="shared" si="23"/>
        <v>2.2748394496792308E-3</v>
      </c>
      <c r="D370" s="262">
        <f t="shared" si="26"/>
        <v>4.1561771713529483E-2</v>
      </c>
      <c r="E370" s="372">
        <v>18.270199999999999</v>
      </c>
      <c r="F370" s="372">
        <v>1</v>
      </c>
      <c r="G370" s="372">
        <v>1</v>
      </c>
      <c r="H370" s="372">
        <v>2031</v>
      </c>
      <c r="I370" s="372">
        <v>1</v>
      </c>
      <c r="J370" s="372">
        <v>5</v>
      </c>
      <c r="K370" s="372" t="s">
        <v>308</v>
      </c>
      <c r="L370" s="372">
        <v>9</v>
      </c>
      <c r="M370" s="372">
        <v>49</v>
      </c>
      <c r="N370" s="372" t="s">
        <v>309</v>
      </c>
      <c r="O370" s="372">
        <v>49035</v>
      </c>
      <c r="P370" s="372" t="s">
        <v>234</v>
      </c>
      <c r="Q370" s="372">
        <v>490350</v>
      </c>
      <c r="R370" s="372">
        <v>53</v>
      </c>
      <c r="S370" s="372">
        <v>2</v>
      </c>
      <c r="T370" s="372" t="s">
        <v>173</v>
      </c>
      <c r="U370" s="372">
        <v>1</v>
      </c>
      <c r="V370" s="372" t="s">
        <v>324</v>
      </c>
      <c r="W370" s="372">
        <v>53</v>
      </c>
      <c r="X370" s="372" t="s">
        <v>257</v>
      </c>
      <c r="Y370" s="372" t="s">
        <v>428</v>
      </c>
      <c r="Z370" s="372" t="s">
        <v>2077</v>
      </c>
      <c r="AA370" s="372" t="s">
        <v>428</v>
      </c>
      <c r="AB370" s="372" t="s">
        <v>2077</v>
      </c>
      <c r="AC370" s="373"/>
      <c r="AD370" s="373"/>
      <c r="AE370" s="372" t="s">
        <v>428</v>
      </c>
      <c r="AF370" s="372">
        <v>5</v>
      </c>
      <c r="AG370" s="372" t="s">
        <v>310</v>
      </c>
      <c r="AH370" s="372" t="s">
        <v>428</v>
      </c>
      <c r="AI370" s="372"/>
      <c r="AJ370" s="372"/>
      <c r="AK370" s="372"/>
      <c r="AL370" s="372"/>
      <c r="AM370" s="372"/>
      <c r="AN370" s="372">
        <v>18.270199999999999</v>
      </c>
      <c r="AO370" s="372"/>
      <c r="AP370" s="372"/>
      <c r="AQ370" s="373"/>
    </row>
    <row r="371" spans="1:43" x14ac:dyDescent="0.25">
      <c r="A371" s="175" t="str">
        <f t="shared" si="24"/>
        <v>SL_2031_art_2_52</v>
      </c>
      <c r="B371" s="175" t="str">
        <f t="shared" si="25"/>
        <v>Single Short Haul Truck</v>
      </c>
      <c r="C371" s="200">
        <f t="shared" si="23"/>
        <v>3.3479081569163724E-2</v>
      </c>
      <c r="D371" s="262">
        <f t="shared" si="26"/>
        <v>4.013003591369379E-3</v>
      </c>
      <c r="E371" s="372">
        <v>0.119866</v>
      </c>
      <c r="F371" s="372">
        <v>1</v>
      </c>
      <c r="G371" s="372">
        <v>1</v>
      </c>
      <c r="H371" s="372">
        <v>2031</v>
      </c>
      <c r="I371" s="372">
        <v>1</v>
      </c>
      <c r="J371" s="372">
        <v>5</v>
      </c>
      <c r="K371" s="372" t="s">
        <v>308</v>
      </c>
      <c r="L371" s="372">
        <v>9</v>
      </c>
      <c r="M371" s="372">
        <v>49</v>
      </c>
      <c r="N371" s="372" t="s">
        <v>309</v>
      </c>
      <c r="O371" s="372">
        <v>49035</v>
      </c>
      <c r="P371" s="372" t="s">
        <v>234</v>
      </c>
      <c r="Q371" s="372">
        <v>490350</v>
      </c>
      <c r="R371" s="372">
        <v>52</v>
      </c>
      <c r="S371" s="372">
        <v>2</v>
      </c>
      <c r="T371" s="372" t="s">
        <v>173</v>
      </c>
      <c r="U371" s="372">
        <v>15</v>
      </c>
      <c r="V371" s="372" t="s">
        <v>323</v>
      </c>
      <c r="W371" s="372">
        <v>52</v>
      </c>
      <c r="X371" s="372" t="s">
        <v>256</v>
      </c>
      <c r="Y371" s="372" t="s">
        <v>428</v>
      </c>
      <c r="Z371" s="372" t="s">
        <v>2077</v>
      </c>
      <c r="AA371" s="372" t="s">
        <v>428</v>
      </c>
      <c r="AB371" s="372" t="s">
        <v>2077</v>
      </c>
      <c r="AC371" s="373"/>
      <c r="AD371" s="373"/>
      <c r="AE371" s="372" t="s">
        <v>428</v>
      </c>
      <c r="AF371" s="372">
        <v>5</v>
      </c>
      <c r="AG371" s="372" t="s">
        <v>310</v>
      </c>
      <c r="AH371" s="372" t="s">
        <v>428</v>
      </c>
      <c r="AI371" s="372"/>
      <c r="AJ371" s="372"/>
      <c r="AK371" s="372"/>
      <c r="AL371" s="372"/>
      <c r="AM371" s="372"/>
      <c r="AN371" s="372">
        <v>0.119866</v>
      </c>
      <c r="AO371" s="372"/>
      <c r="AP371" s="372"/>
      <c r="AQ371" s="373"/>
    </row>
    <row r="372" spans="1:43" x14ac:dyDescent="0.25">
      <c r="A372" s="175" t="str">
        <f t="shared" si="24"/>
        <v>SL_2031_art_2_52</v>
      </c>
      <c r="B372" s="175" t="str">
        <f t="shared" si="25"/>
        <v>Single Short Haul Truck</v>
      </c>
      <c r="C372" s="200">
        <f t="shared" si="23"/>
        <v>3.3479081569163724E-2</v>
      </c>
      <c r="D372" s="262">
        <f t="shared" si="26"/>
        <v>0.61166951608493503</v>
      </c>
      <c r="E372" s="372">
        <v>18.270199999999999</v>
      </c>
      <c r="F372" s="372">
        <v>1</v>
      </c>
      <c r="G372" s="372">
        <v>1</v>
      </c>
      <c r="H372" s="372">
        <v>2031</v>
      </c>
      <c r="I372" s="372">
        <v>1</v>
      </c>
      <c r="J372" s="372">
        <v>5</v>
      </c>
      <c r="K372" s="372" t="s">
        <v>308</v>
      </c>
      <c r="L372" s="372">
        <v>9</v>
      </c>
      <c r="M372" s="372">
        <v>49</v>
      </c>
      <c r="N372" s="372" t="s">
        <v>309</v>
      </c>
      <c r="O372" s="372">
        <v>49035</v>
      </c>
      <c r="P372" s="372" t="s">
        <v>234</v>
      </c>
      <c r="Q372" s="372">
        <v>490350</v>
      </c>
      <c r="R372" s="372">
        <v>52</v>
      </c>
      <c r="S372" s="372">
        <v>2</v>
      </c>
      <c r="T372" s="372" t="s">
        <v>173</v>
      </c>
      <c r="U372" s="372">
        <v>1</v>
      </c>
      <c r="V372" s="372" t="s">
        <v>324</v>
      </c>
      <c r="W372" s="372">
        <v>52</v>
      </c>
      <c r="X372" s="372" t="s">
        <v>256</v>
      </c>
      <c r="Y372" s="372" t="s">
        <v>428</v>
      </c>
      <c r="Z372" s="372" t="s">
        <v>2077</v>
      </c>
      <c r="AA372" s="372" t="s">
        <v>428</v>
      </c>
      <c r="AB372" s="372" t="s">
        <v>2077</v>
      </c>
      <c r="AC372" s="373"/>
      <c r="AD372" s="373"/>
      <c r="AE372" s="372" t="s">
        <v>428</v>
      </c>
      <c r="AF372" s="372">
        <v>5</v>
      </c>
      <c r="AG372" s="372" t="s">
        <v>310</v>
      </c>
      <c r="AH372" s="372" t="s">
        <v>428</v>
      </c>
      <c r="AI372" s="372"/>
      <c r="AJ372" s="372"/>
      <c r="AK372" s="372"/>
      <c r="AL372" s="372"/>
      <c r="AM372" s="372"/>
      <c r="AN372" s="372">
        <v>18.270199999999999</v>
      </c>
      <c r="AO372" s="372"/>
      <c r="AP372" s="372"/>
      <c r="AQ372" s="373"/>
    </row>
    <row r="373" spans="1:43" x14ac:dyDescent="0.25">
      <c r="A373" s="175" t="str">
        <f t="shared" si="24"/>
        <v>SL_2031_art_2_51</v>
      </c>
      <c r="B373" s="175" t="str">
        <f t="shared" si="25"/>
        <v>Refuse Truck</v>
      </c>
      <c r="C373" s="200">
        <f t="shared" si="23"/>
        <v>4.0253931417307004E-4</v>
      </c>
      <c r="D373" s="262">
        <f t="shared" si="26"/>
        <v>1.3765194133530886E-4</v>
      </c>
      <c r="E373" s="372">
        <v>0.34195900000000001</v>
      </c>
      <c r="F373" s="372">
        <v>1</v>
      </c>
      <c r="G373" s="372">
        <v>1</v>
      </c>
      <c r="H373" s="372">
        <v>2031</v>
      </c>
      <c r="I373" s="372">
        <v>1</v>
      </c>
      <c r="J373" s="372">
        <v>5</v>
      </c>
      <c r="K373" s="372" t="s">
        <v>308</v>
      </c>
      <c r="L373" s="372">
        <v>9</v>
      </c>
      <c r="M373" s="372">
        <v>49</v>
      </c>
      <c r="N373" s="372" t="s">
        <v>309</v>
      </c>
      <c r="O373" s="372">
        <v>49035</v>
      </c>
      <c r="P373" s="372" t="s">
        <v>234</v>
      </c>
      <c r="Q373" s="372">
        <v>490350</v>
      </c>
      <c r="R373" s="372">
        <v>51</v>
      </c>
      <c r="S373" s="372">
        <v>2</v>
      </c>
      <c r="T373" s="372" t="s">
        <v>173</v>
      </c>
      <c r="U373" s="372">
        <v>15</v>
      </c>
      <c r="V373" s="372" t="s">
        <v>323</v>
      </c>
      <c r="W373" s="372">
        <v>51</v>
      </c>
      <c r="X373" s="372" t="s">
        <v>255</v>
      </c>
      <c r="Y373" s="372" t="s">
        <v>428</v>
      </c>
      <c r="Z373" s="372" t="s">
        <v>2077</v>
      </c>
      <c r="AA373" s="372" t="s">
        <v>428</v>
      </c>
      <c r="AB373" s="372" t="s">
        <v>2077</v>
      </c>
      <c r="AC373" s="373"/>
      <c r="AD373" s="373"/>
      <c r="AE373" s="372" t="s">
        <v>428</v>
      </c>
      <c r="AF373" s="372">
        <v>5</v>
      </c>
      <c r="AG373" s="372" t="s">
        <v>310</v>
      </c>
      <c r="AH373" s="372" t="s">
        <v>428</v>
      </c>
      <c r="AI373" s="372"/>
      <c r="AJ373" s="372"/>
      <c r="AK373" s="372"/>
      <c r="AL373" s="372"/>
      <c r="AM373" s="372"/>
      <c r="AN373" s="372">
        <v>0.34195900000000001</v>
      </c>
      <c r="AO373" s="372"/>
      <c r="AP373" s="372"/>
      <c r="AQ373" s="373"/>
    </row>
    <row r="374" spans="1:43" x14ac:dyDescent="0.25">
      <c r="A374" s="175" t="str">
        <f t="shared" si="24"/>
        <v>SL_2031_art_2_51</v>
      </c>
      <c r="B374" s="175" t="str">
        <f t="shared" si="25"/>
        <v>Refuse Truck</v>
      </c>
      <c r="C374" s="200">
        <f t="shared" si="23"/>
        <v>4.0253931417307004E-4</v>
      </c>
      <c r="D374" s="262">
        <f t="shared" si="26"/>
        <v>1.1007236276405513E-2</v>
      </c>
      <c r="E374" s="372">
        <v>27.3445</v>
      </c>
      <c r="F374" s="372">
        <v>1</v>
      </c>
      <c r="G374" s="372">
        <v>1</v>
      </c>
      <c r="H374" s="372">
        <v>2031</v>
      </c>
      <c r="I374" s="372">
        <v>1</v>
      </c>
      <c r="J374" s="372">
        <v>5</v>
      </c>
      <c r="K374" s="372" t="s">
        <v>308</v>
      </c>
      <c r="L374" s="372">
        <v>9</v>
      </c>
      <c r="M374" s="372">
        <v>49</v>
      </c>
      <c r="N374" s="372" t="s">
        <v>309</v>
      </c>
      <c r="O374" s="372">
        <v>49035</v>
      </c>
      <c r="P374" s="372" t="s">
        <v>234</v>
      </c>
      <c r="Q374" s="372">
        <v>490350</v>
      </c>
      <c r="R374" s="372">
        <v>51</v>
      </c>
      <c r="S374" s="372">
        <v>2</v>
      </c>
      <c r="T374" s="372" t="s">
        <v>173</v>
      </c>
      <c r="U374" s="372">
        <v>1</v>
      </c>
      <c r="V374" s="372" t="s">
        <v>324</v>
      </c>
      <c r="W374" s="372">
        <v>51</v>
      </c>
      <c r="X374" s="372" t="s">
        <v>255</v>
      </c>
      <c r="Y374" s="372" t="s">
        <v>428</v>
      </c>
      <c r="Z374" s="372" t="s">
        <v>2077</v>
      </c>
      <c r="AA374" s="372" t="s">
        <v>428</v>
      </c>
      <c r="AB374" s="372" t="s">
        <v>2077</v>
      </c>
      <c r="AC374" s="373"/>
      <c r="AD374" s="373"/>
      <c r="AE374" s="372" t="s">
        <v>428</v>
      </c>
      <c r="AF374" s="372">
        <v>5</v>
      </c>
      <c r="AG374" s="372" t="s">
        <v>310</v>
      </c>
      <c r="AH374" s="372" t="s">
        <v>428</v>
      </c>
      <c r="AI374" s="372"/>
      <c r="AJ374" s="372"/>
      <c r="AK374" s="372"/>
      <c r="AL374" s="372"/>
      <c r="AM374" s="372"/>
      <c r="AN374" s="372">
        <v>27.3445</v>
      </c>
      <c r="AO374" s="372"/>
      <c r="AP374" s="372"/>
      <c r="AQ374" s="373"/>
    </row>
    <row r="375" spans="1:43" x14ac:dyDescent="0.25">
      <c r="A375" s="175" t="str">
        <f t="shared" si="24"/>
        <v>SL_2031_art_2_43</v>
      </c>
      <c r="B375" s="175" t="str">
        <f t="shared" si="25"/>
        <v>School Bus</v>
      </c>
      <c r="C375" s="200">
        <f t="shared" si="23"/>
        <v>1.228449877329703E-3</v>
      </c>
      <c r="D375" s="262">
        <f t="shared" si="26"/>
        <v>5.1484457203875586E-4</v>
      </c>
      <c r="E375" s="372">
        <v>0.419101</v>
      </c>
      <c r="F375" s="372">
        <v>1</v>
      </c>
      <c r="G375" s="372">
        <v>1</v>
      </c>
      <c r="H375" s="372">
        <v>2031</v>
      </c>
      <c r="I375" s="372">
        <v>1</v>
      </c>
      <c r="J375" s="372">
        <v>5</v>
      </c>
      <c r="K375" s="372" t="s">
        <v>308</v>
      </c>
      <c r="L375" s="372">
        <v>9</v>
      </c>
      <c r="M375" s="372">
        <v>49</v>
      </c>
      <c r="N375" s="372" t="s">
        <v>309</v>
      </c>
      <c r="O375" s="372">
        <v>49035</v>
      </c>
      <c r="P375" s="372" t="s">
        <v>234</v>
      </c>
      <c r="Q375" s="372">
        <v>490350</v>
      </c>
      <c r="R375" s="372">
        <v>43</v>
      </c>
      <c r="S375" s="372">
        <v>2</v>
      </c>
      <c r="T375" s="372" t="s">
        <v>173</v>
      </c>
      <c r="U375" s="372">
        <v>15</v>
      </c>
      <c r="V375" s="372" t="s">
        <v>323</v>
      </c>
      <c r="W375" s="372">
        <v>43</v>
      </c>
      <c r="X375" s="372" t="s">
        <v>254</v>
      </c>
      <c r="Y375" s="372" t="s">
        <v>428</v>
      </c>
      <c r="Z375" s="372" t="s">
        <v>2077</v>
      </c>
      <c r="AA375" s="372" t="s">
        <v>428</v>
      </c>
      <c r="AB375" s="372" t="s">
        <v>2077</v>
      </c>
      <c r="AC375" s="373"/>
      <c r="AD375" s="373"/>
      <c r="AE375" s="372" t="s">
        <v>428</v>
      </c>
      <c r="AF375" s="372">
        <v>5</v>
      </c>
      <c r="AG375" s="372" t="s">
        <v>310</v>
      </c>
      <c r="AH375" s="372" t="s">
        <v>428</v>
      </c>
      <c r="AI375" s="372"/>
      <c r="AJ375" s="372"/>
      <c r="AK375" s="372"/>
      <c r="AL375" s="372"/>
      <c r="AM375" s="372"/>
      <c r="AN375" s="372">
        <v>0.419101</v>
      </c>
      <c r="AO375" s="372"/>
      <c r="AP375" s="372"/>
      <c r="AQ375" s="373"/>
    </row>
    <row r="376" spans="1:43" x14ac:dyDescent="0.25">
      <c r="A376" s="175" t="str">
        <f t="shared" si="24"/>
        <v>SL_2031_art_2_43</v>
      </c>
      <c r="B376" s="175" t="str">
        <f t="shared" si="25"/>
        <v>School Bus</v>
      </c>
      <c r="C376" s="200">
        <f t="shared" si="23"/>
        <v>1.228449877329703E-3</v>
      </c>
      <c r="D376" s="262">
        <f t="shared" si="26"/>
        <v>1.5567162535497463E-2</v>
      </c>
      <c r="E376" s="372">
        <v>12.6722</v>
      </c>
      <c r="F376" s="372">
        <v>1</v>
      </c>
      <c r="G376" s="372">
        <v>1</v>
      </c>
      <c r="H376" s="372">
        <v>2031</v>
      </c>
      <c r="I376" s="372">
        <v>1</v>
      </c>
      <c r="J376" s="372">
        <v>5</v>
      </c>
      <c r="K376" s="372" t="s">
        <v>308</v>
      </c>
      <c r="L376" s="372">
        <v>9</v>
      </c>
      <c r="M376" s="372">
        <v>49</v>
      </c>
      <c r="N376" s="372" t="s">
        <v>309</v>
      </c>
      <c r="O376" s="372">
        <v>49035</v>
      </c>
      <c r="P376" s="372" t="s">
        <v>234</v>
      </c>
      <c r="Q376" s="372">
        <v>490350</v>
      </c>
      <c r="R376" s="372">
        <v>43</v>
      </c>
      <c r="S376" s="372">
        <v>2</v>
      </c>
      <c r="T376" s="372" t="s">
        <v>173</v>
      </c>
      <c r="U376" s="372">
        <v>1</v>
      </c>
      <c r="V376" s="372" t="s">
        <v>324</v>
      </c>
      <c r="W376" s="372">
        <v>43</v>
      </c>
      <c r="X376" s="372" t="s">
        <v>254</v>
      </c>
      <c r="Y376" s="372" t="s">
        <v>428</v>
      </c>
      <c r="Z376" s="372" t="s">
        <v>2077</v>
      </c>
      <c r="AA376" s="372" t="s">
        <v>428</v>
      </c>
      <c r="AB376" s="372" t="s">
        <v>2077</v>
      </c>
      <c r="AC376" s="373"/>
      <c r="AD376" s="373"/>
      <c r="AE376" s="372" t="s">
        <v>428</v>
      </c>
      <c r="AF376" s="372">
        <v>5</v>
      </c>
      <c r="AG376" s="372" t="s">
        <v>310</v>
      </c>
      <c r="AH376" s="372" t="s">
        <v>428</v>
      </c>
      <c r="AI376" s="372"/>
      <c r="AJ376" s="372"/>
      <c r="AK376" s="372"/>
      <c r="AL376" s="372"/>
      <c r="AM376" s="372"/>
      <c r="AN376" s="372">
        <v>12.6722</v>
      </c>
      <c r="AO376" s="372"/>
      <c r="AP376" s="372"/>
      <c r="AQ376" s="373"/>
    </row>
    <row r="377" spans="1:43" x14ac:dyDescent="0.25">
      <c r="A377" s="175" t="str">
        <f t="shared" si="24"/>
        <v>SL_2031_art_2_42</v>
      </c>
      <c r="B377" s="175" t="str">
        <f t="shared" si="25"/>
        <v>Transit Bus</v>
      </c>
      <c r="C377" s="200">
        <f t="shared" si="23"/>
        <v>8.5332482098569569E-4</v>
      </c>
      <c r="D377" s="262">
        <f t="shared" si="26"/>
        <v>1.4315547861820229E-4</v>
      </c>
      <c r="E377" s="372">
        <v>0.16776199999999999</v>
      </c>
      <c r="F377" s="372">
        <v>1</v>
      </c>
      <c r="G377" s="372">
        <v>1</v>
      </c>
      <c r="H377" s="372">
        <v>2031</v>
      </c>
      <c r="I377" s="372">
        <v>1</v>
      </c>
      <c r="J377" s="372">
        <v>5</v>
      </c>
      <c r="K377" s="372" t="s">
        <v>308</v>
      </c>
      <c r="L377" s="372">
        <v>9</v>
      </c>
      <c r="M377" s="372">
        <v>49</v>
      </c>
      <c r="N377" s="372" t="s">
        <v>309</v>
      </c>
      <c r="O377" s="372">
        <v>49035</v>
      </c>
      <c r="P377" s="372" t="s">
        <v>234</v>
      </c>
      <c r="Q377" s="372">
        <v>490350</v>
      </c>
      <c r="R377" s="372">
        <v>42</v>
      </c>
      <c r="S377" s="372">
        <v>2</v>
      </c>
      <c r="T377" s="372" t="s">
        <v>173</v>
      </c>
      <c r="U377" s="372">
        <v>15</v>
      </c>
      <c r="V377" s="372" t="s">
        <v>323</v>
      </c>
      <c r="W377" s="372">
        <v>42</v>
      </c>
      <c r="X377" s="372" t="s">
        <v>253</v>
      </c>
      <c r="Y377" s="372" t="s">
        <v>428</v>
      </c>
      <c r="Z377" s="372" t="s">
        <v>2077</v>
      </c>
      <c r="AA377" s="372" t="s">
        <v>428</v>
      </c>
      <c r="AB377" s="372" t="s">
        <v>2077</v>
      </c>
      <c r="AC377" s="373"/>
      <c r="AD377" s="373"/>
      <c r="AE377" s="372" t="s">
        <v>428</v>
      </c>
      <c r="AF377" s="372">
        <v>5</v>
      </c>
      <c r="AG377" s="372" t="s">
        <v>310</v>
      </c>
      <c r="AH377" s="372" t="s">
        <v>428</v>
      </c>
      <c r="AI377" s="372"/>
      <c r="AJ377" s="372"/>
      <c r="AK377" s="372"/>
      <c r="AL377" s="372"/>
      <c r="AM377" s="372"/>
      <c r="AN377" s="372">
        <v>0.16776199999999999</v>
      </c>
      <c r="AO377" s="372"/>
      <c r="AP377" s="372"/>
      <c r="AQ377" s="373"/>
    </row>
    <row r="378" spans="1:43" x14ac:dyDescent="0.25">
      <c r="A378" s="175" t="str">
        <f t="shared" si="24"/>
        <v>SL_2031_art_2_42</v>
      </c>
      <c r="B378" s="175" t="str">
        <f t="shared" si="25"/>
        <v>Transit Bus</v>
      </c>
      <c r="C378" s="200">
        <f t="shared" si="23"/>
        <v>8.5332482098569569E-4</v>
      </c>
      <c r="D378" s="262">
        <f t="shared" si="26"/>
        <v>2.4150031091198274E-2</v>
      </c>
      <c r="E378" s="372">
        <v>28.301100000000002</v>
      </c>
      <c r="F378" s="372">
        <v>1</v>
      </c>
      <c r="G378" s="372">
        <v>1</v>
      </c>
      <c r="H378" s="372">
        <v>2031</v>
      </c>
      <c r="I378" s="372">
        <v>1</v>
      </c>
      <c r="J378" s="372">
        <v>5</v>
      </c>
      <c r="K378" s="372" t="s">
        <v>308</v>
      </c>
      <c r="L378" s="372">
        <v>9</v>
      </c>
      <c r="M378" s="372">
        <v>49</v>
      </c>
      <c r="N378" s="372" t="s">
        <v>309</v>
      </c>
      <c r="O378" s="372">
        <v>49035</v>
      </c>
      <c r="P378" s="372" t="s">
        <v>234</v>
      </c>
      <c r="Q378" s="372">
        <v>490350</v>
      </c>
      <c r="R378" s="372">
        <v>42</v>
      </c>
      <c r="S378" s="372">
        <v>2</v>
      </c>
      <c r="T378" s="372" t="s">
        <v>173</v>
      </c>
      <c r="U378" s="372">
        <v>1</v>
      </c>
      <c r="V378" s="372" t="s">
        <v>324</v>
      </c>
      <c r="W378" s="372">
        <v>42</v>
      </c>
      <c r="X378" s="372" t="s">
        <v>253</v>
      </c>
      <c r="Y378" s="372" t="s">
        <v>428</v>
      </c>
      <c r="Z378" s="372" t="s">
        <v>2077</v>
      </c>
      <c r="AA378" s="372" t="s">
        <v>428</v>
      </c>
      <c r="AB378" s="372" t="s">
        <v>2077</v>
      </c>
      <c r="AC378" s="373"/>
      <c r="AD378" s="373"/>
      <c r="AE378" s="372" t="s">
        <v>428</v>
      </c>
      <c r="AF378" s="372">
        <v>5</v>
      </c>
      <c r="AG378" s="372" t="s">
        <v>310</v>
      </c>
      <c r="AH378" s="372" t="s">
        <v>428</v>
      </c>
      <c r="AI378" s="372"/>
      <c r="AJ378" s="372"/>
      <c r="AK378" s="372"/>
      <c r="AL378" s="372"/>
      <c r="AM378" s="372"/>
      <c r="AN378" s="372">
        <v>28.301100000000002</v>
      </c>
      <c r="AO378" s="372"/>
      <c r="AP378" s="372"/>
      <c r="AQ378" s="373"/>
    </row>
    <row r="379" spans="1:43" x14ac:dyDescent="0.25">
      <c r="A379" s="175" t="str">
        <f t="shared" si="24"/>
        <v>SL_2031_art_2_41</v>
      </c>
      <c r="B379" s="175" t="str">
        <f t="shared" si="25"/>
        <v>Intercity Bus</v>
      </c>
      <c r="C379" s="200">
        <f t="shared" si="23"/>
        <v>2.7535459620983706E-3</v>
      </c>
      <c r="D379" s="262">
        <f t="shared" si="26"/>
        <v>5.1303517656624427E-4</v>
      </c>
      <c r="E379" s="372">
        <v>0.18631800000000001</v>
      </c>
      <c r="F379" s="372">
        <v>1</v>
      </c>
      <c r="G379" s="372">
        <v>1</v>
      </c>
      <c r="H379" s="372">
        <v>2031</v>
      </c>
      <c r="I379" s="372">
        <v>1</v>
      </c>
      <c r="J379" s="372">
        <v>5</v>
      </c>
      <c r="K379" s="372" t="s">
        <v>308</v>
      </c>
      <c r="L379" s="372">
        <v>9</v>
      </c>
      <c r="M379" s="372">
        <v>49</v>
      </c>
      <c r="N379" s="372" t="s">
        <v>309</v>
      </c>
      <c r="O379" s="372">
        <v>49035</v>
      </c>
      <c r="P379" s="372" t="s">
        <v>234</v>
      </c>
      <c r="Q379" s="372">
        <v>490350</v>
      </c>
      <c r="R379" s="372">
        <v>41</v>
      </c>
      <c r="S379" s="372">
        <v>2</v>
      </c>
      <c r="T379" s="372" t="s">
        <v>173</v>
      </c>
      <c r="U379" s="372">
        <v>15</v>
      </c>
      <c r="V379" s="372" t="s">
        <v>323</v>
      </c>
      <c r="W379" s="372">
        <v>41</v>
      </c>
      <c r="X379" s="372" t="s">
        <v>429</v>
      </c>
      <c r="Y379" s="372" t="s">
        <v>428</v>
      </c>
      <c r="Z379" s="372" t="s">
        <v>2077</v>
      </c>
      <c r="AA379" s="372" t="s">
        <v>428</v>
      </c>
      <c r="AB379" s="372" t="s">
        <v>2077</v>
      </c>
      <c r="AC379" s="373"/>
      <c r="AD379" s="373"/>
      <c r="AE379" s="372" t="s">
        <v>428</v>
      </c>
      <c r="AF379" s="372">
        <v>5</v>
      </c>
      <c r="AG379" s="372" t="s">
        <v>310</v>
      </c>
      <c r="AH379" s="372" t="s">
        <v>428</v>
      </c>
      <c r="AI379" s="372"/>
      <c r="AJ379" s="372"/>
      <c r="AK379" s="372"/>
      <c r="AL379" s="372"/>
      <c r="AM379" s="372"/>
      <c r="AN379" s="372">
        <v>0.18631800000000001</v>
      </c>
      <c r="AO379" s="372"/>
      <c r="AP379" s="372"/>
      <c r="AQ379" s="373"/>
    </row>
    <row r="380" spans="1:43" x14ac:dyDescent="0.25">
      <c r="A380" s="175" t="str">
        <f t="shared" si="24"/>
        <v>SL_2031_art_2_41</v>
      </c>
      <c r="B380" s="175" t="str">
        <f t="shared" si="25"/>
        <v>Intercity Bus</v>
      </c>
      <c r="C380" s="200">
        <f t="shared" si="23"/>
        <v>2.7535459620983706E-3</v>
      </c>
      <c r="D380" s="262">
        <f t="shared" si="26"/>
        <v>7.6278730242049064E-2</v>
      </c>
      <c r="E380" s="372">
        <v>27.702000000000002</v>
      </c>
      <c r="F380" s="372">
        <v>1</v>
      </c>
      <c r="G380" s="372">
        <v>1</v>
      </c>
      <c r="H380" s="372">
        <v>2031</v>
      </c>
      <c r="I380" s="372">
        <v>1</v>
      </c>
      <c r="J380" s="372">
        <v>5</v>
      </c>
      <c r="K380" s="372" t="s">
        <v>308</v>
      </c>
      <c r="L380" s="372">
        <v>9</v>
      </c>
      <c r="M380" s="372">
        <v>49</v>
      </c>
      <c r="N380" s="372" t="s">
        <v>309</v>
      </c>
      <c r="O380" s="372">
        <v>49035</v>
      </c>
      <c r="P380" s="372" t="s">
        <v>234</v>
      </c>
      <c r="Q380" s="372">
        <v>490350</v>
      </c>
      <c r="R380" s="372">
        <v>41</v>
      </c>
      <c r="S380" s="372">
        <v>2</v>
      </c>
      <c r="T380" s="372" t="s">
        <v>173</v>
      </c>
      <c r="U380" s="372">
        <v>1</v>
      </c>
      <c r="V380" s="372" t="s">
        <v>324</v>
      </c>
      <c r="W380" s="372">
        <v>41</v>
      </c>
      <c r="X380" s="372" t="s">
        <v>429</v>
      </c>
      <c r="Y380" s="372" t="s">
        <v>428</v>
      </c>
      <c r="Z380" s="372" t="s">
        <v>2077</v>
      </c>
      <c r="AA380" s="372" t="s">
        <v>428</v>
      </c>
      <c r="AB380" s="372" t="s">
        <v>2077</v>
      </c>
      <c r="AC380" s="373"/>
      <c r="AD380" s="373"/>
      <c r="AE380" s="372" t="s">
        <v>428</v>
      </c>
      <c r="AF380" s="372">
        <v>5</v>
      </c>
      <c r="AG380" s="372" t="s">
        <v>310</v>
      </c>
      <c r="AH380" s="372" t="s">
        <v>428</v>
      </c>
      <c r="AI380" s="372"/>
      <c r="AJ380" s="372"/>
      <c r="AK380" s="372"/>
      <c r="AL380" s="372"/>
      <c r="AM380" s="372"/>
      <c r="AN380" s="372">
        <v>27.702000000000002</v>
      </c>
      <c r="AO380" s="372"/>
      <c r="AP380" s="372"/>
      <c r="AQ380" s="373"/>
    </row>
    <row r="381" spans="1:43" x14ac:dyDescent="0.25">
      <c r="A381" s="175" t="str">
        <f t="shared" si="24"/>
        <v>SL_2031_art_2_32</v>
      </c>
      <c r="B381" s="175" t="str">
        <f t="shared" si="25"/>
        <v>Light Commercial Truck</v>
      </c>
      <c r="C381" s="200">
        <f t="shared" si="23"/>
        <v>5.0584719878058286E-2</v>
      </c>
      <c r="D381" s="262">
        <f t="shared" si="26"/>
        <v>5.8221495038048752E-5</v>
      </c>
      <c r="E381" s="372">
        <v>1.1509700000000001E-3</v>
      </c>
      <c r="F381" s="372">
        <v>1</v>
      </c>
      <c r="G381" s="372">
        <v>1</v>
      </c>
      <c r="H381" s="372">
        <v>2031</v>
      </c>
      <c r="I381" s="372">
        <v>1</v>
      </c>
      <c r="J381" s="372">
        <v>5</v>
      </c>
      <c r="K381" s="372" t="s">
        <v>308</v>
      </c>
      <c r="L381" s="372">
        <v>9</v>
      </c>
      <c r="M381" s="372">
        <v>49</v>
      </c>
      <c r="N381" s="372" t="s">
        <v>309</v>
      </c>
      <c r="O381" s="372">
        <v>49035</v>
      </c>
      <c r="P381" s="372" t="s">
        <v>234</v>
      </c>
      <c r="Q381" s="372">
        <v>490350</v>
      </c>
      <c r="R381" s="372">
        <v>32</v>
      </c>
      <c r="S381" s="372">
        <v>2</v>
      </c>
      <c r="T381" s="372" t="s">
        <v>173</v>
      </c>
      <c r="U381" s="372">
        <v>15</v>
      </c>
      <c r="V381" s="372" t="s">
        <v>323</v>
      </c>
      <c r="W381" s="372">
        <v>32</v>
      </c>
      <c r="X381" s="372" t="s">
        <v>251</v>
      </c>
      <c r="Y381" s="372" t="s">
        <v>428</v>
      </c>
      <c r="Z381" s="372" t="s">
        <v>2077</v>
      </c>
      <c r="AA381" s="372" t="s">
        <v>428</v>
      </c>
      <c r="AB381" s="372" t="s">
        <v>2077</v>
      </c>
      <c r="AC381" s="373"/>
      <c r="AD381" s="373"/>
      <c r="AE381" s="372" t="s">
        <v>428</v>
      </c>
      <c r="AF381" s="372">
        <v>5</v>
      </c>
      <c r="AG381" s="372" t="s">
        <v>310</v>
      </c>
      <c r="AH381" s="372" t="s">
        <v>428</v>
      </c>
      <c r="AI381" s="372"/>
      <c r="AJ381" s="372"/>
      <c r="AK381" s="372"/>
      <c r="AL381" s="372"/>
      <c r="AM381" s="372"/>
      <c r="AN381" s="372">
        <v>1.1509700000000001E-3</v>
      </c>
      <c r="AO381" s="372"/>
      <c r="AP381" s="372"/>
      <c r="AQ381" s="373"/>
    </row>
    <row r="382" spans="1:43" x14ac:dyDescent="0.25">
      <c r="A382" s="175" t="str">
        <f t="shared" si="24"/>
        <v>SL_2031_art_2_32</v>
      </c>
      <c r="B382" s="175" t="str">
        <f t="shared" si="25"/>
        <v>Light Commercial Truck</v>
      </c>
      <c r="C382" s="200">
        <f t="shared" si="23"/>
        <v>5.0584719878058286E-2</v>
      </c>
      <c r="D382" s="262">
        <f t="shared" si="26"/>
        <v>0.15202023526073344</v>
      </c>
      <c r="E382" s="372">
        <v>3.0052599999999998</v>
      </c>
      <c r="F382" s="372">
        <v>1</v>
      </c>
      <c r="G382" s="372">
        <v>1</v>
      </c>
      <c r="H382" s="372">
        <v>2031</v>
      </c>
      <c r="I382" s="372">
        <v>1</v>
      </c>
      <c r="J382" s="372">
        <v>5</v>
      </c>
      <c r="K382" s="372" t="s">
        <v>308</v>
      </c>
      <c r="L382" s="372">
        <v>9</v>
      </c>
      <c r="M382" s="372">
        <v>49</v>
      </c>
      <c r="N382" s="372" t="s">
        <v>309</v>
      </c>
      <c r="O382" s="372">
        <v>49035</v>
      </c>
      <c r="P382" s="372" t="s">
        <v>234</v>
      </c>
      <c r="Q382" s="372">
        <v>490350</v>
      </c>
      <c r="R382" s="372">
        <v>32</v>
      </c>
      <c r="S382" s="372">
        <v>2</v>
      </c>
      <c r="T382" s="372" t="s">
        <v>173</v>
      </c>
      <c r="U382" s="372">
        <v>1</v>
      </c>
      <c r="V382" s="372" t="s">
        <v>324</v>
      </c>
      <c r="W382" s="372">
        <v>32</v>
      </c>
      <c r="X382" s="372" t="s">
        <v>251</v>
      </c>
      <c r="Y382" s="372" t="s">
        <v>428</v>
      </c>
      <c r="Z382" s="372" t="s">
        <v>2077</v>
      </c>
      <c r="AA382" s="372" t="s">
        <v>428</v>
      </c>
      <c r="AB382" s="372" t="s">
        <v>2077</v>
      </c>
      <c r="AC382" s="373"/>
      <c r="AD382" s="373"/>
      <c r="AE382" s="372" t="s">
        <v>428</v>
      </c>
      <c r="AF382" s="372">
        <v>5</v>
      </c>
      <c r="AG382" s="372" t="s">
        <v>310</v>
      </c>
      <c r="AH382" s="372" t="s">
        <v>428</v>
      </c>
      <c r="AI382" s="372"/>
      <c r="AJ382" s="372"/>
      <c r="AK382" s="372"/>
      <c r="AL382" s="372"/>
      <c r="AM382" s="372"/>
      <c r="AN382" s="372">
        <v>3.0052599999999998</v>
      </c>
      <c r="AO382" s="372"/>
      <c r="AP382" s="372"/>
      <c r="AQ382" s="373"/>
    </row>
    <row r="383" spans="1:43" x14ac:dyDescent="0.25">
      <c r="A383" s="175" t="str">
        <f t="shared" si="24"/>
        <v>SL_2031_art_2_31</v>
      </c>
      <c r="B383" s="175" t="str">
        <f t="shared" si="25"/>
        <v>Passenger Truck</v>
      </c>
      <c r="C383" s="200">
        <f t="shared" si="23"/>
        <v>0.42362883266217022</v>
      </c>
      <c r="D383" s="262">
        <f t="shared" si="26"/>
        <v>2.0492917691382684E-4</v>
      </c>
      <c r="E383" s="372">
        <v>4.8374699999999997E-4</v>
      </c>
      <c r="F383" s="372">
        <v>1</v>
      </c>
      <c r="G383" s="372">
        <v>1</v>
      </c>
      <c r="H383" s="372">
        <v>2031</v>
      </c>
      <c r="I383" s="372">
        <v>1</v>
      </c>
      <c r="J383" s="372">
        <v>5</v>
      </c>
      <c r="K383" s="372" t="s">
        <v>308</v>
      </c>
      <c r="L383" s="372">
        <v>9</v>
      </c>
      <c r="M383" s="372">
        <v>49</v>
      </c>
      <c r="N383" s="372" t="s">
        <v>309</v>
      </c>
      <c r="O383" s="372">
        <v>49035</v>
      </c>
      <c r="P383" s="372" t="s">
        <v>234</v>
      </c>
      <c r="Q383" s="372">
        <v>490350</v>
      </c>
      <c r="R383" s="372">
        <v>31</v>
      </c>
      <c r="S383" s="372">
        <v>2</v>
      </c>
      <c r="T383" s="372" t="s">
        <v>173</v>
      </c>
      <c r="U383" s="372">
        <v>15</v>
      </c>
      <c r="V383" s="372" t="s">
        <v>323</v>
      </c>
      <c r="W383" s="372">
        <v>31</v>
      </c>
      <c r="X383" s="372" t="s">
        <v>250</v>
      </c>
      <c r="Y383" s="372" t="s">
        <v>428</v>
      </c>
      <c r="Z383" s="372" t="s">
        <v>2077</v>
      </c>
      <c r="AA383" s="372" t="s">
        <v>428</v>
      </c>
      <c r="AB383" s="372" t="s">
        <v>2077</v>
      </c>
      <c r="AC383" s="373"/>
      <c r="AD383" s="373"/>
      <c r="AE383" s="372" t="s">
        <v>428</v>
      </c>
      <c r="AF383" s="372">
        <v>5</v>
      </c>
      <c r="AG383" s="372" t="s">
        <v>310</v>
      </c>
      <c r="AH383" s="372" t="s">
        <v>428</v>
      </c>
      <c r="AI383" s="372"/>
      <c r="AJ383" s="372"/>
      <c r="AK383" s="372"/>
      <c r="AL383" s="372"/>
      <c r="AM383" s="372"/>
      <c r="AN383" s="372">
        <v>4.8374699999999997E-4</v>
      </c>
      <c r="AO383" s="372"/>
      <c r="AP383" s="372"/>
      <c r="AQ383" s="373"/>
    </row>
    <row r="384" spans="1:43" x14ac:dyDescent="0.25">
      <c r="A384" s="175" t="str">
        <f t="shared" si="24"/>
        <v>SL_2031_art_2_31</v>
      </c>
      <c r="B384" s="175" t="str">
        <f t="shared" si="25"/>
        <v>Passenger Truck</v>
      </c>
      <c r="C384" s="200">
        <f t="shared" si="23"/>
        <v>0.42362883266217022</v>
      </c>
      <c r="D384" s="262">
        <f t="shared" si="26"/>
        <v>0.66429660878587571</v>
      </c>
      <c r="E384" s="372">
        <v>1.5681099999999999</v>
      </c>
      <c r="F384" s="372">
        <v>1</v>
      </c>
      <c r="G384" s="372">
        <v>1</v>
      </c>
      <c r="H384" s="372">
        <v>2031</v>
      </c>
      <c r="I384" s="372">
        <v>1</v>
      </c>
      <c r="J384" s="372">
        <v>5</v>
      </c>
      <c r="K384" s="372" t="s">
        <v>308</v>
      </c>
      <c r="L384" s="372">
        <v>9</v>
      </c>
      <c r="M384" s="372">
        <v>49</v>
      </c>
      <c r="N384" s="372" t="s">
        <v>309</v>
      </c>
      <c r="O384" s="372">
        <v>49035</v>
      </c>
      <c r="P384" s="372" t="s">
        <v>234</v>
      </c>
      <c r="Q384" s="372">
        <v>490350</v>
      </c>
      <c r="R384" s="372">
        <v>31</v>
      </c>
      <c r="S384" s="372">
        <v>2</v>
      </c>
      <c r="T384" s="372" t="s">
        <v>173</v>
      </c>
      <c r="U384" s="372">
        <v>1</v>
      </c>
      <c r="V384" s="372" t="s">
        <v>324</v>
      </c>
      <c r="W384" s="372">
        <v>31</v>
      </c>
      <c r="X384" s="372" t="s">
        <v>250</v>
      </c>
      <c r="Y384" s="372" t="s">
        <v>428</v>
      </c>
      <c r="Z384" s="372" t="s">
        <v>2077</v>
      </c>
      <c r="AA384" s="372" t="s">
        <v>428</v>
      </c>
      <c r="AB384" s="372" t="s">
        <v>2077</v>
      </c>
      <c r="AC384" s="373"/>
      <c r="AD384" s="373"/>
      <c r="AE384" s="372" t="s">
        <v>428</v>
      </c>
      <c r="AF384" s="372">
        <v>5</v>
      </c>
      <c r="AG384" s="372" t="s">
        <v>310</v>
      </c>
      <c r="AH384" s="372" t="s">
        <v>428</v>
      </c>
      <c r="AI384" s="372"/>
      <c r="AJ384" s="372"/>
      <c r="AK384" s="372"/>
      <c r="AL384" s="372"/>
      <c r="AM384" s="372"/>
      <c r="AN384" s="372">
        <v>1.5681099999999999</v>
      </c>
      <c r="AO384" s="372"/>
      <c r="AP384" s="372"/>
      <c r="AQ384" s="373"/>
    </row>
    <row r="385" spans="1:43" x14ac:dyDescent="0.25">
      <c r="A385" s="175" t="str">
        <f t="shared" si="24"/>
        <v>SL_2031_art_2_21</v>
      </c>
      <c r="B385" s="175" t="str">
        <f t="shared" si="25"/>
        <v>Passenger Car</v>
      </c>
      <c r="C385" s="200">
        <f t="shared" si="23"/>
        <v>0.44466615548301297</v>
      </c>
      <c r="D385" s="262">
        <f t="shared" si="26"/>
        <v>2.0466026605798961E-4</v>
      </c>
      <c r="E385" s="372">
        <v>4.6025599999999998E-4</v>
      </c>
      <c r="F385" s="372">
        <v>1</v>
      </c>
      <c r="G385" s="372">
        <v>1</v>
      </c>
      <c r="H385" s="372">
        <v>2031</v>
      </c>
      <c r="I385" s="372">
        <v>1</v>
      </c>
      <c r="J385" s="372">
        <v>5</v>
      </c>
      <c r="K385" s="372" t="s">
        <v>308</v>
      </c>
      <c r="L385" s="372">
        <v>9</v>
      </c>
      <c r="M385" s="372">
        <v>49</v>
      </c>
      <c r="N385" s="372" t="s">
        <v>309</v>
      </c>
      <c r="O385" s="372">
        <v>49035</v>
      </c>
      <c r="P385" s="372" t="s">
        <v>234</v>
      </c>
      <c r="Q385" s="372">
        <v>490350</v>
      </c>
      <c r="R385" s="372">
        <v>21</v>
      </c>
      <c r="S385" s="372">
        <v>2</v>
      </c>
      <c r="T385" s="372" t="s">
        <v>173</v>
      </c>
      <c r="U385" s="372">
        <v>15</v>
      </c>
      <c r="V385" s="372" t="s">
        <v>323</v>
      </c>
      <c r="W385" s="372">
        <v>21</v>
      </c>
      <c r="X385" s="372" t="s">
        <v>249</v>
      </c>
      <c r="Y385" s="372" t="s">
        <v>428</v>
      </c>
      <c r="Z385" s="372" t="s">
        <v>2077</v>
      </c>
      <c r="AA385" s="372" t="s">
        <v>428</v>
      </c>
      <c r="AB385" s="372" t="s">
        <v>2077</v>
      </c>
      <c r="AC385" s="373"/>
      <c r="AD385" s="373"/>
      <c r="AE385" s="372" t="s">
        <v>428</v>
      </c>
      <c r="AF385" s="372">
        <v>5</v>
      </c>
      <c r="AG385" s="372" t="s">
        <v>310</v>
      </c>
      <c r="AH385" s="372" t="s">
        <v>428</v>
      </c>
      <c r="AI385" s="372"/>
      <c r="AJ385" s="372"/>
      <c r="AK385" s="372"/>
      <c r="AL385" s="372"/>
      <c r="AM385" s="372"/>
      <c r="AN385" s="372">
        <v>4.6025599999999998E-4</v>
      </c>
      <c r="AO385" s="372"/>
      <c r="AP385" s="372"/>
      <c r="AQ385" s="373"/>
    </row>
    <row r="386" spans="1:43" x14ac:dyDescent="0.25">
      <c r="A386" s="175" t="str">
        <f t="shared" si="24"/>
        <v>SL_2031_art_2_21</v>
      </c>
      <c r="B386" s="175" t="str">
        <f t="shared" si="25"/>
        <v>Passenger Car</v>
      </c>
      <c r="C386" s="200">
        <f t="shared" si="23"/>
        <v>0.44466615548301297</v>
      </c>
      <c r="D386" s="262">
        <f t="shared" si="26"/>
        <v>0.39560702788088314</v>
      </c>
      <c r="E386" s="372">
        <v>0.88967200000000002</v>
      </c>
      <c r="F386" s="372">
        <v>1</v>
      </c>
      <c r="G386" s="372">
        <v>1</v>
      </c>
      <c r="H386" s="372">
        <v>2031</v>
      </c>
      <c r="I386" s="372">
        <v>1</v>
      </c>
      <c r="J386" s="372">
        <v>5</v>
      </c>
      <c r="K386" s="372" t="s">
        <v>308</v>
      </c>
      <c r="L386" s="372">
        <v>9</v>
      </c>
      <c r="M386" s="372">
        <v>49</v>
      </c>
      <c r="N386" s="372" t="s">
        <v>309</v>
      </c>
      <c r="O386" s="372">
        <v>49035</v>
      </c>
      <c r="P386" s="372" t="s">
        <v>234</v>
      </c>
      <c r="Q386" s="372">
        <v>490350</v>
      </c>
      <c r="R386" s="372">
        <v>21</v>
      </c>
      <c r="S386" s="372">
        <v>2</v>
      </c>
      <c r="T386" s="372" t="s">
        <v>173</v>
      </c>
      <c r="U386" s="372">
        <v>1</v>
      </c>
      <c r="V386" s="372" t="s">
        <v>324</v>
      </c>
      <c r="W386" s="372">
        <v>21</v>
      </c>
      <c r="X386" s="372" t="s">
        <v>249</v>
      </c>
      <c r="Y386" s="372" t="s">
        <v>428</v>
      </c>
      <c r="Z386" s="372" t="s">
        <v>2077</v>
      </c>
      <c r="AA386" s="372" t="s">
        <v>428</v>
      </c>
      <c r="AB386" s="372" t="s">
        <v>2077</v>
      </c>
      <c r="AC386" s="373"/>
      <c r="AD386" s="373"/>
      <c r="AE386" s="372" t="s">
        <v>428</v>
      </c>
      <c r="AF386" s="372">
        <v>5</v>
      </c>
      <c r="AG386" s="372" t="s">
        <v>310</v>
      </c>
      <c r="AH386" s="372" t="s">
        <v>428</v>
      </c>
      <c r="AI386" s="372"/>
      <c r="AJ386" s="372"/>
      <c r="AK386" s="372"/>
      <c r="AL386" s="372"/>
      <c r="AM386" s="372"/>
      <c r="AN386" s="372">
        <v>0.88967200000000002</v>
      </c>
      <c r="AO386" s="372"/>
      <c r="AP386" s="372"/>
      <c r="AQ386" s="373"/>
    </row>
    <row r="387" spans="1:43" x14ac:dyDescent="0.25">
      <c r="A387" s="175" t="str">
        <f t="shared" si="24"/>
        <v>SL_2031_art_2_11</v>
      </c>
      <c r="B387" s="175" t="str">
        <f t="shared" si="25"/>
        <v>Motorcycle</v>
      </c>
      <c r="C387" s="200">
        <f t="shared" si="23"/>
        <v>2.2109705214788718E-3</v>
      </c>
      <c r="D387" s="262">
        <f t="shared" si="26"/>
        <v>0</v>
      </c>
      <c r="E387" s="372">
        <v>0</v>
      </c>
      <c r="F387" s="372">
        <v>1</v>
      </c>
      <c r="G387" s="372">
        <v>1</v>
      </c>
      <c r="H387" s="372">
        <v>2031</v>
      </c>
      <c r="I387" s="372">
        <v>1</v>
      </c>
      <c r="J387" s="372">
        <v>5</v>
      </c>
      <c r="K387" s="372" t="s">
        <v>308</v>
      </c>
      <c r="L387" s="372">
        <v>9</v>
      </c>
      <c r="M387" s="372">
        <v>49</v>
      </c>
      <c r="N387" s="372" t="s">
        <v>309</v>
      </c>
      <c r="O387" s="372">
        <v>49035</v>
      </c>
      <c r="P387" s="372" t="s">
        <v>234</v>
      </c>
      <c r="Q387" s="372">
        <v>490350</v>
      </c>
      <c r="R387" s="372">
        <v>11</v>
      </c>
      <c r="S387" s="372">
        <v>2</v>
      </c>
      <c r="T387" s="372" t="s">
        <v>173</v>
      </c>
      <c r="U387" s="372">
        <v>15</v>
      </c>
      <c r="V387" s="372" t="s">
        <v>323</v>
      </c>
      <c r="W387" s="372">
        <v>11</v>
      </c>
      <c r="X387" s="372" t="s">
        <v>248</v>
      </c>
      <c r="Y387" s="372" t="s">
        <v>428</v>
      </c>
      <c r="Z387" s="372" t="s">
        <v>2077</v>
      </c>
      <c r="AA387" s="372" t="s">
        <v>428</v>
      </c>
      <c r="AB387" s="372" t="s">
        <v>2077</v>
      </c>
      <c r="AC387" s="373"/>
      <c r="AD387" s="373"/>
      <c r="AE387" s="372" t="s">
        <v>428</v>
      </c>
      <c r="AF387" s="372">
        <v>5</v>
      </c>
      <c r="AG387" s="372" t="s">
        <v>310</v>
      </c>
      <c r="AH387" s="372" t="s">
        <v>428</v>
      </c>
      <c r="AI387" s="372"/>
      <c r="AJ387" s="372"/>
      <c r="AK387" s="372"/>
      <c r="AL387" s="372"/>
      <c r="AM387" s="372"/>
      <c r="AN387" s="372">
        <v>0</v>
      </c>
      <c r="AO387" s="372"/>
      <c r="AP387" s="372"/>
      <c r="AQ387" s="373"/>
    </row>
    <row r="388" spans="1:43" x14ac:dyDescent="0.25">
      <c r="A388" s="175" t="str">
        <f t="shared" si="24"/>
        <v>SL_2031_art_2_11</v>
      </c>
      <c r="B388" s="175" t="str">
        <f t="shared" si="25"/>
        <v>Motorcycle</v>
      </c>
      <c r="C388" s="200">
        <f t="shared" si="23"/>
        <v>2.2109705214788718E-3</v>
      </c>
      <c r="D388" s="262">
        <f t="shared" si="26"/>
        <v>0.20680821295872567</v>
      </c>
      <c r="E388" s="372">
        <v>93.537300000000002</v>
      </c>
      <c r="F388" s="372">
        <v>1</v>
      </c>
      <c r="G388" s="372">
        <v>1</v>
      </c>
      <c r="H388" s="372">
        <v>2031</v>
      </c>
      <c r="I388" s="372">
        <v>1</v>
      </c>
      <c r="J388" s="372">
        <v>5</v>
      </c>
      <c r="K388" s="372" t="s">
        <v>308</v>
      </c>
      <c r="L388" s="372">
        <v>9</v>
      </c>
      <c r="M388" s="372">
        <v>49</v>
      </c>
      <c r="N388" s="372" t="s">
        <v>309</v>
      </c>
      <c r="O388" s="372">
        <v>49035</v>
      </c>
      <c r="P388" s="372" t="s">
        <v>234</v>
      </c>
      <c r="Q388" s="372">
        <v>490350</v>
      </c>
      <c r="R388" s="372">
        <v>11</v>
      </c>
      <c r="S388" s="372">
        <v>2</v>
      </c>
      <c r="T388" s="372" t="s">
        <v>173</v>
      </c>
      <c r="U388" s="372">
        <v>1</v>
      </c>
      <c r="V388" s="372" t="s">
        <v>324</v>
      </c>
      <c r="W388" s="372">
        <v>11</v>
      </c>
      <c r="X388" s="372" t="s">
        <v>248</v>
      </c>
      <c r="Y388" s="372" t="s">
        <v>428</v>
      </c>
      <c r="Z388" s="372" t="s">
        <v>2077</v>
      </c>
      <c r="AA388" s="372" t="s">
        <v>428</v>
      </c>
      <c r="AB388" s="372" t="s">
        <v>2077</v>
      </c>
      <c r="AC388" s="373"/>
      <c r="AD388" s="373"/>
      <c r="AE388" s="372" t="s">
        <v>428</v>
      </c>
      <c r="AF388" s="372">
        <v>5</v>
      </c>
      <c r="AG388" s="372" t="s">
        <v>310</v>
      </c>
      <c r="AH388" s="372" t="s">
        <v>428</v>
      </c>
      <c r="AI388" s="372"/>
      <c r="AJ388" s="372"/>
      <c r="AK388" s="372"/>
      <c r="AL388" s="372"/>
      <c r="AM388" s="372"/>
      <c r="AN388" s="372">
        <v>93.537300000000002</v>
      </c>
      <c r="AO388" s="372"/>
      <c r="AP388" s="372"/>
      <c r="AQ388" s="373"/>
    </row>
    <row r="389" spans="1:43" x14ac:dyDescent="0.25">
      <c r="A389" s="175" t="str">
        <f t="shared" si="24"/>
        <v>SL_2031_art_1_62</v>
      </c>
      <c r="B389" s="175" t="str">
        <f t="shared" si="25"/>
        <v>Combination Long Haul Truck</v>
      </c>
      <c r="C389" s="200">
        <f t="shared" si="23"/>
        <v>2.7137441389359928E-2</v>
      </c>
      <c r="D389" s="262">
        <f t="shared" si="26"/>
        <v>0</v>
      </c>
      <c r="E389" s="372">
        <v>0</v>
      </c>
      <c r="F389" s="372">
        <v>1</v>
      </c>
      <c r="G389" s="372">
        <v>1</v>
      </c>
      <c r="H389" s="372">
        <v>2031</v>
      </c>
      <c r="I389" s="372">
        <v>1</v>
      </c>
      <c r="J389" s="372">
        <v>5</v>
      </c>
      <c r="K389" s="372" t="s">
        <v>308</v>
      </c>
      <c r="L389" s="372">
        <v>9</v>
      </c>
      <c r="M389" s="372">
        <v>49</v>
      </c>
      <c r="N389" s="372" t="s">
        <v>309</v>
      </c>
      <c r="O389" s="372">
        <v>49035</v>
      </c>
      <c r="P389" s="372" t="s">
        <v>234</v>
      </c>
      <c r="Q389" s="372">
        <v>490350</v>
      </c>
      <c r="R389" s="372">
        <v>62</v>
      </c>
      <c r="S389" s="372">
        <v>1</v>
      </c>
      <c r="T389" s="372" t="s">
        <v>316</v>
      </c>
      <c r="U389" s="372">
        <v>91</v>
      </c>
      <c r="V389" s="372" t="s">
        <v>2076</v>
      </c>
      <c r="W389" s="372">
        <v>62</v>
      </c>
      <c r="X389" s="372" t="s">
        <v>260</v>
      </c>
      <c r="Y389" s="372" t="s">
        <v>428</v>
      </c>
      <c r="Z389" s="372" t="s">
        <v>2077</v>
      </c>
      <c r="AA389" s="372" t="s">
        <v>428</v>
      </c>
      <c r="AB389" s="372" t="s">
        <v>2077</v>
      </c>
      <c r="AC389" s="373"/>
      <c r="AD389" s="373"/>
      <c r="AE389" s="372" t="s">
        <v>428</v>
      </c>
      <c r="AF389" s="372">
        <v>1</v>
      </c>
      <c r="AG389" s="372" t="s">
        <v>2078</v>
      </c>
      <c r="AH389" s="372" t="s">
        <v>428</v>
      </c>
      <c r="AI389" s="372"/>
      <c r="AJ389" s="372"/>
      <c r="AK389" s="372"/>
      <c r="AL389" s="372"/>
      <c r="AM389" s="372"/>
      <c r="AN389" s="372">
        <v>0</v>
      </c>
      <c r="AO389" s="372"/>
      <c r="AP389" s="372"/>
      <c r="AQ389" s="373"/>
    </row>
    <row r="390" spans="1:43" x14ac:dyDescent="0.25">
      <c r="A390" s="175" t="str">
        <f t="shared" si="24"/>
        <v>SL_2031_art_1_62</v>
      </c>
      <c r="B390" s="175" t="str">
        <f t="shared" si="25"/>
        <v>Combination Long Haul Truck</v>
      </c>
      <c r="C390" s="200">
        <f t="shared" si="23"/>
        <v>2.7137441389359928E-2</v>
      </c>
      <c r="D390" s="262">
        <f t="shared" si="26"/>
        <v>0</v>
      </c>
      <c r="E390" s="372">
        <v>0</v>
      </c>
      <c r="F390" s="372">
        <v>1</v>
      </c>
      <c r="G390" s="372">
        <v>1</v>
      </c>
      <c r="H390" s="372">
        <v>2031</v>
      </c>
      <c r="I390" s="372">
        <v>1</v>
      </c>
      <c r="J390" s="372">
        <v>5</v>
      </c>
      <c r="K390" s="372" t="s">
        <v>308</v>
      </c>
      <c r="L390" s="372">
        <v>9</v>
      </c>
      <c r="M390" s="372">
        <v>49</v>
      </c>
      <c r="N390" s="372" t="s">
        <v>309</v>
      </c>
      <c r="O390" s="372">
        <v>49035</v>
      </c>
      <c r="P390" s="372" t="s">
        <v>234</v>
      </c>
      <c r="Q390" s="372">
        <v>490350</v>
      </c>
      <c r="R390" s="372">
        <v>62</v>
      </c>
      <c r="S390" s="372">
        <v>1</v>
      </c>
      <c r="T390" s="372" t="s">
        <v>316</v>
      </c>
      <c r="U390" s="372">
        <v>90</v>
      </c>
      <c r="V390" s="372" t="s">
        <v>2079</v>
      </c>
      <c r="W390" s="372">
        <v>62</v>
      </c>
      <c r="X390" s="372" t="s">
        <v>260</v>
      </c>
      <c r="Y390" s="372" t="s">
        <v>428</v>
      </c>
      <c r="Z390" s="372" t="s">
        <v>2077</v>
      </c>
      <c r="AA390" s="372" t="s">
        <v>428</v>
      </c>
      <c r="AB390" s="372" t="s">
        <v>2077</v>
      </c>
      <c r="AC390" s="373"/>
      <c r="AD390" s="373"/>
      <c r="AE390" s="372" t="s">
        <v>428</v>
      </c>
      <c r="AF390" s="372">
        <v>1</v>
      </c>
      <c r="AG390" s="372" t="s">
        <v>2078</v>
      </c>
      <c r="AH390" s="372" t="s">
        <v>428</v>
      </c>
      <c r="AI390" s="372"/>
      <c r="AJ390" s="372"/>
      <c r="AK390" s="372"/>
      <c r="AL390" s="372"/>
      <c r="AM390" s="372"/>
      <c r="AN390" s="372">
        <v>0</v>
      </c>
      <c r="AO390" s="372"/>
      <c r="AP390" s="372"/>
      <c r="AQ390" s="373"/>
    </row>
    <row r="391" spans="1:43" x14ac:dyDescent="0.25">
      <c r="A391" s="175" t="str">
        <f t="shared" si="24"/>
        <v>SL_2031_art_1_62</v>
      </c>
      <c r="B391" s="175" t="str">
        <f t="shared" si="25"/>
        <v>Combination Long Haul Truck</v>
      </c>
      <c r="C391" s="200">
        <f t="shared" si="23"/>
        <v>2.7137441389359928E-2</v>
      </c>
      <c r="D391" s="262">
        <f t="shared" si="26"/>
        <v>0</v>
      </c>
      <c r="E391" s="372">
        <v>0</v>
      </c>
      <c r="F391" s="372">
        <v>1</v>
      </c>
      <c r="G391" s="372">
        <v>1</v>
      </c>
      <c r="H391" s="372">
        <v>2031</v>
      </c>
      <c r="I391" s="372">
        <v>1</v>
      </c>
      <c r="J391" s="372">
        <v>5</v>
      </c>
      <c r="K391" s="372" t="s">
        <v>308</v>
      </c>
      <c r="L391" s="372">
        <v>9</v>
      </c>
      <c r="M391" s="372">
        <v>49</v>
      </c>
      <c r="N391" s="372" t="s">
        <v>309</v>
      </c>
      <c r="O391" s="372">
        <v>49035</v>
      </c>
      <c r="P391" s="372" t="s">
        <v>234</v>
      </c>
      <c r="Q391" s="372">
        <v>490350</v>
      </c>
      <c r="R391" s="372">
        <v>62</v>
      </c>
      <c r="S391" s="372">
        <v>1</v>
      </c>
      <c r="T391" s="372" t="s">
        <v>316</v>
      </c>
      <c r="U391" s="372">
        <v>17</v>
      </c>
      <c r="V391" s="372" t="s">
        <v>2080</v>
      </c>
      <c r="W391" s="372">
        <v>62</v>
      </c>
      <c r="X391" s="372" t="s">
        <v>260</v>
      </c>
      <c r="Y391" s="372" t="s">
        <v>428</v>
      </c>
      <c r="Z391" s="372" t="s">
        <v>2077</v>
      </c>
      <c r="AA391" s="372" t="s">
        <v>428</v>
      </c>
      <c r="AB391" s="372" t="s">
        <v>2077</v>
      </c>
      <c r="AC391" s="373"/>
      <c r="AD391" s="373"/>
      <c r="AE391" s="372" t="s">
        <v>428</v>
      </c>
      <c r="AF391" s="372">
        <v>1</v>
      </c>
      <c r="AG391" s="372" t="s">
        <v>2078</v>
      </c>
      <c r="AH391" s="372" t="s">
        <v>428</v>
      </c>
      <c r="AI391" s="372"/>
      <c r="AJ391" s="372"/>
      <c r="AK391" s="372"/>
      <c r="AL391" s="372"/>
      <c r="AM391" s="372"/>
      <c r="AN391" s="372">
        <v>0</v>
      </c>
      <c r="AO391" s="372"/>
      <c r="AP391" s="372"/>
      <c r="AQ391" s="373"/>
    </row>
    <row r="392" spans="1:43" x14ac:dyDescent="0.25">
      <c r="A392" s="175" t="str">
        <f t="shared" si="24"/>
        <v>SL_2031_art_1_62</v>
      </c>
      <c r="B392" s="175" t="str">
        <f t="shared" si="25"/>
        <v>Combination Long Haul Truck</v>
      </c>
      <c r="C392" s="200">
        <f t="shared" si="23"/>
        <v>2.7137441389359928E-2</v>
      </c>
      <c r="D392" s="262">
        <f t="shared" si="26"/>
        <v>6.1825604470895365E-3</v>
      </c>
      <c r="E392" s="372">
        <v>0.227824</v>
      </c>
      <c r="F392" s="372">
        <v>1</v>
      </c>
      <c r="G392" s="372">
        <v>1</v>
      </c>
      <c r="H392" s="372">
        <v>2031</v>
      </c>
      <c r="I392" s="372">
        <v>1</v>
      </c>
      <c r="J392" s="372">
        <v>5</v>
      </c>
      <c r="K392" s="372" t="s">
        <v>308</v>
      </c>
      <c r="L392" s="372">
        <v>9</v>
      </c>
      <c r="M392" s="372">
        <v>49</v>
      </c>
      <c r="N392" s="372" t="s">
        <v>309</v>
      </c>
      <c r="O392" s="372">
        <v>49035</v>
      </c>
      <c r="P392" s="372" t="s">
        <v>234</v>
      </c>
      <c r="Q392" s="372">
        <v>490350</v>
      </c>
      <c r="R392" s="372">
        <v>62</v>
      </c>
      <c r="S392" s="372">
        <v>1</v>
      </c>
      <c r="T392" s="372" t="s">
        <v>316</v>
      </c>
      <c r="U392" s="372">
        <v>15</v>
      </c>
      <c r="V392" s="372" t="s">
        <v>323</v>
      </c>
      <c r="W392" s="372">
        <v>62</v>
      </c>
      <c r="X392" s="372" t="s">
        <v>260</v>
      </c>
      <c r="Y392" s="372" t="s">
        <v>428</v>
      </c>
      <c r="Z392" s="372" t="s">
        <v>2077</v>
      </c>
      <c r="AA392" s="372" t="s">
        <v>428</v>
      </c>
      <c r="AB392" s="372" t="s">
        <v>2077</v>
      </c>
      <c r="AC392" s="373"/>
      <c r="AD392" s="373"/>
      <c r="AE392" s="372" t="s">
        <v>428</v>
      </c>
      <c r="AF392" s="372">
        <v>5</v>
      </c>
      <c r="AG392" s="372" t="s">
        <v>310</v>
      </c>
      <c r="AH392" s="372" t="s">
        <v>428</v>
      </c>
      <c r="AI392" s="372"/>
      <c r="AJ392" s="372"/>
      <c r="AK392" s="372"/>
      <c r="AL392" s="372"/>
      <c r="AM392" s="372"/>
      <c r="AN392" s="372">
        <v>0.227824</v>
      </c>
      <c r="AO392" s="372"/>
      <c r="AP392" s="372"/>
      <c r="AQ392" s="373"/>
    </row>
    <row r="393" spans="1:43" x14ac:dyDescent="0.25">
      <c r="A393" s="175" t="str">
        <f t="shared" si="24"/>
        <v>SL_2031_art_1_62</v>
      </c>
      <c r="B393" s="175" t="str">
        <f t="shared" si="25"/>
        <v>Combination Long Haul Truck</v>
      </c>
      <c r="C393" s="200">
        <f t="shared" si="23"/>
        <v>2.7137441389359928E-2</v>
      </c>
      <c r="D393" s="262">
        <f t="shared" si="26"/>
        <v>0.1043822686832757</v>
      </c>
      <c r="E393" s="372">
        <v>3.8464299999999998</v>
      </c>
      <c r="F393" s="372">
        <v>1</v>
      </c>
      <c r="G393" s="372">
        <v>1</v>
      </c>
      <c r="H393" s="372">
        <v>2031</v>
      </c>
      <c r="I393" s="372">
        <v>1</v>
      </c>
      <c r="J393" s="372">
        <v>5</v>
      </c>
      <c r="K393" s="372" t="s">
        <v>308</v>
      </c>
      <c r="L393" s="372">
        <v>9</v>
      </c>
      <c r="M393" s="372">
        <v>49</v>
      </c>
      <c r="N393" s="372" t="s">
        <v>309</v>
      </c>
      <c r="O393" s="372">
        <v>49035</v>
      </c>
      <c r="P393" s="372" t="s">
        <v>234</v>
      </c>
      <c r="Q393" s="372">
        <v>490350</v>
      </c>
      <c r="R393" s="372">
        <v>62</v>
      </c>
      <c r="S393" s="372">
        <v>1</v>
      </c>
      <c r="T393" s="372" t="s">
        <v>316</v>
      </c>
      <c r="U393" s="372">
        <v>1</v>
      </c>
      <c r="V393" s="372" t="s">
        <v>324</v>
      </c>
      <c r="W393" s="372">
        <v>62</v>
      </c>
      <c r="X393" s="372" t="s">
        <v>260</v>
      </c>
      <c r="Y393" s="372" t="s">
        <v>428</v>
      </c>
      <c r="Z393" s="372" t="s">
        <v>2077</v>
      </c>
      <c r="AA393" s="372" t="s">
        <v>428</v>
      </c>
      <c r="AB393" s="372" t="s">
        <v>2077</v>
      </c>
      <c r="AC393" s="373"/>
      <c r="AD393" s="373"/>
      <c r="AE393" s="372" t="s">
        <v>428</v>
      </c>
      <c r="AF393" s="372">
        <v>5</v>
      </c>
      <c r="AG393" s="372" t="s">
        <v>310</v>
      </c>
      <c r="AH393" s="372" t="s">
        <v>428</v>
      </c>
      <c r="AI393" s="372"/>
      <c r="AJ393" s="372"/>
      <c r="AK393" s="372"/>
      <c r="AL393" s="372"/>
      <c r="AM393" s="372"/>
      <c r="AN393" s="372">
        <v>3.8464299999999998</v>
      </c>
      <c r="AO393" s="372"/>
      <c r="AP393" s="372"/>
      <c r="AQ393" s="373"/>
    </row>
    <row r="394" spans="1:43" x14ac:dyDescent="0.25">
      <c r="A394" s="175" t="str">
        <f t="shared" si="24"/>
        <v>SL_2031_art_1_61</v>
      </c>
      <c r="B394" s="175" t="str">
        <f t="shared" si="25"/>
        <v>Combination Short Haul Truck</v>
      </c>
      <c r="C394" s="200">
        <f t="shared" si="23"/>
        <v>9.4411110385850608E-3</v>
      </c>
      <c r="D394" s="262">
        <f t="shared" si="26"/>
        <v>2.4541884911470704E-3</v>
      </c>
      <c r="E394" s="372">
        <v>0.25994699999999998</v>
      </c>
      <c r="F394" s="372">
        <v>1</v>
      </c>
      <c r="G394" s="372">
        <v>1</v>
      </c>
      <c r="H394" s="372">
        <v>2031</v>
      </c>
      <c r="I394" s="372">
        <v>1</v>
      </c>
      <c r="J394" s="372">
        <v>5</v>
      </c>
      <c r="K394" s="372" t="s">
        <v>308</v>
      </c>
      <c r="L394" s="372">
        <v>9</v>
      </c>
      <c r="M394" s="372">
        <v>49</v>
      </c>
      <c r="N394" s="372" t="s">
        <v>309</v>
      </c>
      <c r="O394" s="372">
        <v>49035</v>
      </c>
      <c r="P394" s="372" t="s">
        <v>234</v>
      </c>
      <c r="Q394" s="372">
        <v>490350</v>
      </c>
      <c r="R394" s="372">
        <v>61</v>
      </c>
      <c r="S394" s="372">
        <v>1</v>
      </c>
      <c r="T394" s="372" t="s">
        <v>316</v>
      </c>
      <c r="U394" s="372">
        <v>15</v>
      </c>
      <c r="V394" s="372" t="s">
        <v>323</v>
      </c>
      <c r="W394" s="372">
        <v>61</v>
      </c>
      <c r="X394" s="372" t="s">
        <v>259</v>
      </c>
      <c r="Y394" s="372" t="s">
        <v>428</v>
      </c>
      <c r="Z394" s="372" t="s">
        <v>2077</v>
      </c>
      <c r="AA394" s="372" t="s">
        <v>428</v>
      </c>
      <c r="AB394" s="372" t="s">
        <v>2077</v>
      </c>
      <c r="AC394" s="373"/>
      <c r="AD394" s="373"/>
      <c r="AE394" s="372" t="s">
        <v>428</v>
      </c>
      <c r="AF394" s="372">
        <v>5</v>
      </c>
      <c r="AG394" s="372" t="s">
        <v>310</v>
      </c>
      <c r="AH394" s="372" t="s">
        <v>428</v>
      </c>
      <c r="AI394" s="372"/>
      <c r="AJ394" s="372"/>
      <c r="AK394" s="372"/>
      <c r="AL394" s="372"/>
      <c r="AM394" s="372"/>
      <c r="AN394" s="372">
        <v>0.25994699999999998</v>
      </c>
      <c r="AO394" s="372"/>
      <c r="AP394" s="372"/>
      <c r="AQ394" s="373"/>
    </row>
    <row r="395" spans="1:43" x14ac:dyDescent="0.25">
      <c r="A395" s="175" t="str">
        <f t="shared" si="24"/>
        <v>SL_2031_art_1_61</v>
      </c>
      <c r="B395" s="175" t="str">
        <f t="shared" si="25"/>
        <v>Combination Short Haul Truck</v>
      </c>
      <c r="C395" s="200">
        <f t="shared" si="23"/>
        <v>9.4411110385850608E-3</v>
      </c>
      <c r="D395" s="262">
        <f t="shared" si="26"/>
        <v>6.8062668877146652E-7</v>
      </c>
      <c r="E395" s="372">
        <v>7.20918E-5</v>
      </c>
      <c r="F395" s="372">
        <v>1</v>
      </c>
      <c r="G395" s="372">
        <v>1</v>
      </c>
      <c r="H395" s="372">
        <v>2031</v>
      </c>
      <c r="I395" s="372">
        <v>1</v>
      </c>
      <c r="J395" s="372">
        <v>5</v>
      </c>
      <c r="K395" s="372" t="s">
        <v>308</v>
      </c>
      <c r="L395" s="372">
        <v>9</v>
      </c>
      <c r="M395" s="372">
        <v>49</v>
      </c>
      <c r="N395" s="372" t="s">
        <v>309</v>
      </c>
      <c r="O395" s="372">
        <v>49035</v>
      </c>
      <c r="P395" s="372" t="s">
        <v>234</v>
      </c>
      <c r="Q395" s="372">
        <v>490350</v>
      </c>
      <c r="R395" s="372">
        <v>61</v>
      </c>
      <c r="S395" s="372">
        <v>1</v>
      </c>
      <c r="T395" s="372" t="s">
        <v>316</v>
      </c>
      <c r="U395" s="372">
        <v>13</v>
      </c>
      <c r="V395" s="372" t="s">
        <v>325</v>
      </c>
      <c r="W395" s="372">
        <v>61</v>
      </c>
      <c r="X395" s="372" t="s">
        <v>259</v>
      </c>
      <c r="Y395" s="372" t="s">
        <v>428</v>
      </c>
      <c r="Z395" s="372" t="s">
        <v>2077</v>
      </c>
      <c r="AA395" s="372" t="s">
        <v>428</v>
      </c>
      <c r="AB395" s="372" t="s">
        <v>2077</v>
      </c>
      <c r="AC395" s="373"/>
      <c r="AD395" s="373"/>
      <c r="AE395" s="372" t="s">
        <v>428</v>
      </c>
      <c r="AF395" s="372">
        <v>5</v>
      </c>
      <c r="AG395" s="372" t="s">
        <v>310</v>
      </c>
      <c r="AH395" s="372" t="s">
        <v>428</v>
      </c>
      <c r="AI395" s="372"/>
      <c r="AJ395" s="372"/>
      <c r="AK395" s="372"/>
      <c r="AL395" s="372"/>
      <c r="AM395" s="372"/>
      <c r="AN395" s="372">
        <v>7.20918E-5</v>
      </c>
      <c r="AO395" s="372"/>
      <c r="AP395" s="372"/>
      <c r="AQ395" s="373"/>
    </row>
    <row r="396" spans="1:43" x14ac:dyDescent="0.25">
      <c r="A396" s="175" t="str">
        <f t="shared" si="24"/>
        <v>SL_2031_art_1_61</v>
      </c>
      <c r="B396" s="175" t="str">
        <f t="shared" si="25"/>
        <v>Combination Short Haul Truck</v>
      </c>
      <c r="C396" s="200">
        <f t="shared" si="23"/>
        <v>9.4411110385850608E-3</v>
      </c>
      <c r="D396" s="262">
        <f t="shared" si="26"/>
        <v>9.695832214406086E-10</v>
      </c>
      <c r="E396" s="372">
        <v>1.02698E-7</v>
      </c>
      <c r="F396" s="372">
        <v>1</v>
      </c>
      <c r="G396" s="372">
        <v>1</v>
      </c>
      <c r="H396" s="372">
        <v>2031</v>
      </c>
      <c r="I396" s="372">
        <v>1</v>
      </c>
      <c r="J396" s="372">
        <v>5</v>
      </c>
      <c r="K396" s="372" t="s">
        <v>308</v>
      </c>
      <c r="L396" s="372">
        <v>9</v>
      </c>
      <c r="M396" s="372">
        <v>49</v>
      </c>
      <c r="N396" s="372" t="s">
        <v>309</v>
      </c>
      <c r="O396" s="372">
        <v>49035</v>
      </c>
      <c r="P396" s="372" t="s">
        <v>234</v>
      </c>
      <c r="Q396" s="372">
        <v>490350</v>
      </c>
      <c r="R396" s="372">
        <v>61</v>
      </c>
      <c r="S396" s="372">
        <v>1</v>
      </c>
      <c r="T396" s="372" t="s">
        <v>316</v>
      </c>
      <c r="U396" s="372">
        <v>11</v>
      </c>
      <c r="V396" s="372" t="s">
        <v>326</v>
      </c>
      <c r="W396" s="372">
        <v>61</v>
      </c>
      <c r="X396" s="372" t="s">
        <v>259</v>
      </c>
      <c r="Y396" s="372" t="s">
        <v>428</v>
      </c>
      <c r="Z396" s="372" t="s">
        <v>2077</v>
      </c>
      <c r="AA396" s="372" t="s">
        <v>428</v>
      </c>
      <c r="AB396" s="372" t="s">
        <v>2077</v>
      </c>
      <c r="AC396" s="373"/>
      <c r="AD396" s="373"/>
      <c r="AE396" s="372" t="s">
        <v>428</v>
      </c>
      <c r="AF396" s="372">
        <v>5</v>
      </c>
      <c r="AG396" s="372" t="s">
        <v>310</v>
      </c>
      <c r="AH396" s="372" t="s">
        <v>428</v>
      </c>
      <c r="AI396" s="372"/>
      <c r="AJ396" s="372"/>
      <c r="AK396" s="372"/>
      <c r="AL396" s="372"/>
      <c r="AM396" s="372"/>
      <c r="AN396" s="372">
        <v>1.02698E-7</v>
      </c>
      <c r="AO396" s="372"/>
      <c r="AP396" s="372"/>
      <c r="AQ396" s="373"/>
    </row>
    <row r="397" spans="1:43" x14ac:dyDescent="0.25">
      <c r="A397" s="175" t="str">
        <f t="shared" si="24"/>
        <v>SL_2031_art_1_61</v>
      </c>
      <c r="B397" s="175" t="str">
        <f t="shared" si="25"/>
        <v>Combination Short Haul Truck</v>
      </c>
      <c r="C397" s="200">
        <f t="shared" si="23"/>
        <v>9.4411110385850608E-3</v>
      </c>
      <c r="D397" s="262">
        <f t="shared" si="26"/>
        <v>3.9923248604423096E-2</v>
      </c>
      <c r="E397" s="372">
        <v>4.2286599999999996</v>
      </c>
      <c r="F397" s="372">
        <v>1</v>
      </c>
      <c r="G397" s="372">
        <v>1</v>
      </c>
      <c r="H397" s="372">
        <v>2031</v>
      </c>
      <c r="I397" s="372">
        <v>1</v>
      </c>
      <c r="J397" s="372">
        <v>5</v>
      </c>
      <c r="K397" s="372" t="s">
        <v>308</v>
      </c>
      <c r="L397" s="372">
        <v>9</v>
      </c>
      <c r="M397" s="372">
        <v>49</v>
      </c>
      <c r="N397" s="372" t="s">
        <v>309</v>
      </c>
      <c r="O397" s="372">
        <v>49035</v>
      </c>
      <c r="P397" s="372" t="s">
        <v>234</v>
      </c>
      <c r="Q397" s="372">
        <v>490350</v>
      </c>
      <c r="R397" s="372">
        <v>61</v>
      </c>
      <c r="S397" s="372">
        <v>1</v>
      </c>
      <c r="T397" s="372" t="s">
        <v>316</v>
      </c>
      <c r="U397" s="372">
        <v>1</v>
      </c>
      <c r="V397" s="372" t="s">
        <v>324</v>
      </c>
      <c r="W397" s="372">
        <v>61</v>
      </c>
      <c r="X397" s="372" t="s">
        <v>259</v>
      </c>
      <c r="Y397" s="372" t="s">
        <v>428</v>
      </c>
      <c r="Z397" s="372" t="s">
        <v>2077</v>
      </c>
      <c r="AA397" s="372" t="s">
        <v>428</v>
      </c>
      <c r="AB397" s="372" t="s">
        <v>2077</v>
      </c>
      <c r="AC397" s="373"/>
      <c r="AD397" s="373"/>
      <c r="AE397" s="372" t="s">
        <v>428</v>
      </c>
      <c r="AF397" s="372">
        <v>5</v>
      </c>
      <c r="AG397" s="372" t="s">
        <v>310</v>
      </c>
      <c r="AH397" s="372" t="s">
        <v>428</v>
      </c>
      <c r="AI397" s="372"/>
      <c r="AJ397" s="372"/>
      <c r="AK397" s="372"/>
      <c r="AL397" s="372"/>
      <c r="AM397" s="372"/>
      <c r="AN397" s="372">
        <v>4.2286599999999996</v>
      </c>
      <c r="AO397" s="372"/>
      <c r="AP397" s="372"/>
      <c r="AQ397" s="373"/>
    </row>
    <row r="398" spans="1:43" x14ac:dyDescent="0.25">
      <c r="A398" s="175" t="str">
        <f t="shared" si="24"/>
        <v>SL_2031_art_1_54</v>
      </c>
      <c r="B398" s="175" t="str">
        <f t="shared" si="25"/>
        <v>Motor Home</v>
      </c>
      <c r="C398" s="200">
        <f t="shared" si="23"/>
        <v>1.3389880339048524E-3</v>
      </c>
      <c r="D398" s="262">
        <f t="shared" si="26"/>
        <v>1.5178366655935234E-4</v>
      </c>
      <c r="E398" s="372">
        <v>0.113357</v>
      </c>
      <c r="F398" s="372">
        <v>1</v>
      </c>
      <c r="G398" s="372">
        <v>1</v>
      </c>
      <c r="H398" s="372">
        <v>2031</v>
      </c>
      <c r="I398" s="372">
        <v>1</v>
      </c>
      <c r="J398" s="372">
        <v>5</v>
      </c>
      <c r="K398" s="372" t="s">
        <v>308</v>
      </c>
      <c r="L398" s="372">
        <v>9</v>
      </c>
      <c r="M398" s="372">
        <v>49</v>
      </c>
      <c r="N398" s="372" t="s">
        <v>309</v>
      </c>
      <c r="O398" s="372">
        <v>49035</v>
      </c>
      <c r="P398" s="372" t="s">
        <v>234</v>
      </c>
      <c r="Q398" s="372">
        <v>490350</v>
      </c>
      <c r="R398" s="372">
        <v>54</v>
      </c>
      <c r="S398" s="372">
        <v>1</v>
      </c>
      <c r="T398" s="372" t="s">
        <v>316</v>
      </c>
      <c r="U398" s="372">
        <v>15</v>
      </c>
      <c r="V398" s="372" t="s">
        <v>323</v>
      </c>
      <c r="W398" s="372">
        <v>54</v>
      </c>
      <c r="X398" s="372" t="s">
        <v>258</v>
      </c>
      <c r="Y398" s="372" t="s">
        <v>428</v>
      </c>
      <c r="Z398" s="372" t="s">
        <v>2077</v>
      </c>
      <c r="AA398" s="372" t="s">
        <v>428</v>
      </c>
      <c r="AB398" s="372" t="s">
        <v>2077</v>
      </c>
      <c r="AC398" s="373"/>
      <c r="AD398" s="373"/>
      <c r="AE398" s="372" t="s">
        <v>428</v>
      </c>
      <c r="AF398" s="372">
        <v>5</v>
      </c>
      <c r="AG398" s="372" t="s">
        <v>310</v>
      </c>
      <c r="AH398" s="372" t="s">
        <v>428</v>
      </c>
      <c r="AI398" s="372"/>
      <c r="AJ398" s="372"/>
      <c r="AK398" s="372"/>
      <c r="AL398" s="372"/>
      <c r="AM398" s="372"/>
      <c r="AN398" s="372">
        <v>0.113357</v>
      </c>
      <c r="AO398" s="372"/>
      <c r="AP398" s="372"/>
      <c r="AQ398" s="373"/>
    </row>
    <row r="399" spans="1:43" x14ac:dyDescent="0.25">
      <c r="A399" s="175" t="str">
        <f t="shared" si="24"/>
        <v>SL_2031_art_1_54</v>
      </c>
      <c r="B399" s="175" t="str">
        <f t="shared" si="25"/>
        <v>Motor Home</v>
      </c>
      <c r="C399" s="200">
        <f t="shared" si="23"/>
        <v>1.3389880339048524E-3</v>
      </c>
      <c r="D399" s="262">
        <f t="shared" si="26"/>
        <v>9.9256772774905674E-4</v>
      </c>
      <c r="E399" s="372">
        <v>0.741282</v>
      </c>
      <c r="F399" s="372">
        <v>1</v>
      </c>
      <c r="G399" s="372">
        <v>1</v>
      </c>
      <c r="H399" s="372">
        <v>2031</v>
      </c>
      <c r="I399" s="372">
        <v>1</v>
      </c>
      <c r="J399" s="372">
        <v>5</v>
      </c>
      <c r="K399" s="372" t="s">
        <v>308</v>
      </c>
      <c r="L399" s="372">
        <v>9</v>
      </c>
      <c r="M399" s="372">
        <v>49</v>
      </c>
      <c r="N399" s="372" t="s">
        <v>309</v>
      </c>
      <c r="O399" s="372">
        <v>49035</v>
      </c>
      <c r="P399" s="372" t="s">
        <v>234</v>
      </c>
      <c r="Q399" s="372">
        <v>490350</v>
      </c>
      <c r="R399" s="372">
        <v>54</v>
      </c>
      <c r="S399" s="372">
        <v>1</v>
      </c>
      <c r="T399" s="372" t="s">
        <v>316</v>
      </c>
      <c r="U399" s="372">
        <v>13</v>
      </c>
      <c r="V399" s="372" t="s">
        <v>325</v>
      </c>
      <c r="W399" s="372">
        <v>54</v>
      </c>
      <c r="X399" s="372" t="s">
        <v>258</v>
      </c>
      <c r="Y399" s="372" t="s">
        <v>428</v>
      </c>
      <c r="Z399" s="372" t="s">
        <v>2077</v>
      </c>
      <c r="AA399" s="372" t="s">
        <v>428</v>
      </c>
      <c r="AB399" s="372" t="s">
        <v>2077</v>
      </c>
      <c r="AC399" s="373"/>
      <c r="AD399" s="373"/>
      <c r="AE399" s="372" t="s">
        <v>428</v>
      </c>
      <c r="AF399" s="372">
        <v>5</v>
      </c>
      <c r="AG399" s="372" t="s">
        <v>310</v>
      </c>
      <c r="AH399" s="372" t="s">
        <v>428</v>
      </c>
      <c r="AI399" s="372"/>
      <c r="AJ399" s="372"/>
      <c r="AK399" s="372"/>
      <c r="AL399" s="372"/>
      <c r="AM399" s="372"/>
      <c r="AN399" s="372">
        <v>0.741282</v>
      </c>
      <c r="AO399" s="372"/>
      <c r="AP399" s="372"/>
      <c r="AQ399" s="373"/>
    </row>
    <row r="400" spans="1:43" x14ac:dyDescent="0.25">
      <c r="A400" s="175" t="str">
        <f t="shared" si="24"/>
        <v>SL_2031_art_1_54</v>
      </c>
      <c r="B400" s="175" t="str">
        <f t="shared" si="25"/>
        <v>Motor Home</v>
      </c>
      <c r="C400" s="200">
        <f t="shared" si="23"/>
        <v>1.3389880339048524E-3</v>
      </c>
      <c r="D400" s="262">
        <f t="shared" si="26"/>
        <v>1.6938600325306556E-6</v>
      </c>
      <c r="E400" s="372">
        <v>1.2650300000000001E-3</v>
      </c>
      <c r="F400" s="372">
        <v>1</v>
      </c>
      <c r="G400" s="372">
        <v>1</v>
      </c>
      <c r="H400" s="372">
        <v>2031</v>
      </c>
      <c r="I400" s="372">
        <v>1</v>
      </c>
      <c r="J400" s="372">
        <v>5</v>
      </c>
      <c r="K400" s="372" t="s">
        <v>308</v>
      </c>
      <c r="L400" s="372">
        <v>9</v>
      </c>
      <c r="M400" s="372">
        <v>49</v>
      </c>
      <c r="N400" s="372" t="s">
        <v>309</v>
      </c>
      <c r="O400" s="372">
        <v>49035</v>
      </c>
      <c r="P400" s="372" t="s">
        <v>234</v>
      </c>
      <c r="Q400" s="372">
        <v>490350</v>
      </c>
      <c r="R400" s="372">
        <v>54</v>
      </c>
      <c r="S400" s="372">
        <v>1</v>
      </c>
      <c r="T400" s="372" t="s">
        <v>316</v>
      </c>
      <c r="U400" s="372">
        <v>11</v>
      </c>
      <c r="V400" s="372" t="s">
        <v>326</v>
      </c>
      <c r="W400" s="372">
        <v>54</v>
      </c>
      <c r="X400" s="372" t="s">
        <v>258</v>
      </c>
      <c r="Y400" s="372" t="s">
        <v>428</v>
      </c>
      <c r="Z400" s="372" t="s">
        <v>2077</v>
      </c>
      <c r="AA400" s="372" t="s">
        <v>428</v>
      </c>
      <c r="AB400" s="372" t="s">
        <v>2077</v>
      </c>
      <c r="AC400" s="373"/>
      <c r="AD400" s="373"/>
      <c r="AE400" s="372" t="s">
        <v>428</v>
      </c>
      <c r="AF400" s="372">
        <v>5</v>
      </c>
      <c r="AG400" s="372" t="s">
        <v>310</v>
      </c>
      <c r="AH400" s="372" t="s">
        <v>428</v>
      </c>
      <c r="AI400" s="372"/>
      <c r="AJ400" s="372"/>
      <c r="AK400" s="372"/>
      <c r="AL400" s="372"/>
      <c r="AM400" s="372"/>
      <c r="AN400" s="372">
        <v>1.2650300000000001E-3</v>
      </c>
      <c r="AO400" s="372"/>
      <c r="AP400" s="372"/>
      <c r="AQ400" s="373"/>
    </row>
    <row r="401" spans="1:43" x14ac:dyDescent="0.25">
      <c r="A401" s="175" t="str">
        <f t="shared" si="24"/>
        <v>SL_2031_art_1_54</v>
      </c>
      <c r="B401" s="175" t="str">
        <f t="shared" si="25"/>
        <v>Motor Home</v>
      </c>
      <c r="C401" s="200">
        <f t="shared" si="23"/>
        <v>1.3389880339048524E-3</v>
      </c>
      <c r="D401" s="262">
        <f t="shared" si="26"/>
        <v>3.217213328823867E-3</v>
      </c>
      <c r="E401" s="372">
        <v>2.40272</v>
      </c>
      <c r="F401" s="372">
        <v>1</v>
      </c>
      <c r="G401" s="372">
        <v>1</v>
      </c>
      <c r="H401" s="372">
        <v>2031</v>
      </c>
      <c r="I401" s="372">
        <v>1</v>
      </c>
      <c r="J401" s="372">
        <v>5</v>
      </c>
      <c r="K401" s="372" t="s">
        <v>308</v>
      </c>
      <c r="L401" s="372">
        <v>9</v>
      </c>
      <c r="M401" s="372">
        <v>49</v>
      </c>
      <c r="N401" s="372" t="s">
        <v>309</v>
      </c>
      <c r="O401" s="372">
        <v>49035</v>
      </c>
      <c r="P401" s="372" t="s">
        <v>234</v>
      </c>
      <c r="Q401" s="372">
        <v>490350</v>
      </c>
      <c r="R401" s="372">
        <v>54</v>
      </c>
      <c r="S401" s="372">
        <v>1</v>
      </c>
      <c r="T401" s="372" t="s">
        <v>316</v>
      </c>
      <c r="U401" s="372">
        <v>1</v>
      </c>
      <c r="V401" s="372" t="s">
        <v>324</v>
      </c>
      <c r="W401" s="372">
        <v>54</v>
      </c>
      <c r="X401" s="372" t="s">
        <v>258</v>
      </c>
      <c r="Y401" s="372" t="s">
        <v>428</v>
      </c>
      <c r="Z401" s="372" t="s">
        <v>2077</v>
      </c>
      <c r="AA401" s="372" t="s">
        <v>428</v>
      </c>
      <c r="AB401" s="372" t="s">
        <v>2077</v>
      </c>
      <c r="AC401" s="373"/>
      <c r="AD401" s="373"/>
      <c r="AE401" s="372" t="s">
        <v>428</v>
      </c>
      <c r="AF401" s="372">
        <v>5</v>
      </c>
      <c r="AG401" s="372" t="s">
        <v>310</v>
      </c>
      <c r="AH401" s="372" t="s">
        <v>428</v>
      </c>
      <c r="AI401" s="372"/>
      <c r="AJ401" s="372"/>
      <c r="AK401" s="372"/>
      <c r="AL401" s="372"/>
      <c r="AM401" s="372"/>
      <c r="AN401" s="372">
        <v>2.40272</v>
      </c>
      <c r="AO401" s="372"/>
      <c r="AP401" s="372"/>
      <c r="AQ401" s="373"/>
    </row>
    <row r="402" spans="1:43" x14ac:dyDescent="0.25">
      <c r="A402" s="175" t="str">
        <f t="shared" si="24"/>
        <v>SL_2031_art_1_53</v>
      </c>
      <c r="B402" s="175" t="str">
        <f t="shared" si="25"/>
        <v>Single Long Haul Truck</v>
      </c>
      <c r="C402" s="200">
        <f t="shared" si="23"/>
        <v>2.2748394496792308E-3</v>
      </c>
      <c r="D402" s="262">
        <f t="shared" si="26"/>
        <v>2.573935340523056E-4</v>
      </c>
      <c r="E402" s="372">
        <v>0.113148</v>
      </c>
      <c r="F402" s="372">
        <v>1</v>
      </c>
      <c r="G402" s="372">
        <v>1</v>
      </c>
      <c r="H402" s="372">
        <v>2031</v>
      </c>
      <c r="I402" s="372">
        <v>1</v>
      </c>
      <c r="J402" s="372">
        <v>5</v>
      </c>
      <c r="K402" s="372" t="s">
        <v>308</v>
      </c>
      <c r="L402" s="372">
        <v>9</v>
      </c>
      <c r="M402" s="372">
        <v>49</v>
      </c>
      <c r="N402" s="372" t="s">
        <v>309</v>
      </c>
      <c r="O402" s="372">
        <v>49035</v>
      </c>
      <c r="P402" s="372" t="s">
        <v>234</v>
      </c>
      <c r="Q402" s="372">
        <v>490350</v>
      </c>
      <c r="R402" s="372">
        <v>53</v>
      </c>
      <c r="S402" s="372">
        <v>1</v>
      </c>
      <c r="T402" s="372" t="s">
        <v>316</v>
      </c>
      <c r="U402" s="372">
        <v>15</v>
      </c>
      <c r="V402" s="372" t="s">
        <v>323</v>
      </c>
      <c r="W402" s="372">
        <v>53</v>
      </c>
      <c r="X402" s="372" t="s">
        <v>257</v>
      </c>
      <c r="Y402" s="372" t="s">
        <v>428</v>
      </c>
      <c r="Z402" s="372" t="s">
        <v>2077</v>
      </c>
      <c r="AA402" s="372" t="s">
        <v>428</v>
      </c>
      <c r="AB402" s="372" t="s">
        <v>2077</v>
      </c>
      <c r="AC402" s="373"/>
      <c r="AD402" s="373"/>
      <c r="AE402" s="372" t="s">
        <v>428</v>
      </c>
      <c r="AF402" s="372">
        <v>5</v>
      </c>
      <c r="AG402" s="372" t="s">
        <v>310</v>
      </c>
      <c r="AH402" s="372" t="s">
        <v>428</v>
      </c>
      <c r="AI402" s="372"/>
      <c r="AJ402" s="372"/>
      <c r="AK402" s="372"/>
      <c r="AL402" s="372"/>
      <c r="AM402" s="372"/>
      <c r="AN402" s="372">
        <v>0.113148</v>
      </c>
      <c r="AO402" s="372"/>
      <c r="AP402" s="372"/>
      <c r="AQ402" s="373"/>
    </row>
    <row r="403" spans="1:43" x14ac:dyDescent="0.25">
      <c r="A403" s="175" t="str">
        <f t="shared" si="24"/>
        <v>SL_2031_art_1_53</v>
      </c>
      <c r="B403" s="175" t="str">
        <f t="shared" si="25"/>
        <v>Single Long Haul Truck</v>
      </c>
      <c r="C403" s="200">
        <f t="shared" si="23"/>
        <v>2.2748394496792308E-3</v>
      </c>
      <c r="D403" s="262">
        <f t="shared" si="26"/>
        <v>7.5248276736214438E-4</v>
      </c>
      <c r="E403" s="372">
        <v>0.330785</v>
      </c>
      <c r="F403" s="372">
        <v>1</v>
      </c>
      <c r="G403" s="372">
        <v>1</v>
      </c>
      <c r="H403" s="372">
        <v>2031</v>
      </c>
      <c r="I403" s="372">
        <v>1</v>
      </c>
      <c r="J403" s="372">
        <v>5</v>
      </c>
      <c r="K403" s="372" t="s">
        <v>308</v>
      </c>
      <c r="L403" s="372">
        <v>9</v>
      </c>
      <c r="M403" s="372">
        <v>49</v>
      </c>
      <c r="N403" s="372" t="s">
        <v>309</v>
      </c>
      <c r="O403" s="372">
        <v>49035</v>
      </c>
      <c r="P403" s="372" t="s">
        <v>234</v>
      </c>
      <c r="Q403" s="372">
        <v>490350</v>
      </c>
      <c r="R403" s="372">
        <v>53</v>
      </c>
      <c r="S403" s="372">
        <v>1</v>
      </c>
      <c r="T403" s="372" t="s">
        <v>316</v>
      </c>
      <c r="U403" s="372">
        <v>13</v>
      </c>
      <c r="V403" s="372" t="s">
        <v>325</v>
      </c>
      <c r="W403" s="372">
        <v>53</v>
      </c>
      <c r="X403" s="372" t="s">
        <v>257</v>
      </c>
      <c r="Y403" s="372" t="s">
        <v>428</v>
      </c>
      <c r="Z403" s="372" t="s">
        <v>2077</v>
      </c>
      <c r="AA403" s="372" t="s">
        <v>428</v>
      </c>
      <c r="AB403" s="372" t="s">
        <v>2077</v>
      </c>
      <c r="AC403" s="373"/>
      <c r="AD403" s="373"/>
      <c r="AE403" s="372" t="s">
        <v>428</v>
      </c>
      <c r="AF403" s="372">
        <v>5</v>
      </c>
      <c r="AG403" s="372" t="s">
        <v>310</v>
      </c>
      <c r="AH403" s="372" t="s">
        <v>428</v>
      </c>
      <c r="AI403" s="372"/>
      <c r="AJ403" s="372"/>
      <c r="AK403" s="372"/>
      <c r="AL403" s="372"/>
      <c r="AM403" s="372"/>
      <c r="AN403" s="372">
        <v>0.330785</v>
      </c>
      <c r="AO403" s="372"/>
      <c r="AP403" s="372"/>
      <c r="AQ403" s="373"/>
    </row>
    <row r="404" spans="1:43" x14ac:dyDescent="0.25">
      <c r="A404" s="175" t="str">
        <f t="shared" si="24"/>
        <v>SL_2031_art_1_53</v>
      </c>
      <c r="B404" s="175" t="str">
        <f t="shared" si="25"/>
        <v>Single Long Haul Truck</v>
      </c>
      <c r="C404" s="200">
        <f t="shared" ref="C404:C441" si="27">VLOOKUP(R404,$AS$8:$CT$22,Funding_Year-1996,FALSE)</f>
        <v>2.2748394496792308E-3</v>
      </c>
      <c r="D404" s="262">
        <f t="shared" si="26"/>
        <v>2.2156231039646308E-6</v>
      </c>
      <c r="E404" s="372">
        <v>9.7396899999999998E-4</v>
      </c>
      <c r="F404" s="372">
        <v>1</v>
      </c>
      <c r="G404" s="372">
        <v>1</v>
      </c>
      <c r="H404" s="372">
        <v>2031</v>
      </c>
      <c r="I404" s="372">
        <v>1</v>
      </c>
      <c r="J404" s="372">
        <v>5</v>
      </c>
      <c r="K404" s="372" t="s">
        <v>308</v>
      </c>
      <c r="L404" s="372">
        <v>9</v>
      </c>
      <c r="M404" s="372">
        <v>49</v>
      </c>
      <c r="N404" s="372" t="s">
        <v>309</v>
      </c>
      <c r="O404" s="372">
        <v>49035</v>
      </c>
      <c r="P404" s="372" t="s">
        <v>234</v>
      </c>
      <c r="Q404" s="372">
        <v>490350</v>
      </c>
      <c r="R404" s="372">
        <v>53</v>
      </c>
      <c r="S404" s="372">
        <v>1</v>
      </c>
      <c r="T404" s="372" t="s">
        <v>316</v>
      </c>
      <c r="U404" s="372">
        <v>11</v>
      </c>
      <c r="V404" s="372" t="s">
        <v>326</v>
      </c>
      <c r="W404" s="372">
        <v>53</v>
      </c>
      <c r="X404" s="372" t="s">
        <v>257</v>
      </c>
      <c r="Y404" s="372" t="s">
        <v>428</v>
      </c>
      <c r="Z404" s="372" t="s">
        <v>2077</v>
      </c>
      <c r="AA404" s="372" t="s">
        <v>428</v>
      </c>
      <c r="AB404" s="372" t="s">
        <v>2077</v>
      </c>
      <c r="AC404" s="373"/>
      <c r="AD404" s="373"/>
      <c r="AE404" s="372" t="s">
        <v>428</v>
      </c>
      <c r="AF404" s="372">
        <v>5</v>
      </c>
      <c r="AG404" s="372" t="s">
        <v>310</v>
      </c>
      <c r="AH404" s="372" t="s">
        <v>428</v>
      </c>
      <c r="AI404" s="372"/>
      <c r="AJ404" s="372"/>
      <c r="AK404" s="372"/>
      <c r="AL404" s="372"/>
      <c r="AM404" s="372"/>
      <c r="AN404" s="372">
        <v>9.7396899999999998E-4</v>
      </c>
      <c r="AO404" s="372"/>
      <c r="AP404" s="372"/>
      <c r="AQ404" s="373"/>
    </row>
    <row r="405" spans="1:43" s="249" customFormat="1" x14ac:dyDescent="0.25">
      <c r="A405" s="175" t="str">
        <f t="shared" ref="A405:A441" si="28">"SL_2031_art_"&amp;S405&amp;"_"&amp;R405</f>
        <v>SL_2031_art_1_53</v>
      </c>
      <c r="B405" s="175" t="str">
        <f t="shared" ref="B405:B441" si="29">VLOOKUP(R405,$AS$8:$AT$21,2,FALSE)</f>
        <v>Single Long Haul Truck</v>
      </c>
      <c r="C405" s="200">
        <f t="shared" si="27"/>
        <v>2.2748394496792308E-3</v>
      </c>
      <c r="D405" s="262">
        <f t="shared" ref="D405:D441" si="30">E405*C405</f>
        <v>1.0276996685026869E-2</v>
      </c>
      <c r="E405" s="372">
        <v>4.5176800000000004</v>
      </c>
      <c r="F405" s="372">
        <v>1</v>
      </c>
      <c r="G405" s="372">
        <v>1</v>
      </c>
      <c r="H405" s="372">
        <v>2031</v>
      </c>
      <c r="I405" s="372">
        <v>1</v>
      </c>
      <c r="J405" s="372">
        <v>5</v>
      </c>
      <c r="K405" s="372" t="s">
        <v>308</v>
      </c>
      <c r="L405" s="372">
        <v>9</v>
      </c>
      <c r="M405" s="372">
        <v>49</v>
      </c>
      <c r="N405" s="372" t="s">
        <v>309</v>
      </c>
      <c r="O405" s="372">
        <v>49035</v>
      </c>
      <c r="P405" s="372" t="s">
        <v>234</v>
      </c>
      <c r="Q405" s="372">
        <v>490350</v>
      </c>
      <c r="R405" s="372">
        <v>53</v>
      </c>
      <c r="S405" s="372">
        <v>1</v>
      </c>
      <c r="T405" s="372" t="s">
        <v>316</v>
      </c>
      <c r="U405" s="372">
        <v>1</v>
      </c>
      <c r="V405" s="372" t="s">
        <v>324</v>
      </c>
      <c r="W405" s="372">
        <v>53</v>
      </c>
      <c r="X405" s="372" t="s">
        <v>257</v>
      </c>
      <c r="Y405" s="372" t="s">
        <v>428</v>
      </c>
      <c r="Z405" s="372" t="s">
        <v>2077</v>
      </c>
      <c r="AA405" s="372" t="s">
        <v>428</v>
      </c>
      <c r="AB405" s="372" t="s">
        <v>2077</v>
      </c>
      <c r="AC405" s="373"/>
      <c r="AD405" s="373"/>
      <c r="AE405" s="372" t="s">
        <v>428</v>
      </c>
      <c r="AF405" s="372">
        <v>5</v>
      </c>
      <c r="AG405" s="372" t="s">
        <v>310</v>
      </c>
      <c r="AH405" s="372" t="s">
        <v>428</v>
      </c>
      <c r="AI405" s="372"/>
      <c r="AJ405" s="372"/>
      <c r="AK405" s="372"/>
      <c r="AL405" s="372"/>
      <c r="AM405" s="372"/>
      <c r="AN405" s="372">
        <v>4.5176800000000004</v>
      </c>
      <c r="AO405" s="372"/>
      <c r="AP405" s="372"/>
      <c r="AQ405" s="373"/>
    </row>
    <row r="406" spans="1:43" x14ac:dyDescent="0.25">
      <c r="A406" s="175" t="str">
        <f t="shared" si="28"/>
        <v>SL_2031_art_1_52</v>
      </c>
      <c r="B406" s="175" t="str">
        <f t="shared" si="29"/>
        <v>Single Short Haul Truck</v>
      </c>
      <c r="C406" s="200">
        <f t="shared" si="27"/>
        <v>3.3479081569163724E-2</v>
      </c>
      <c r="D406" s="262">
        <f t="shared" si="30"/>
        <v>3.788091121387737E-3</v>
      </c>
      <c r="E406" s="372">
        <v>0.113148</v>
      </c>
      <c r="F406" s="372">
        <v>1</v>
      </c>
      <c r="G406" s="372">
        <v>1</v>
      </c>
      <c r="H406" s="372">
        <v>2031</v>
      </c>
      <c r="I406" s="372">
        <v>1</v>
      </c>
      <c r="J406" s="372">
        <v>5</v>
      </c>
      <c r="K406" s="372" t="s">
        <v>308</v>
      </c>
      <c r="L406" s="372">
        <v>9</v>
      </c>
      <c r="M406" s="372">
        <v>49</v>
      </c>
      <c r="N406" s="372" t="s">
        <v>309</v>
      </c>
      <c r="O406" s="372">
        <v>49035</v>
      </c>
      <c r="P406" s="372" t="s">
        <v>234</v>
      </c>
      <c r="Q406" s="372">
        <v>490350</v>
      </c>
      <c r="R406" s="372">
        <v>52</v>
      </c>
      <c r="S406" s="372">
        <v>1</v>
      </c>
      <c r="T406" s="372" t="s">
        <v>316</v>
      </c>
      <c r="U406" s="372">
        <v>15</v>
      </c>
      <c r="V406" s="372" t="s">
        <v>323</v>
      </c>
      <c r="W406" s="372">
        <v>52</v>
      </c>
      <c r="X406" s="372" t="s">
        <v>256</v>
      </c>
      <c r="Y406" s="372" t="s">
        <v>428</v>
      </c>
      <c r="Z406" s="372" t="s">
        <v>2077</v>
      </c>
      <c r="AA406" s="372" t="s">
        <v>428</v>
      </c>
      <c r="AB406" s="372" t="s">
        <v>2077</v>
      </c>
      <c r="AC406" s="373"/>
      <c r="AD406" s="373"/>
      <c r="AE406" s="372" t="s">
        <v>428</v>
      </c>
      <c r="AF406" s="372">
        <v>5</v>
      </c>
      <c r="AG406" s="372" t="s">
        <v>310</v>
      </c>
      <c r="AH406" s="372" t="s">
        <v>428</v>
      </c>
      <c r="AI406" s="372"/>
      <c r="AJ406" s="372"/>
      <c r="AK406" s="372"/>
      <c r="AL406" s="372"/>
      <c r="AM406" s="372"/>
      <c r="AN406" s="372">
        <v>0.113148</v>
      </c>
      <c r="AO406" s="372"/>
      <c r="AP406" s="372"/>
      <c r="AQ406" s="373"/>
    </row>
    <row r="407" spans="1:43" x14ac:dyDescent="0.25">
      <c r="A407" s="175" t="str">
        <f t="shared" si="28"/>
        <v>SL_2031_art_1_52</v>
      </c>
      <c r="B407" s="175" t="str">
        <f t="shared" si="29"/>
        <v>Single Short Haul Truck</v>
      </c>
      <c r="C407" s="200">
        <f t="shared" si="27"/>
        <v>3.3479081569163724E-2</v>
      </c>
      <c r="D407" s="262">
        <f t="shared" si="30"/>
        <v>1.1074377996855822E-2</v>
      </c>
      <c r="E407" s="372">
        <v>0.330785</v>
      </c>
      <c r="F407" s="372">
        <v>1</v>
      </c>
      <c r="G407" s="372">
        <v>1</v>
      </c>
      <c r="H407" s="372">
        <v>2031</v>
      </c>
      <c r="I407" s="372">
        <v>1</v>
      </c>
      <c r="J407" s="372">
        <v>5</v>
      </c>
      <c r="K407" s="372" t="s">
        <v>308</v>
      </c>
      <c r="L407" s="372">
        <v>9</v>
      </c>
      <c r="M407" s="372">
        <v>49</v>
      </c>
      <c r="N407" s="372" t="s">
        <v>309</v>
      </c>
      <c r="O407" s="372">
        <v>49035</v>
      </c>
      <c r="P407" s="372" t="s">
        <v>234</v>
      </c>
      <c r="Q407" s="372">
        <v>490350</v>
      </c>
      <c r="R407" s="372">
        <v>52</v>
      </c>
      <c r="S407" s="372">
        <v>1</v>
      </c>
      <c r="T407" s="372" t="s">
        <v>316</v>
      </c>
      <c r="U407" s="372">
        <v>13</v>
      </c>
      <c r="V407" s="372" t="s">
        <v>325</v>
      </c>
      <c r="W407" s="372">
        <v>52</v>
      </c>
      <c r="X407" s="372" t="s">
        <v>256</v>
      </c>
      <c r="Y407" s="372" t="s">
        <v>428</v>
      </c>
      <c r="Z407" s="372" t="s">
        <v>2077</v>
      </c>
      <c r="AA407" s="372" t="s">
        <v>428</v>
      </c>
      <c r="AB407" s="372" t="s">
        <v>2077</v>
      </c>
      <c r="AC407" s="373"/>
      <c r="AD407" s="373"/>
      <c r="AE407" s="372" t="s">
        <v>428</v>
      </c>
      <c r="AF407" s="372">
        <v>5</v>
      </c>
      <c r="AG407" s="372" t="s">
        <v>310</v>
      </c>
      <c r="AH407" s="372" t="s">
        <v>428</v>
      </c>
      <c r="AI407" s="372"/>
      <c r="AJ407" s="372"/>
      <c r="AK407" s="372"/>
      <c r="AL407" s="372"/>
      <c r="AM407" s="372"/>
      <c r="AN407" s="372">
        <v>0.330785</v>
      </c>
      <c r="AO407" s="372"/>
      <c r="AP407" s="372"/>
      <c r="AQ407" s="373"/>
    </row>
    <row r="408" spans="1:43" x14ac:dyDescent="0.25">
      <c r="A408" s="175" t="str">
        <f t="shared" si="28"/>
        <v>SL_2031_art_1_52</v>
      </c>
      <c r="B408" s="175" t="str">
        <f t="shared" si="29"/>
        <v>Single Short Haul Truck</v>
      </c>
      <c r="C408" s="200">
        <f t="shared" si="27"/>
        <v>3.3479081569163724E-2</v>
      </c>
      <c r="D408" s="262">
        <f t="shared" si="30"/>
        <v>2.0381763547572754E-5</v>
      </c>
      <c r="E408" s="372">
        <v>6.0879100000000002E-4</v>
      </c>
      <c r="F408" s="372">
        <v>1</v>
      </c>
      <c r="G408" s="372">
        <v>1</v>
      </c>
      <c r="H408" s="372">
        <v>2031</v>
      </c>
      <c r="I408" s="372">
        <v>1</v>
      </c>
      <c r="J408" s="372">
        <v>5</v>
      </c>
      <c r="K408" s="372" t="s">
        <v>308</v>
      </c>
      <c r="L408" s="372">
        <v>9</v>
      </c>
      <c r="M408" s="372">
        <v>49</v>
      </c>
      <c r="N408" s="372" t="s">
        <v>309</v>
      </c>
      <c r="O408" s="372">
        <v>49035</v>
      </c>
      <c r="P408" s="372" t="s">
        <v>234</v>
      </c>
      <c r="Q408" s="372">
        <v>490350</v>
      </c>
      <c r="R408" s="372">
        <v>52</v>
      </c>
      <c r="S408" s="372">
        <v>1</v>
      </c>
      <c r="T408" s="372" t="s">
        <v>316</v>
      </c>
      <c r="U408" s="372">
        <v>11</v>
      </c>
      <c r="V408" s="372" t="s">
        <v>326</v>
      </c>
      <c r="W408" s="372">
        <v>52</v>
      </c>
      <c r="X408" s="372" t="s">
        <v>256</v>
      </c>
      <c r="Y408" s="372" t="s">
        <v>428</v>
      </c>
      <c r="Z408" s="372" t="s">
        <v>2077</v>
      </c>
      <c r="AA408" s="372" t="s">
        <v>428</v>
      </c>
      <c r="AB408" s="372" t="s">
        <v>2077</v>
      </c>
      <c r="AC408" s="373"/>
      <c r="AD408" s="373"/>
      <c r="AE408" s="372" t="s">
        <v>428</v>
      </c>
      <c r="AF408" s="372">
        <v>5</v>
      </c>
      <c r="AG408" s="372" t="s">
        <v>310</v>
      </c>
      <c r="AH408" s="372" t="s">
        <v>428</v>
      </c>
      <c r="AI408" s="372"/>
      <c r="AJ408" s="372"/>
      <c r="AK408" s="372"/>
      <c r="AL408" s="372"/>
      <c r="AM408" s="372"/>
      <c r="AN408" s="372">
        <v>6.0879100000000002E-4</v>
      </c>
      <c r="AO408" s="372"/>
      <c r="AP408" s="372"/>
      <c r="AQ408" s="373"/>
    </row>
    <row r="409" spans="1:43" x14ac:dyDescent="0.25">
      <c r="A409" s="175" t="str">
        <f t="shared" si="28"/>
        <v>SL_2031_art_1_52</v>
      </c>
      <c r="B409" s="175" t="str">
        <f t="shared" si="29"/>
        <v>Single Short Haul Truck</v>
      </c>
      <c r="C409" s="200">
        <f t="shared" si="27"/>
        <v>3.3479081569163724E-2</v>
      </c>
      <c r="D409" s="262">
        <f t="shared" si="30"/>
        <v>0.15124777722337959</v>
      </c>
      <c r="E409" s="372">
        <v>4.5176800000000004</v>
      </c>
      <c r="F409" s="372">
        <v>1</v>
      </c>
      <c r="G409" s="372">
        <v>1</v>
      </c>
      <c r="H409" s="372">
        <v>2031</v>
      </c>
      <c r="I409" s="372">
        <v>1</v>
      </c>
      <c r="J409" s="372">
        <v>5</v>
      </c>
      <c r="K409" s="372" t="s">
        <v>308</v>
      </c>
      <c r="L409" s="372">
        <v>9</v>
      </c>
      <c r="M409" s="372">
        <v>49</v>
      </c>
      <c r="N409" s="372" t="s">
        <v>309</v>
      </c>
      <c r="O409" s="372">
        <v>49035</v>
      </c>
      <c r="P409" s="372" t="s">
        <v>234</v>
      </c>
      <c r="Q409" s="372">
        <v>490350</v>
      </c>
      <c r="R409" s="372">
        <v>52</v>
      </c>
      <c r="S409" s="372">
        <v>1</v>
      </c>
      <c r="T409" s="372" t="s">
        <v>316</v>
      </c>
      <c r="U409" s="372">
        <v>1</v>
      </c>
      <c r="V409" s="372" t="s">
        <v>324</v>
      </c>
      <c r="W409" s="372">
        <v>52</v>
      </c>
      <c r="X409" s="372" t="s">
        <v>256</v>
      </c>
      <c r="Y409" s="372" t="s">
        <v>428</v>
      </c>
      <c r="Z409" s="372" t="s">
        <v>2077</v>
      </c>
      <c r="AA409" s="372" t="s">
        <v>428</v>
      </c>
      <c r="AB409" s="372" t="s">
        <v>2077</v>
      </c>
      <c r="AC409" s="373"/>
      <c r="AD409" s="373"/>
      <c r="AE409" s="372" t="s">
        <v>428</v>
      </c>
      <c r="AF409" s="372">
        <v>5</v>
      </c>
      <c r="AG409" s="372" t="s">
        <v>310</v>
      </c>
      <c r="AH409" s="372" t="s">
        <v>428</v>
      </c>
      <c r="AI409" s="372"/>
      <c r="AJ409" s="372"/>
      <c r="AK409" s="372"/>
      <c r="AL409" s="372"/>
      <c r="AM409" s="372"/>
      <c r="AN409" s="372">
        <v>4.5176800000000004</v>
      </c>
      <c r="AO409" s="372"/>
      <c r="AP409" s="372"/>
      <c r="AQ409" s="373"/>
    </row>
    <row r="410" spans="1:43" x14ac:dyDescent="0.25">
      <c r="A410" s="175" t="str">
        <f t="shared" si="28"/>
        <v>SL_2031_art_1_51</v>
      </c>
      <c r="B410" s="175" t="str">
        <f t="shared" si="29"/>
        <v>Refuse Truck</v>
      </c>
      <c r="C410" s="200">
        <f t="shared" si="27"/>
        <v>4.0253931417307004E-4</v>
      </c>
      <c r="D410" s="262">
        <f t="shared" si="30"/>
        <v>2.6509266788798946E-4</v>
      </c>
      <c r="E410" s="372">
        <v>0.658551</v>
      </c>
      <c r="F410" s="372">
        <v>1</v>
      </c>
      <c r="G410" s="372">
        <v>1</v>
      </c>
      <c r="H410" s="372">
        <v>2031</v>
      </c>
      <c r="I410" s="372">
        <v>1</v>
      </c>
      <c r="J410" s="372">
        <v>5</v>
      </c>
      <c r="K410" s="372" t="s">
        <v>308</v>
      </c>
      <c r="L410" s="372">
        <v>9</v>
      </c>
      <c r="M410" s="372">
        <v>49</v>
      </c>
      <c r="N410" s="372" t="s">
        <v>309</v>
      </c>
      <c r="O410" s="372">
        <v>49035</v>
      </c>
      <c r="P410" s="372" t="s">
        <v>234</v>
      </c>
      <c r="Q410" s="372">
        <v>490350</v>
      </c>
      <c r="R410" s="372">
        <v>51</v>
      </c>
      <c r="S410" s="372">
        <v>1</v>
      </c>
      <c r="T410" s="372" t="s">
        <v>316</v>
      </c>
      <c r="U410" s="372">
        <v>15</v>
      </c>
      <c r="V410" s="372" t="s">
        <v>323</v>
      </c>
      <c r="W410" s="372">
        <v>51</v>
      </c>
      <c r="X410" s="372" t="s">
        <v>255</v>
      </c>
      <c r="Y410" s="372" t="s">
        <v>428</v>
      </c>
      <c r="Z410" s="372" t="s">
        <v>2077</v>
      </c>
      <c r="AA410" s="372" t="s">
        <v>428</v>
      </c>
      <c r="AB410" s="372" t="s">
        <v>2077</v>
      </c>
      <c r="AC410" s="373"/>
      <c r="AD410" s="373"/>
      <c r="AE410" s="372" t="s">
        <v>428</v>
      </c>
      <c r="AF410" s="372">
        <v>5</v>
      </c>
      <c r="AG410" s="372" t="s">
        <v>310</v>
      </c>
      <c r="AH410" s="372" t="s">
        <v>428</v>
      </c>
      <c r="AI410" s="372"/>
      <c r="AJ410" s="372"/>
      <c r="AK410" s="372"/>
      <c r="AL410" s="372"/>
      <c r="AM410" s="372"/>
      <c r="AN410" s="372">
        <v>0.658551</v>
      </c>
      <c r="AO410" s="372"/>
      <c r="AP410" s="372"/>
      <c r="AQ410" s="373"/>
    </row>
    <row r="411" spans="1:43" x14ac:dyDescent="0.25">
      <c r="A411" s="175" t="str">
        <f t="shared" si="28"/>
        <v>SL_2031_art_1_51</v>
      </c>
      <c r="B411" s="175" t="str">
        <f t="shared" si="29"/>
        <v>Refuse Truck</v>
      </c>
      <c r="C411" s="200">
        <f t="shared" si="27"/>
        <v>4.0253931417307004E-4</v>
      </c>
      <c r="D411" s="262">
        <f t="shared" si="30"/>
        <v>6.362898685202301E-7</v>
      </c>
      <c r="E411" s="372">
        <v>1.58069E-3</v>
      </c>
      <c r="F411" s="372">
        <v>1</v>
      </c>
      <c r="G411" s="372">
        <v>1</v>
      </c>
      <c r="H411" s="372">
        <v>2031</v>
      </c>
      <c r="I411" s="372">
        <v>1</v>
      </c>
      <c r="J411" s="372">
        <v>5</v>
      </c>
      <c r="K411" s="372" t="s">
        <v>308</v>
      </c>
      <c r="L411" s="372">
        <v>9</v>
      </c>
      <c r="M411" s="372">
        <v>49</v>
      </c>
      <c r="N411" s="372" t="s">
        <v>309</v>
      </c>
      <c r="O411" s="372">
        <v>49035</v>
      </c>
      <c r="P411" s="372" t="s">
        <v>234</v>
      </c>
      <c r="Q411" s="372">
        <v>490350</v>
      </c>
      <c r="R411" s="372">
        <v>51</v>
      </c>
      <c r="S411" s="372">
        <v>1</v>
      </c>
      <c r="T411" s="372" t="s">
        <v>316</v>
      </c>
      <c r="U411" s="372">
        <v>13</v>
      </c>
      <c r="V411" s="372" t="s">
        <v>325</v>
      </c>
      <c r="W411" s="372">
        <v>51</v>
      </c>
      <c r="X411" s="372" t="s">
        <v>255</v>
      </c>
      <c r="Y411" s="372" t="s">
        <v>428</v>
      </c>
      <c r="Z411" s="372" t="s">
        <v>2077</v>
      </c>
      <c r="AA411" s="372" t="s">
        <v>428</v>
      </c>
      <c r="AB411" s="372" t="s">
        <v>2077</v>
      </c>
      <c r="AC411" s="373"/>
      <c r="AD411" s="373"/>
      <c r="AE411" s="372" t="s">
        <v>428</v>
      </c>
      <c r="AF411" s="372">
        <v>5</v>
      </c>
      <c r="AG411" s="372" t="s">
        <v>310</v>
      </c>
      <c r="AH411" s="372" t="s">
        <v>428</v>
      </c>
      <c r="AI411" s="372"/>
      <c r="AJ411" s="372"/>
      <c r="AK411" s="372"/>
      <c r="AL411" s="372"/>
      <c r="AM411" s="372"/>
      <c r="AN411" s="372">
        <v>1.58069E-3</v>
      </c>
      <c r="AO411" s="372"/>
      <c r="AP411" s="372"/>
      <c r="AQ411" s="373"/>
    </row>
    <row r="412" spans="1:43" x14ac:dyDescent="0.25">
      <c r="A412" s="175" t="str">
        <f t="shared" si="28"/>
        <v>SL_2031_art_1_51</v>
      </c>
      <c r="B412" s="175" t="str">
        <f t="shared" si="29"/>
        <v>Refuse Truck</v>
      </c>
      <c r="C412" s="200">
        <f t="shared" si="27"/>
        <v>4.0253931417307004E-4</v>
      </c>
      <c r="D412" s="262">
        <f t="shared" si="30"/>
        <v>1.0192899243833392E-9</v>
      </c>
      <c r="E412" s="372">
        <v>2.53215E-6</v>
      </c>
      <c r="F412" s="372">
        <v>1</v>
      </c>
      <c r="G412" s="372">
        <v>1</v>
      </c>
      <c r="H412" s="372">
        <v>2031</v>
      </c>
      <c r="I412" s="372">
        <v>1</v>
      </c>
      <c r="J412" s="372">
        <v>5</v>
      </c>
      <c r="K412" s="372" t="s">
        <v>308</v>
      </c>
      <c r="L412" s="372">
        <v>9</v>
      </c>
      <c r="M412" s="372">
        <v>49</v>
      </c>
      <c r="N412" s="372" t="s">
        <v>309</v>
      </c>
      <c r="O412" s="372">
        <v>49035</v>
      </c>
      <c r="P412" s="372" t="s">
        <v>234</v>
      </c>
      <c r="Q412" s="372">
        <v>490350</v>
      </c>
      <c r="R412" s="372">
        <v>51</v>
      </c>
      <c r="S412" s="372">
        <v>1</v>
      </c>
      <c r="T412" s="372" t="s">
        <v>316</v>
      </c>
      <c r="U412" s="372">
        <v>11</v>
      </c>
      <c r="V412" s="372" t="s">
        <v>326</v>
      </c>
      <c r="W412" s="372">
        <v>51</v>
      </c>
      <c r="X412" s="372" t="s">
        <v>255</v>
      </c>
      <c r="Y412" s="372" t="s">
        <v>428</v>
      </c>
      <c r="Z412" s="372" t="s">
        <v>2077</v>
      </c>
      <c r="AA412" s="372" t="s">
        <v>428</v>
      </c>
      <c r="AB412" s="372" t="s">
        <v>2077</v>
      </c>
      <c r="AC412" s="373"/>
      <c r="AD412" s="373"/>
      <c r="AE412" s="372" t="s">
        <v>428</v>
      </c>
      <c r="AF412" s="372">
        <v>5</v>
      </c>
      <c r="AG412" s="372" t="s">
        <v>310</v>
      </c>
      <c r="AH412" s="372" t="s">
        <v>428</v>
      </c>
      <c r="AI412" s="372"/>
      <c r="AJ412" s="372"/>
      <c r="AK412" s="372"/>
      <c r="AL412" s="372"/>
      <c r="AM412" s="372"/>
      <c r="AN412" s="372">
        <v>2.53215E-6</v>
      </c>
      <c r="AO412" s="372"/>
      <c r="AP412" s="372"/>
      <c r="AQ412" s="373"/>
    </row>
    <row r="413" spans="1:43" x14ac:dyDescent="0.25">
      <c r="A413" s="175" t="str">
        <f t="shared" si="28"/>
        <v>SL_2031_art_1_51</v>
      </c>
      <c r="B413" s="175" t="str">
        <f t="shared" si="29"/>
        <v>Refuse Truck</v>
      </c>
      <c r="C413" s="200">
        <f t="shared" si="27"/>
        <v>4.0253931417307004E-4</v>
      </c>
      <c r="D413" s="262">
        <f t="shared" si="30"/>
        <v>1.3901373183515635E-2</v>
      </c>
      <c r="E413" s="372">
        <v>34.534199999999998</v>
      </c>
      <c r="F413" s="372">
        <v>1</v>
      </c>
      <c r="G413" s="372">
        <v>1</v>
      </c>
      <c r="H413" s="372">
        <v>2031</v>
      </c>
      <c r="I413" s="372">
        <v>1</v>
      </c>
      <c r="J413" s="372">
        <v>5</v>
      </c>
      <c r="K413" s="372" t="s">
        <v>308</v>
      </c>
      <c r="L413" s="372">
        <v>9</v>
      </c>
      <c r="M413" s="372">
        <v>49</v>
      </c>
      <c r="N413" s="372" t="s">
        <v>309</v>
      </c>
      <c r="O413" s="372">
        <v>49035</v>
      </c>
      <c r="P413" s="372" t="s">
        <v>234</v>
      </c>
      <c r="Q413" s="372">
        <v>490350</v>
      </c>
      <c r="R413" s="372">
        <v>51</v>
      </c>
      <c r="S413" s="372">
        <v>1</v>
      </c>
      <c r="T413" s="372" t="s">
        <v>316</v>
      </c>
      <c r="U413" s="372">
        <v>1</v>
      </c>
      <c r="V413" s="372" t="s">
        <v>324</v>
      </c>
      <c r="W413" s="372">
        <v>51</v>
      </c>
      <c r="X413" s="372" t="s">
        <v>255</v>
      </c>
      <c r="Y413" s="372" t="s">
        <v>428</v>
      </c>
      <c r="Z413" s="372" t="s">
        <v>2077</v>
      </c>
      <c r="AA413" s="372" t="s">
        <v>428</v>
      </c>
      <c r="AB413" s="372" t="s">
        <v>2077</v>
      </c>
      <c r="AC413" s="373"/>
      <c r="AD413" s="373"/>
      <c r="AE413" s="372" t="s">
        <v>428</v>
      </c>
      <c r="AF413" s="372">
        <v>5</v>
      </c>
      <c r="AG413" s="372" t="s">
        <v>310</v>
      </c>
      <c r="AH413" s="372" t="s">
        <v>428</v>
      </c>
      <c r="AI413" s="372"/>
      <c r="AJ413" s="372"/>
      <c r="AK413" s="372"/>
      <c r="AL413" s="372"/>
      <c r="AM413" s="372"/>
      <c r="AN413" s="372">
        <v>34.534199999999998</v>
      </c>
      <c r="AO413" s="372"/>
      <c r="AP413" s="372"/>
      <c r="AQ413" s="373"/>
    </row>
    <row r="414" spans="1:43" x14ac:dyDescent="0.25">
      <c r="A414" s="175" t="str">
        <f t="shared" si="28"/>
        <v>SL_2031_art_1_43</v>
      </c>
      <c r="B414" s="175" t="str">
        <f t="shared" si="29"/>
        <v>School Bus</v>
      </c>
      <c r="C414" s="200">
        <f t="shared" si="27"/>
        <v>1.228449877329703E-3</v>
      </c>
      <c r="D414" s="262">
        <f t="shared" si="30"/>
        <v>3.4008529248983233E-4</v>
      </c>
      <c r="E414" s="372">
        <v>0.276841</v>
      </c>
      <c r="F414" s="372">
        <v>1</v>
      </c>
      <c r="G414" s="372">
        <v>1</v>
      </c>
      <c r="H414" s="372">
        <v>2031</v>
      </c>
      <c r="I414" s="372">
        <v>1</v>
      </c>
      <c r="J414" s="372">
        <v>5</v>
      </c>
      <c r="K414" s="372" t="s">
        <v>308</v>
      </c>
      <c r="L414" s="372">
        <v>9</v>
      </c>
      <c r="M414" s="372">
        <v>49</v>
      </c>
      <c r="N414" s="372" t="s">
        <v>309</v>
      </c>
      <c r="O414" s="372">
        <v>49035</v>
      </c>
      <c r="P414" s="372" t="s">
        <v>234</v>
      </c>
      <c r="Q414" s="372">
        <v>490350</v>
      </c>
      <c r="R414" s="372">
        <v>43</v>
      </c>
      <c r="S414" s="372">
        <v>1</v>
      </c>
      <c r="T414" s="372" t="s">
        <v>316</v>
      </c>
      <c r="U414" s="372">
        <v>15</v>
      </c>
      <c r="V414" s="372" t="s">
        <v>323</v>
      </c>
      <c r="W414" s="372">
        <v>43</v>
      </c>
      <c r="X414" s="372" t="s">
        <v>254</v>
      </c>
      <c r="Y414" s="372" t="s">
        <v>428</v>
      </c>
      <c r="Z414" s="372" t="s">
        <v>2077</v>
      </c>
      <c r="AA414" s="372" t="s">
        <v>428</v>
      </c>
      <c r="AB414" s="372" t="s">
        <v>2077</v>
      </c>
      <c r="AC414" s="373"/>
      <c r="AD414" s="373"/>
      <c r="AE414" s="372" t="s">
        <v>428</v>
      </c>
      <c r="AF414" s="372">
        <v>5</v>
      </c>
      <c r="AG414" s="372" t="s">
        <v>310</v>
      </c>
      <c r="AH414" s="372" t="s">
        <v>428</v>
      </c>
      <c r="AI414" s="372"/>
      <c r="AJ414" s="372"/>
      <c r="AK414" s="372"/>
      <c r="AL414" s="372"/>
      <c r="AM414" s="372"/>
      <c r="AN414" s="372">
        <v>0.276841</v>
      </c>
      <c r="AO414" s="372"/>
      <c r="AP414" s="372"/>
      <c r="AQ414" s="373"/>
    </row>
    <row r="415" spans="1:43" x14ac:dyDescent="0.25">
      <c r="A415" s="175" t="str">
        <f t="shared" si="28"/>
        <v>SL_2031_art_1_43</v>
      </c>
      <c r="B415" s="175" t="str">
        <f t="shared" si="29"/>
        <v>School Bus</v>
      </c>
      <c r="C415" s="200">
        <f t="shared" si="27"/>
        <v>1.228449877329703E-3</v>
      </c>
      <c r="D415" s="262">
        <f t="shared" si="30"/>
        <v>5.9398745538572199E-5</v>
      </c>
      <c r="E415" s="372">
        <v>4.8352600000000003E-2</v>
      </c>
      <c r="F415" s="372">
        <v>1</v>
      </c>
      <c r="G415" s="372">
        <v>1</v>
      </c>
      <c r="H415" s="372">
        <v>2031</v>
      </c>
      <c r="I415" s="372">
        <v>1</v>
      </c>
      <c r="J415" s="372">
        <v>5</v>
      </c>
      <c r="K415" s="372" t="s">
        <v>308</v>
      </c>
      <c r="L415" s="372">
        <v>9</v>
      </c>
      <c r="M415" s="372">
        <v>49</v>
      </c>
      <c r="N415" s="372" t="s">
        <v>309</v>
      </c>
      <c r="O415" s="372">
        <v>49035</v>
      </c>
      <c r="P415" s="372" t="s">
        <v>234</v>
      </c>
      <c r="Q415" s="372">
        <v>490350</v>
      </c>
      <c r="R415" s="372">
        <v>43</v>
      </c>
      <c r="S415" s="372">
        <v>1</v>
      </c>
      <c r="T415" s="372" t="s">
        <v>316</v>
      </c>
      <c r="U415" s="372">
        <v>13</v>
      </c>
      <c r="V415" s="372" t="s">
        <v>325</v>
      </c>
      <c r="W415" s="372">
        <v>43</v>
      </c>
      <c r="X415" s="372" t="s">
        <v>254</v>
      </c>
      <c r="Y415" s="372" t="s">
        <v>428</v>
      </c>
      <c r="Z415" s="372" t="s">
        <v>2077</v>
      </c>
      <c r="AA415" s="372" t="s">
        <v>428</v>
      </c>
      <c r="AB415" s="372" t="s">
        <v>2077</v>
      </c>
      <c r="AC415" s="373"/>
      <c r="AD415" s="373"/>
      <c r="AE415" s="372" t="s">
        <v>428</v>
      </c>
      <c r="AF415" s="372">
        <v>5</v>
      </c>
      <c r="AG415" s="372" t="s">
        <v>310</v>
      </c>
      <c r="AH415" s="372" t="s">
        <v>428</v>
      </c>
      <c r="AI415" s="372"/>
      <c r="AJ415" s="372"/>
      <c r="AK415" s="372"/>
      <c r="AL415" s="372"/>
      <c r="AM415" s="372"/>
      <c r="AN415" s="372">
        <v>4.8352600000000003E-2</v>
      </c>
      <c r="AO415" s="372"/>
      <c r="AP415" s="372"/>
      <c r="AQ415" s="373"/>
    </row>
    <row r="416" spans="1:43" x14ac:dyDescent="0.25">
      <c r="A416" s="175" t="str">
        <f t="shared" si="28"/>
        <v>SL_2031_art_1_43</v>
      </c>
      <c r="B416" s="175" t="str">
        <f t="shared" si="29"/>
        <v>School Bus</v>
      </c>
      <c r="C416" s="200">
        <f t="shared" si="27"/>
        <v>1.228449877329703E-3</v>
      </c>
      <c r="D416" s="262">
        <f t="shared" si="30"/>
        <v>1.8770836970585592E-7</v>
      </c>
      <c r="E416" s="372">
        <v>1.5280099999999999E-4</v>
      </c>
      <c r="F416" s="372">
        <v>1</v>
      </c>
      <c r="G416" s="372">
        <v>1</v>
      </c>
      <c r="H416" s="372">
        <v>2031</v>
      </c>
      <c r="I416" s="372">
        <v>1</v>
      </c>
      <c r="J416" s="372">
        <v>5</v>
      </c>
      <c r="K416" s="372" t="s">
        <v>308</v>
      </c>
      <c r="L416" s="372">
        <v>9</v>
      </c>
      <c r="M416" s="372">
        <v>49</v>
      </c>
      <c r="N416" s="372" t="s">
        <v>309</v>
      </c>
      <c r="O416" s="372">
        <v>49035</v>
      </c>
      <c r="P416" s="372" t="s">
        <v>234</v>
      </c>
      <c r="Q416" s="372">
        <v>490350</v>
      </c>
      <c r="R416" s="372">
        <v>43</v>
      </c>
      <c r="S416" s="372">
        <v>1</v>
      </c>
      <c r="T416" s="372" t="s">
        <v>316</v>
      </c>
      <c r="U416" s="372">
        <v>11</v>
      </c>
      <c r="V416" s="372" t="s">
        <v>326</v>
      </c>
      <c r="W416" s="372">
        <v>43</v>
      </c>
      <c r="X416" s="372" t="s">
        <v>254</v>
      </c>
      <c r="Y416" s="372" t="s">
        <v>428</v>
      </c>
      <c r="Z416" s="372" t="s">
        <v>2077</v>
      </c>
      <c r="AA416" s="372" t="s">
        <v>428</v>
      </c>
      <c r="AB416" s="372" t="s">
        <v>2077</v>
      </c>
      <c r="AC416" s="373"/>
      <c r="AD416" s="373"/>
      <c r="AE416" s="372" t="s">
        <v>428</v>
      </c>
      <c r="AF416" s="372">
        <v>5</v>
      </c>
      <c r="AG416" s="372" t="s">
        <v>310</v>
      </c>
      <c r="AH416" s="372" t="s">
        <v>428</v>
      </c>
      <c r="AI416" s="372"/>
      <c r="AJ416" s="372"/>
      <c r="AK416" s="372"/>
      <c r="AL416" s="372"/>
      <c r="AM416" s="372"/>
      <c r="AN416" s="372">
        <v>1.5280099999999999E-4</v>
      </c>
      <c r="AO416" s="372"/>
      <c r="AP416" s="372"/>
      <c r="AQ416" s="373"/>
    </row>
    <row r="417" spans="1:43" x14ac:dyDescent="0.25">
      <c r="A417" s="175" t="str">
        <f t="shared" si="28"/>
        <v>SL_2031_art_1_43</v>
      </c>
      <c r="B417" s="175" t="str">
        <f t="shared" si="29"/>
        <v>School Bus</v>
      </c>
      <c r="C417" s="200">
        <f t="shared" si="27"/>
        <v>1.228449877329703E-3</v>
      </c>
      <c r="D417" s="262">
        <f t="shared" si="30"/>
        <v>5.6188560319134218E-3</v>
      </c>
      <c r="E417" s="372">
        <v>4.5739400000000003</v>
      </c>
      <c r="F417" s="372">
        <v>1</v>
      </c>
      <c r="G417" s="372">
        <v>1</v>
      </c>
      <c r="H417" s="372">
        <v>2031</v>
      </c>
      <c r="I417" s="372">
        <v>1</v>
      </c>
      <c r="J417" s="372">
        <v>5</v>
      </c>
      <c r="K417" s="372" t="s">
        <v>308</v>
      </c>
      <c r="L417" s="372">
        <v>9</v>
      </c>
      <c r="M417" s="372">
        <v>49</v>
      </c>
      <c r="N417" s="372" t="s">
        <v>309</v>
      </c>
      <c r="O417" s="372">
        <v>49035</v>
      </c>
      <c r="P417" s="372" t="s">
        <v>234</v>
      </c>
      <c r="Q417" s="372">
        <v>490350</v>
      </c>
      <c r="R417" s="372">
        <v>43</v>
      </c>
      <c r="S417" s="372">
        <v>1</v>
      </c>
      <c r="T417" s="372" t="s">
        <v>316</v>
      </c>
      <c r="U417" s="372">
        <v>1</v>
      </c>
      <c r="V417" s="372" t="s">
        <v>324</v>
      </c>
      <c r="W417" s="372">
        <v>43</v>
      </c>
      <c r="X417" s="372" t="s">
        <v>254</v>
      </c>
      <c r="Y417" s="372" t="s">
        <v>428</v>
      </c>
      <c r="Z417" s="372" t="s">
        <v>2077</v>
      </c>
      <c r="AA417" s="372" t="s">
        <v>428</v>
      </c>
      <c r="AB417" s="372" t="s">
        <v>2077</v>
      </c>
      <c r="AC417" s="373"/>
      <c r="AD417" s="373"/>
      <c r="AE417" s="372" t="s">
        <v>428</v>
      </c>
      <c r="AF417" s="372">
        <v>5</v>
      </c>
      <c r="AG417" s="372" t="s">
        <v>310</v>
      </c>
      <c r="AH417" s="372" t="s">
        <v>428</v>
      </c>
      <c r="AI417" s="372"/>
      <c r="AJ417" s="372"/>
      <c r="AK417" s="372"/>
      <c r="AL417" s="372"/>
      <c r="AM417" s="372"/>
      <c r="AN417" s="372">
        <v>4.5739400000000003</v>
      </c>
      <c r="AO417" s="372"/>
      <c r="AP417" s="372"/>
      <c r="AQ417" s="373"/>
    </row>
    <row r="418" spans="1:43" x14ac:dyDescent="0.25">
      <c r="A418" s="175" t="str">
        <f t="shared" si="28"/>
        <v>SL_2031_art_1_42</v>
      </c>
      <c r="B418" s="175" t="str">
        <f t="shared" si="29"/>
        <v>Transit Bus</v>
      </c>
      <c r="C418" s="200">
        <f t="shared" si="27"/>
        <v>8.5332482098569569E-4</v>
      </c>
      <c r="D418" s="262">
        <f t="shared" si="30"/>
        <v>5.1303765552266191E-4</v>
      </c>
      <c r="E418" s="372">
        <v>0.60122200000000003</v>
      </c>
      <c r="F418" s="372">
        <v>1</v>
      </c>
      <c r="G418" s="372">
        <v>1</v>
      </c>
      <c r="H418" s="372">
        <v>2031</v>
      </c>
      <c r="I418" s="372">
        <v>1</v>
      </c>
      <c r="J418" s="372">
        <v>5</v>
      </c>
      <c r="K418" s="372" t="s">
        <v>308</v>
      </c>
      <c r="L418" s="372">
        <v>9</v>
      </c>
      <c r="M418" s="372">
        <v>49</v>
      </c>
      <c r="N418" s="372" t="s">
        <v>309</v>
      </c>
      <c r="O418" s="372">
        <v>49035</v>
      </c>
      <c r="P418" s="372" t="s">
        <v>234</v>
      </c>
      <c r="Q418" s="372">
        <v>490350</v>
      </c>
      <c r="R418" s="372">
        <v>42</v>
      </c>
      <c r="S418" s="372">
        <v>1</v>
      </c>
      <c r="T418" s="372" t="s">
        <v>316</v>
      </c>
      <c r="U418" s="372">
        <v>15</v>
      </c>
      <c r="V418" s="372" t="s">
        <v>323</v>
      </c>
      <c r="W418" s="372">
        <v>42</v>
      </c>
      <c r="X418" s="372" t="s">
        <v>253</v>
      </c>
      <c r="Y418" s="372" t="s">
        <v>428</v>
      </c>
      <c r="Z418" s="372" t="s">
        <v>2077</v>
      </c>
      <c r="AA418" s="372" t="s">
        <v>428</v>
      </c>
      <c r="AB418" s="372" t="s">
        <v>2077</v>
      </c>
      <c r="AC418" s="373"/>
      <c r="AD418" s="373"/>
      <c r="AE418" s="372" t="s">
        <v>428</v>
      </c>
      <c r="AF418" s="372">
        <v>5</v>
      </c>
      <c r="AG418" s="372" t="s">
        <v>310</v>
      </c>
      <c r="AH418" s="372" t="s">
        <v>428</v>
      </c>
      <c r="AI418" s="372"/>
      <c r="AJ418" s="372"/>
      <c r="AK418" s="372"/>
      <c r="AL418" s="372"/>
      <c r="AM418" s="372"/>
      <c r="AN418" s="372">
        <v>0.60122200000000003</v>
      </c>
      <c r="AO418" s="372"/>
      <c r="AP418" s="372"/>
      <c r="AQ418" s="373"/>
    </row>
    <row r="419" spans="1:43" x14ac:dyDescent="0.25">
      <c r="A419" s="175" t="str">
        <f t="shared" si="28"/>
        <v>SL_2031_art_1_42</v>
      </c>
      <c r="B419" s="175" t="str">
        <f t="shared" si="29"/>
        <v>Transit Bus</v>
      </c>
      <c r="C419" s="200">
        <f t="shared" si="27"/>
        <v>8.5332482098569569E-4</v>
      </c>
      <c r="D419" s="262">
        <f t="shared" si="30"/>
        <v>1.5623353482462906E-4</v>
      </c>
      <c r="E419" s="372">
        <v>0.183088</v>
      </c>
      <c r="F419" s="372">
        <v>1</v>
      </c>
      <c r="G419" s="372">
        <v>1</v>
      </c>
      <c r="H419" s="372">
        <v>2031</v>
      </c>
      <c r="I419" s="372">
        <v>1</v>
      </c>
      <c r="J419" s="372">
        <v>5</v>
      </c>
      <c r="K419" s="372" t="s">
        <v>308</v>
      </c>
      <c r="L419" s="372">
        <v>9</v>
      </c>
      <c r="M419" s="372">
        <v>49</v>
      </c>
      <c r="N419" s="372" t="s">
        <v>309</v>
      </c>
      <c r="O419" s="372">
        <v>49035</v>
      </c>
      <c r="P419" s="372" t="s">
        <v>234</v>
      </c>
      <c r="Q419" s="372">
        <v>490350</v>
      </c>
      <c r="R419" s="372">
        <v>42</v>
      </c>
      <c r="S419" s="372">
        <v>1</v>
      </c>
      <c r="T419" s="372" t="s">
        <v>316</v>
      </c>
      <c r="U419" s="372">
        <v>13</v>
      </c>
      <c r="V419" s="372" t="s">
        <v>325</v>
      </c>
      <c r="W419" s="372">
        <v>42</v>
      </c>
      <c r="X419" s="372" t="s">
        <v>253</v>
      </c>
      <c r="Y419" s="372" t="s">
        <v>428</v>
      </c>
      <c r="Z419" s="372" t="s">
        <v>2077</v>
      </c>
      <c r="AA419" s="372" t="s">
        <v>428</v>
      </c>
      <c r="AB419" s="372" t="s">
        <v>2077</v>
      </c>
      <c r="AC419" s="373"/>
      <c r="AD419" s="373"/>
      <c r="AE419" s="372" t="s">
        <v>428</v>
      </c>
      <c r="AF419" s="372">
        <v>5</v>
      </c>
      <c r="AG419" s="372" t="s">
        <v>310</v>
      </c>
      <c r="AH419" s="372" t="s">
        <v>428</v>
      </c>
      <c r="AI419" s="372"/>
      <c r="AJ419" s="372"/>
      <c r="AK419" s="372"/>
      <c r="AL419" s="372"/>
      <c r="AM419" s="372"/>
      <c r="AN419" s="372">
        <v>0.183088</v>
      </c>
      <c r="AO419" s="372"/>
      <c r="AP419" s="372"/>
      <c r="AQ419" s="373"/>
    </row>
    <row r="420" spans="1:43" x14ac:dyDescent="0.25">
      <c r="A420" s="175" t="str">
        <f t="shared" si="28"/>
        <v>SL_2031_art_1_42</v>
      </c>
      <c r="B420" s="175" t="str">
        <f t="shared" si="29"/>
        <v>Transit Bus</v>
      </c>
      <c r="C420" s="200">
        <f t="shared" si="27"/>
        <v>8.5332482098569569E-4</v>
      </c>
      <c r="D420" s="262">
        <f t="shared" si="30"/>
        <v>4.5728567834356147E-7</v>
      </c>
      <c r="E420" s="372">
        <v>5.3588699999999997E-4</v>
      </c>
      <c r="F420" s="372">
        <v>1</v>
      </c>
      <c r="G420" s="372">
        <v>1</v>
      </c>
      <c r="H420" s="372">
        <v>2031</v>
      </c>
      <c r="I420" s="372">
        <v>1</v>
      </c>
      <c r="J420" s="372">
        <v>5</v>
      </c>
      <c r="K420" s="372" t="s">
        <v>308</v>
      </c>
      <c r="L420" s="372">
        <v>9</v>
      </c>
      <c r="M420" s="372">
        <v>49</v>
      </c>
      <c r="N420" s="372" t="s">
        <v>309</v>
      </c>
      <c r="O420" s="372">
        <v>49035</v>
      </c>
      <c r="P420" s="372" t="s">
        <v>234</v>
      </c>
      <c r="Q420" s="372">
        <v>490350</v>
      </c>
      <c r="R420" s="372">
        <v>42</v>
      </c>
      <c r="S420" s="372">
        <v>1</v>
      </c>
      <c r="T420" s="372" t="s">
        <v>316</v>
      </c>
      <c r="U420" s="372">
        <v>11</v>
      </c>
      <c r="V420" s="372" t="s">
        <v>326</v>
      </c>
      <c r="W420" s="372">
        <v>42</v>
      </c>
      <c r="X420" s="372" t="s">
        <v>253</v>
      </c>
      <c r="Y420" s="372" t="s">
        <v>428</v>
      </c>
      <c r="Z420" s="372" t="s">
        <v>2077</v>
      </c>
      <c r="AA420" s="372" t="s">
        <v>428</v>
      </c>
      <c r="AB420" s="372" t="s">
        <v>2077</v>
      </c>
      <c r="AC420" s="373"/>
      <c r="AD420" s="373"/>
      <c r="AE420" s="372" t="s">
        <v>428</v>
      </c>
      <c r="AF420" s="372">
        <v>5</v>
      </c>
      <c r="AG420" s="372" t="s">
        <v>310</v>
      </c>
      <c r="AH420" s="372" t="s">
        <v>428</v>
      </c>
      <c r="AI420" s="372"/>
      <c r="AJ420" s="372"/>
      <c r="AK420" s="372"/>
      <c r="AL420" s="372"/>
      <c r="AM420" s="372"/>
      <c r="AN420" s="372">
        <v>5.3588699999999997E-4</v>
      </c>
      <c r="AO420" s="372"/>
      <c r="AP420" s="372"/>
      <c r="AQ420" s="373"/>
    </row>
    <row r="421" spans="1:43" x14ac:dyDescent="0.25">
      <c r="A421" s="175" t="str">
        <f t="shared" si="28"/>
        <v>SL_2031_art_1_42</v>
      </c>
      <c r="B421" s="175" t="str">
        <f t="shared" si="29"/>
        <v>Transit Bus</v>
      </c>
      <c r="C421" s="200">
        <f t="shared" si="27"/>
        <v>8.5332482098569569E-4</v>
      </c>
      <c r="D421" s="262">
        <f t="shared" si="30"/>
        <v>3.0712269629542471E-2</v>
      </c>
      <c r="E421" s="372">
        <v>35.991300000000003</v>
      </c>
      <c r="F421" s="372">
        <v>1</v>
      </c>
      <c r="G421" s="372">
        <v>1</v>
      </c>
      <c r="H421" s="372">
        <v>2031</v>
      </c>
      <c r="I421" s="372">
        <v>1</v>
      </c>
      <c r="J421" s="372">
        <v>5</v>
      </c>
      <c r="K421" s="372" t="s">
        <v>308</v>
      </c>
      <c r="L421" s="372">
        <v>9</v>
      </c>
      <c r="M421" s="372">
        <v>49</v>
      </c>
      <c r="N421" s="372" t="s">
        <v>309</v>
      </c>
      <c r="O421" s="372">
        <v>49035</v>
      </c>
      <c r="P421" s="372" t="s">
        <v>234</v>
      </c>
      <c r="Q421" s="372">
        <v>490350</v>
      </c>
      <c r="R421" s="372">
        <v>42</v>
      </c>
      <c r="S421" s="372">
        <v>1</v>
      </c>
      <c r="T421" s="372" t="s">
        <v>316</v>
      </c>
      <c r="U421" s="372">
        <v>1</v>
      </c>
      <c r="V421" s="372" t="s">
        <v>324</v>
      </c>
      <c r="W421" s="372">
        <v>42</v>
      </c>
      <c r="X421" s="372" t="s">
        <v>253</v>
      </c>
      <c r="Y421" s="372" t="s">
        <v>428</v>
      </c>
      <c r="Z421" s="372" t="s">
        <v>2077</v>
      </c>
      <c r="AA421" s="372" t="s">
        <v>428</v>
      </c>
      <c r="AB421" s="372" t="s">
        <v>2077</v>
      </c>
      <c r="AC421" s="373"/>
      <c r="AD421" s="373"/>
      <c r="AE421" s="372" t="s">
        <v>428</v>
      </c>
      <c r="AF421" s="372">
        <v>5</v>
      </c>
      <c r="AG421" s="372" t="s">
        <v>310</v>
      </c>
      <c r="AH421" s="372" t="s">
        <v>428</v>
      </c>
      <c r="AI421" s="372"/>
      <c r="AJ421" s="372"/>
      <c r="AK421" s="372"/>
      <c r="AL421" s="372"/>
      <c r="AM421" s="372"/>
      <c r="AN421" s="372">
        <v>35.991300000000003</v>
      </c>
      <c r="AO421" s="372"/>
      <c r="AP421" s="372"/>
      <c r="AQ421" s="373"/>
    </row>
    <row r="422" spans="1:43" x14ac:dyDescent="0.25">
      <c r="A422" s="175" t="str">
        <f t="shared" si="28"/>
        <v>SL_2031_art_1_41</v>
      </c>
      <c r="B422" s="175" t="str">
        <f t="shared" si="29"/>
        <v>Intercity Bus</v>
      </c>
      <c r="C422" s="200">
        <f t="shared" si="27"/>
        <v>2.7535459620983706E-3</v>
      </c>
      <c r="D422" s="262">
        <f t="shared" si="30"/>
        <v>1.5533716513283645E-3</v>
      </c>
      <c r="E422" s="372">
        <v>0.56413500000000005</v>
      </c>
      <c r="F422" s="372">
        <v>1</v>
      </c>
      <c r="G422" s="372">
        <v>1</v>
      </c>
      <c r="H422" s="372">
        <v>2031</v>
      </c>
      <c r="I422" s="372">
        <v>1</v>
      </c>
      <c r="J422" s="372">
        <v>5</v>
      </c>
      <c r="K422" s="372" t="s">
        <v>308</v>
      </c>
      <c r="L422" s="372">
        <v>9</v>
      </c>
      <c r="M422" s="372">
        <v>49</v>
      </c>
      <c r="N422" s="372" t="s">
        <v>309</v>
      </c>
      <c r="O422" s="372">
        <v>49035</v>
      </c>
      <c r="P422" s="372" t="s">
        <v>234</v>
      </c>
      <c r="Q422" s="372">
        <v>490350</v>
      </c>
      <c r="R422" s="372">
        <v>41</v>
      </c>
      <c r="S422" s="372">
        <v>1</v>
      </c>
      <c r="T422" s="372" t="s">
        <v>316</v>
      </c>
      <c r="U422" s="372">
        <v>15</v>
      </c>
      <c r="V422" s="372" t="s">
        <v>323</v>
      </c>
      <c r="W422" s="372">
        <v>41</v>
      </c>
      <c r="X422" s="372" t="s">
        <v>429</v>
      </c>
      <c r="Y422" s="372" t="s">
        <v>428</v>
      </c>
      <c r="Z422" s="372" t="s">
        <v>2077</v>
      </c>
      <c r="AA422" s="372" t="s">
        <v>428</v>
      </c>
      <c r="AB422" s="372" t="s">
        <v>2077</v>
      </c>
      <c r="AC422" s="373"/>
      <c r="AD422" s="373"/>
      <c r="AE422" s="372" t="s">
        <v>428</v>
      </c>
      <c r="AF422" s="372">
        <v>5</v>
      </c>
      <c r="AG422" s="372" t="s">
        <v>310</v>
      </c>
      <c r="AH422" s="372" t="s">
        <v>428</v>
      </c>
      <c r="AI422" s="372"/>
      <c r="AJ422" s="372"/>
      <c r="AK422" s="372"/>
      <c r="AL422" s="372"/>
      <c r="AM422" s="372"/>
      <c r="AN422" s="372">
        <v>0.56413500000000005</v>
      </c>
      <c r="AO422" s="372"/>
      <c r="AP422" s="372"/>
      <c r="AQ422" s="373"/>
    </row>
    <row r="423" spans="1:43" x14ac:dyDescent="0.25">
      <c r="A423" s="175" t="str">
        <f t="shared" si="28"/>
        <v>SL_2031_art_1_41</v>
      </c>
      <c r="B423" s="175" t="str">
        <f t="shared" si="29"/>
        <v>Intercity Bus</v>
      </c>
      <c r="C423" s="200">
        <f t="shared" si="27"/>
        <v>2.7535459620983706E-3</v>
      </c>
      <c r="D423" s="262">
        <f t="shared" si="30"/>
        <v>5.6204003405370894E-4</v>
      </c>
      <c r="E423" s="372">
        <v>0.20411499999999999</v>
      </c>
      <c r="F423" s="372">
        <v>1</v>
      </c>
      <c r="G423" s="372">
        <v>1</v>
      </c>
      <c r="H423" s="372">
        <v>2031</v>
      </c>
      <c r="I423" s="372">
        <v>1</v>
      </c>
      <c r="J423" s="372">
        <v>5</v>
      </c>
      <c r="K423" s="372" t="s">
        <v>308</v>
      </c>
      <c r="L423" s="372">
        <v>9</v>
      </c>
      <c r="M423" s="372">
        <v>49</v>
      </c>
      <c r="N423" s="372" t="s">
        <v>309</v>
      </c>
      <c r="O423" s="372">
        <v>49035</v>
      </c>
      <c r="P423" s="372" t="s">
        <v>234</v>
      </c>
      <c r="Q423" s="372">
        <v>490350</v>
      </c>
      <c r="R423" s="372">
        <v>41</v>
      </c>
      <c r="S423" s="372">
        <v>1</v>
      </c>
      <c r="T423" s="372" t="s">
        <v>316</v>
      </c>
      <c r="U423" s="372">
        <v>13</v>
      </c>
      <c r="V423" s="372" t="s">
        <v>325</v>
      </c>
      <c r="W423" s="372">
        <v>41</v>
      </c>
      <c r="X423" s="372" t="s">
        <v>429</v>
      </c>
      <c r="Y423" s="372" t="s">
        <v>428</v>
      </c>
      <c r="Z423" s="372" t="s">
        <v>2077</v>
      </c>
      <c r="AA423" s="372" t="s">
        <v>428</v>
      </c>
      <c r="AB423" s="372" t="s">
        <v>2077</v>
      </c>
      <c r="AC423" s="373"/>
      <c r="AD423" s="373"/>
      <c r="AE423" s="372" t="s">
        <v>428</v>
      </c>
      <c r="AF423" s="372">
        <v>5</v>
      </c>
      <c r="AG423" s="372" t="s">
        <v>310</v>
      </c>
      <c r="AH423" s="372" t="s">
        <v>428</v>
      </c>
      <c r="AI423" s="372"/>
      <c r="AJ423" s="372"/>
      <c r="AK423" s="372"/>
      <c r="AL423" s="372"/>
      <c r="AM423" s="372"/>
      <c r="AN423" s="372">
        <v>0.20411499999999999</v>
      </c>
      <c r="AO423" s="372"/>
      <c r="AP423" s="372"/>
      <c r="AQ423" s="373"/>
    </row>
    <row r="424" spans="1:43" x14ac:dyDescent="0.25">
      <c r="A424" s="175" t="str">
        <f t="shared" si="28"/>
        <v>SL_2031_art_1_41</v>
      </c>
      <c r="B424" s="175" t="str">
        <f t="shared" si="29"/>
        <v>Intercity Bus</v>
      </c>
      <c r="C424" s="200">
        <f t="shared" si="27"/>
        <v>2.7535459620983706E-3</v>
      </c>
      <c r="D424" s="262">
        <f t="shared" si="30"/>
        <v>1.3959651964050111E-6</v>
      </c>
      <c r="E424" s="372">
        <v>5.0697000000000003E-4</v>
      </c>
      <c r="F424" s="372">
        <v>1</v>
      </c>
      <c r="G424" s="372">
        <v>1</v>
      </c>
      <c r="H424" s="372">
        <v>2031</v>
      </c>
      <c r="I424" s="372">
        <v>1</v>
      </c>
      <c r="J424" s="372">
        <v>5</v>
      </c>
      <c r="K424" s="372" t="s">
        <v>308</v>
      </c>
      <c r="L424" s="372">
        <v>9</v>
      </c>
      <c r="M424" s="372">
        <v>49</v>
      </c>
      <c r="N424" s="372" t="s">
        <v>309</v>
      </c>
      <c r="O424" s="372">
        <v>49035</v>
      </c>
      <c r="P424" s="372" t="s">
        <v>234</v>
      </c>
      <c r="Q424" s="372">
        <v>490350</v>
      </c>
      <c r="R424" s="372">
        <v>41</v>
      </c>
      <c r="S424" s="372">
        <v>1</v>
      </c>
      <c r="T424" s="372" t="s">
        <v>316</v>
      </c>
      <c r="U424" s="372">
        <v>11</v>
      </c>
      <c r="V424" s="372" t="s">
        <v>326</v>
      </c>
      <c r="W424" s="372">
        <v>41</v>
      </c>
      <c r="X424" s="372" t="s">
        <v>429</v>
      </c>
      <c r="Y424" s="372" t="s">
        <v>428</v>
      </c>
      <c r="Z424" s="372" t="s">
        <v>2077</v>
      </c>
      <c r="AA424" s="372" t="s">
        <v>428</v>
      </c>
      <c r="AB424" s="372" t="s">
        <v>2077</v>
      </c>
      <c r="AC424" s="373"/>
      <c r="AD424" s="373"/>
      <c r="AE424" s="372" t="s">
        <v>428</v>
      </c>
      <c r="AF424" s="372">
        <v>5</v>
      </c>
      <c r="AG424" s="372" t="s">
        <v>310</v>
      </c>
      <c r="AH424" s="372" t="s">
        <v>428</v>
      </c>
      <c r="AI424" s="372"/>
      <c r="AJ424" s="372"/>
      <c r="AK424" s="372"/>
      <c r="AL424" s="372"/>
      <c r="AM424" s="372"/>
      <c r="AN424" s="372">
        <v>5.0697000000000003E-4</v>
      </c>
      <c r="AO424" s="372"/>
      <c r="AP424" s="372"/>
      <c r="AQ424" s="373"/>
    </row>
    <row r="425" spans="1:43" x14ac:dyDescent="0.25">
      <c r="A425" s="175" t="str">
        <f t="shared" si="28"/>
        <v>SL_2031_art_1_41</v>
      </c>
      <c r="B425" s="175" t="str">
        <f t="shared" si="29"/>
        <v>Intercity Bus</v>
      </c>
      <c r="C425" s="200">
        <f t="shared" si="27"/>
        <v>2.7535459620983706E-3</v>
      </c>
      <c r="D425" s="262">
        <f t="shared" si="30"/>
        <v>9.0212498874055455E-2</v>
      </c>
      <c r="E425" s="372">
        <v>32.762300000000003</v>
      </c>
      <c r="F425" s="372">
        <v>1</v>
      </c>
      <c r="G425" s="372">
        <v>1</v>
      </c>
      <c r="H425" s="372">
        <v>2031</v>
      </c>
      <c r="I425" s="372">
        <v>1</v>
      </c>
      <c r="J425" s="372">
        <v>5</v>
      </c>
      <c r="K425" s="372" t="s">
        <v>308</v>
      </c>
      <c r="L425" s="372">
        <v>9</v>
      </c>
      <c r="M425" s="372">
        <v>49</v>
      </c>
      <c r="N425" s="372" t="s">
        <v>309</v>
      </c>
      <c r="O425" s="372">
        <v>49035</v>
      </c>
      <c r="P425" s="372" t="s">
        <v>234</v>
      </c>
      <c r="Q425" s="372">
        <v>490350</v>
      </c>
      <c r="R425" s="372">
        <v>41</v>
      </c>
      <c r="S425" s="372">
        <v>1</v>
      </c>
      <c r="T425" s="372" t="s">
        <v>316</v>
      </c>
      <c r="U425" s="372">
        <v>1</v>
      </c>
      <c r="V425" s="372" t="s">
        <v>324</v>
      </c>
      <c r="W425" s="372">
        <v>41</v>
      </c>
      <c r="X425" s="372" t="s">
        <v>429</v>
      </c>
      <c r="Y425" s="372" t="s">
        <v>428</v>
      </c>
      <c r="Z425" s="372" t="s">
        <v>2077</v>
      </c>
      <c r="AA425" s="372" t="s">
        <v>428</v>
      </c>
      <c r="AB425" s="372" t="s">
        <v>2077</v>
      </c>
      <c r="AC425" s="373"/>
      <c r="AD425" s="373"/>
      <c r="AE425" s="372" t="s">
        <v>428</v>
      </c>
      <c r="AF425" s="372">
        <v>5</v>
      </c>
      <c r="AG425" s="372" t="s">
        <v>310</v>
      </c>
      <c r="AH425" s="372" t="s">
        <v>428</v>
      </c>
      <c r="AI425" s="372"/>
      <c r="AJ425" s="372"/>
      <c r="AK425" s="372"/>
      <c r="AL425" s="372"/>
      <c r="AM425" s="372"/>
      <c r="AN425" s="372">
        <v>32.762300000000003</v>
      </c>
      <c r="AO425" s="372"/>
      <c r="AP425" s="372"/>
      <c r="AQ425" s="373"/>
    </row>
    <row r="426" spans="1:43" x14ac:dyDescent="0.25">
      <c r="A426" s="175" t="str">
        <f t="shared" si="28"/>
        <v>SL_2031_art_1_32</v>
      </c>
      <c r="B426" s="175" t="str">
        <f t="shared" si="29"/>
        <v>Light Commercial Truck</v>
      </c>
      <c r="C426" s="200">
        <f t="shared" si="27"/>
        <v>5.0584719878058286E-2</v>
      </c>
      <c r="D426" s="262">
        <f t="shared" si="30"/>
        <v>1.0769436277318731E-4</v>
      </c>
      <c r="E426" s="372">
        <v>2.1289899999999999E-3</v>
      </c>
      <c r="F426" s="372">
        <v>1</v>
      </c>
      <c r="G426" s="372">
        <v>1</v>
      </c>
      <c r="H426" s="372">
        <v>2031</v>
      </c>
      <c r="I426" s="372">
        <v>1</v>
      </c>
      <c r="J426" s="372">
        <v>5</v>
      </c>
      <c r="K426" s="372" t="s">
        <v>308</v>
      </c>
      <c r="L426" s="372">
        <v>9</v>
      </c>
      <c r="M426" s="372">
        <v>49</v>
      </c>
      <c r="N426" s="372" t="s">
        <v>309</v>
      </c>
      <c r="O426" s="372">
        <v>49035</v>
      </c>
      <c r="P426" s="372" t="s">
        <v>234</v>
      </c>
      <c r="Q426" s="372">
        <v>490350</v>
      </c>
      <c r="R426" s="372">
        <v>32</v>
      </c>
      <c r="S426" s="372">
        <v>1</v>
      </c>
      <c r="T426" s="372" t="s">
        <v>316</v>
      </c>
      <c r="U426" s="372">
        <v>15</v>
      </c>
      <c r="V426" s="372" t="s">
        <v>323</v>
      </c>
      <c r="W426" s="372">
        <v>32</v>
      </c>
      <c r="X426" s="372" t="s">
        <v>251</v>
      </c>
      <c r="Y426" s="372" t="s">
        <v>428</v>
      </c>
      <c r="Z426" s="372" t="s">
        <v>2077</v>
      </c>
      <c r="AA426" s="372" t="s">
        <v>428</v>
      </c>
      <c r="AB426" s="372" t="s">
        <v>2077</v>
      </c>
      <c r="AC426" s="373"/>
      <c r="AD426" s="373"/>
      <c r="AE426" s="372" t="s">
        <v>428</v>
      </c>
      <c r="AF426" s="372">
        <v>5</v>
      </c>
      <c r="AG426" s="372" t="s">
        <v>310</v>
      </c>
      <c r="AH426" s="372" t="s">
        <v>428</v>
      </c>
      <c r="AI426" s="372"/>
      <c r="AJ426" s="372"/>
      <c r="AK426" s="372"/>
      <c r="AL426" s="372"/>
      <c r="AM426" s="372"/>
      <c r="AN426" s="372">
        <v>2.1289899999999999E-3</v>
      </c>
      <c r="AO426" s="372"/>
      <c r="AP426" s="372"/>
      <c r="AQ426" s="373"/>
    </row>
    <row r="427" spans="1:43" x14ac:dyDescent="0.25">
      <c r="A427" s="175" t="str">
        <f t="shared" si="28"/>
        <v>SL_2031_art_1_32</v>
      </c>
      <c r="B427" s="175" t="str">
        <f t="shared" si="29"/>
        <v>Light Commercial Truck</v>
      </c>
      <c r="C427" s="200">
        <f t="shared" si="27"/>
        <v>5.0584719878058286E-2</v>
      </c>
      <c r="D427" s="262">
        <f t="shared" si="30"/>
        <v>2.1671505690157734E-2</v>
      </c>
      <c r="E427" s="372">
        <v>0.42842000000000002</v>
      </c>
      <c r="F427" s="372">
        <v>1</v>
      </c>
      <c r="G427" s="372">
        <v>1</v>
      </c>
      <c r="H427" s="372">
        <v>2031</v>
      </c>
      <c r="I427" s="372">
        <v>1</v>
      </c>
      <c r="J427" s="372">
        <v>5</v>
      </c>
      <c r="K427" s="372" t="s">
        <v>308</v>
      </c>
      <c r="L427" s="372">
        <v>9</v>
      </c>
      <c r="M427" s="372">
        <v>49</v>
      </c>
      <c r="N427" s="372" t="s">
        <v>309</v>
      </c>
      <c r="O427" s="372">
        <v>49035</v>
      </c>
      <c r="P427" s="372" t="s">
        <v>234</v>
      </c>
      <c r="Q427" s="372">
        <v>490350</v>
      </c>
      <c r="R427" s="372">
        <v>32</v>
      </c>
      <c r="S427" s="372">
        <v>1</v>
      </c>
      <c r="T427" s="372" t="s">
        <v>316</v>
      </c>
      <c r="U427" s="372">
        <v>13</v>
      </c>
      <c r="V427" s="372" t="s">
        <v>325</v>
      </c>
      <c r="W427" s="372">
        <v>32</v>
      </c>
      <c r="X427" s="372" t="s">
        <v>251</v>
      </c>
      <c r="Y427" s="372" t="s">
        <v>428</v>
      </c>
      <c r="Z427" s="372" t="s">
        <v>2077</v>
      </c>
      <c r="AA427" s="372" t="s">
        <v>428</v>
      </c>
      <c r="AB427" s="372" t="s">
        <v>2077</v>
      </c>
      <c r="AC427" s="373"/>
      <c r="AD427" s="373"/>
      <c r="AE427" s="372" t="s">
        <v>428</v>
      </c>
      <c r="AF427" s="372">
        <v>5</v>
      </c>
      <c r="AG427" s="372" t="s">
        <v>310</v>
      </c>
      <c r="AH427" s="372" t="s">
        <v>428</v>
      </c>
      <c r="AI427" s="372"/>
      <c r="AJ427" s="372"/>
      <c r="AK427" s="372"/>
      <c r="AL427" s="372"/>
      <c r="AM427" s="372"/>
      <c r="AN427" s="372">
        <v>0.42842000000000002</v>
      </c>
      <c r="AO427" s="372"/>
      <c r="AP427" s="372"/>
      <c r="AQ427" s="373"/>
    </row>
    <row r="428" spans="1:43" x14ac:dyDescent="0.25">
      <c r="A428" s="175" t="str">
        <f t="shared" si="28"/>
        <v>SL_2031_art_1_32</v>
      </c>
      <c r="B428" s="175" t="str">
        <f t="shared" si="29"/>
        <v>Light Commercial Truck</v>
      </c>
      <c r="C428" s="200">
        <f t="shared" si="27"/>
        <v>5.0584719878058286E-2</v>
      </c>
      <c r="D428" s="262">
        <f t="shared" si="30"/>
        <v>6.0868593429267539E-5</v>
      </c>
      <c r="E428" s="372">
        <v>1.2033E-3</v>
      </c>
      <c r="F428" s="372">
        <v>1</v>
      </c>
      <c r="G428" s="372">
        <v>1</v>
      </c>
      <c r="H428" s="372">
        <v>2031</v>
      </c>
      <c r="I428" s="372">
        <v>1</v>
      </c>
      <c r="J428" s="372">
        <v>5</v>
      </c>
      <c r="K428" s="372" t="s">
        <v>308</v>
      </c>
      <c r="L428" s="372">
        <v>9</v>
      </c>
      <c r="M428" s="372">
        <v>49</v>
      </c>
      <c r="N428" s="372" t="s">
        <v>309</v>
      </c>
      <c r="O428" s="372">
        <v>49035</v>
      </c>
      <c r="P428" s="372" t="s">
        <v>234</v>
      </c>
      <c r="Q428" s="372">
        <v>490350</v>
      </c>
      <c r="R428" s="372">
        <v>32</v>
      </c>
      <c r="S428" s="372">
        <v>1</v>
      </c>
      <c r="T428" s="372" t="s">
        <v>316</v>
      </c>
      <c r="U428" s="372">
        <v>11</v>
      </c>
      <c r="V428" s="372" t="s">
        <v>326</v>
      </c>
      <c r="W428" s="372">
        <v>32</v>
      </c>
      <c r="X428" s="372" t="s">
        <v>251</v>
      </c>
      <c r="Y428" s="372" t="s">
        <v>428</v>
      </c>
      <c r="Z428" s="372" t="s">
        <v>2077</v>
      </c>
      <c r="AA428" s="372" t="s">
        <v>428</v>
      </c>
      <c r="AB428" s="372" t="s">
        <v>2077</v>
      </c>
      <c r="AC428" s="373"/>
      <c r="AD428" s="373"/>
      <c r="AE428" s="372" t="s">
        <v>428</v>
      </c>
      <c r="AF428" s="372">
        <v>5</v>
      </c>
      <c r="AG428" s="372" t="s">
        <v>310</v>
      </c>
      <c r="AH428" s="372" t="s">
        <v>428</v>
      </c>
      <c r="AI428" s="372"/>
      <c r="AJ428" s="372"/>
      <c r="AK428" s="372"/>
      <c r="AL428" s="372"/>
      <c r="AM428" s="372"/>
      <c r="AN428" s="372">
        <v>1.2033E-3</v>
      </c>
      <c r="AO428" s="372"/>
      <c r="AP428" s="372"/>
      <c r="AQ428" s="373"/>
    </row>
    <row r="429" spans="1:43" x14ac:dyDescent="0.25">
      <c r="A429" s="175" t="str">
        <f t="shared" si="28"/>
        <v>SL_2031_art_1_32</v>
      </c>
      <c r="B429" s="175" t="str">
        <f t="shared" si="29"/>
        <v>Light Commercial Truck</v>
      </c>
      <c r="C429" s="200">
        <f t="shared" si="27"/>
        <v>5.0584719878058286E-2</v>
      </c>
      <c r="D429" s="262">
        <f t="shared" si="30"/>
        <v>1.2700457373943727E-2</v>
      </c>
      <c r="E429" s="372">
        <v>0.25107299999999999</v>
      </c>
      <c r="F429" s="372">
        <v>1</v>
      </c>
      <c r="G429" s="372">
        <v>1</v>
      </c>
      <c r="H429" s="372">
        <v>2031</v>
      </c>
      <c r="I429" s="372">
        <v>1</v>
      </c>
      <c r="J429" s="372">
        <v>5</v>
      </c>
      <c r="K429" s="372" t="s">
        <v>308</v>
      </c>
      <c r="L429" s="372">
        <v>9</v>
      </c>
      <c r="M429" s="372">
        <v>49</v>
      </c>
      <c r="N429" s="372" t="s">
        <v>309</v>
      </c>
      <c r="O429" s="372">
        <v>49035</v>
      </c>
      <c r="P429" s="372" t="s">
        <v>234</v>
      </c>
      <c r="Q429" s="372">
        <v>490350</v>
      </c>
      <c r="R429" s="372">
        <v>32</v>
      </c>
      <c r="S429" s="372">
        <v>1</v>
      </c>
      <c r="T429" s="372" t="s">
        <v>316</v>
      </c>
      <c r="U429" s="372">
        <v>1</v>
      </c>
      <c r="V429" s="372" t="s">
        <v>324</v>
      </c>
      <c r="W429" s="372">
        <v>32</v>
      </c>
      <c r="X429" s="372" t="s">
        <v>251</v>
      </c>
      <c r="Y429" s="372" t="s">
        <v>428</v>
      </c>
      <c r="Z429" s="372" t="s">
        <v>2077</v>
      </c>
      <c r="AA429" s="372" t="s">
        <v>428</v>
      </c>
      <c r="AB429" s="372" t="s">
        <v>2077</v>
      </c>
      <c r="AC429" s="373"/>
      <c r="AD429" s="373"/>
      <c r="AE429" s="372" t="s">
        <v>428</v>
      </c>
      <c r="AF429" s="372">
        <v>5</v>
      </c>
      <c r="AG429" s="372" t="s">
        <v>310</v>
      </c>
      <c r="AH429" s="372" t="s">
        <v>428</v>
      </c>
      <c r="AI429" s="372"/>
      <c r="AJ429" s="372"/>
      <c r="AK429" s="372"/>
      <c r="AL429" s="372"/>
      <c r="AM429" s="372"/>
      <c r="AN429" s="372">
        <v>0.25107299999999999</v>
      </c>
      <c r="AO429" s="372"/>
      <c r="AP429" s="372"/>
      <c r="AQ429" s="373"/>
    </row>
    <row r="430" spans="1:43" x14ac:dyDescent="0.25">
      <c r="A430" s="175" t="str">
        <f t="shared" si="28"/>
        <v>SL_2031_art_1_31</v>
      </c>
      <c r="B430" s="175" t="str">
        <f t="shared" si="29"/>
        <v>Passenger Truck</v>
      </c>
      <c r="C430" s="200">
        <f t="shared" si="27"/>
        <v>0.42362883266217022</v>
      </c>
      <c r="D430" s="262">
        <f t="shared" si="30"/>
        <v>4.6222565560602051E-4</v>
      </c>
      <c r="E430" s="372">
        <v>1.09111E-3</v>
      </c>
      <c r="F430" s="372">
        <v>1</v>
      </c>
      <c r="G430" s="372">
        <v>1</v>
      </c>
      <c r="H430" s="372">
        <v>2031</v>
      </c>
      <c r="I430" s="372">
        <v>1</v>
      </c>
      <c r="J430" s="372">
        <v>5</v>
      </c>
      <c r="K430" s="372" t="s">
        <v>308</v>
      </c>
      <c r="L430" s="372">
        <v>9</v>
      </c>
      <c r="M430" s="372">
        <v>49</v>
      </c>
      <c r="N430" s="372" t="s">
        <v>309</v>
      </c>
      <c r="O430" s="372">
        <v>49035</v>
      </c>
      <c r="P430" s="372" t="s">
        <v>234</v>
      </c>
      <c r="Q430" s="372">
        <v>490350</v>
      </c>
      <c r="R430" s="372">
        <v>31</v>
      </c>
      <c r="S430" s="372">
        <v>1</v>
      </c>
      <c r="T430" s="372" t="s">
        <v>316</v>
      </c>
      <c r="U430" s="372">
        <v>15</v>
      </c>
      <c r="V430" s="372" t="s">
        <v>323</v>
      </c>
      <c r="W430" s="372">
        <v>31</v>
      </c>
      <c r="X430" s="372" t="s">
        <v>250</v>
      </c>
      <c r="Y430" s="372" t="s">
        <v>428</v>
      </c>
      <c r="Z430" s="372" t="s">
        <v>2077</v>
      </c>
      <c r="AA430" s="372" t="s">
        <v>428</v>
      </c>
      <c r="AB430" s="372" t="s">
        <v>2077</v>
      </c>
      <c r="AC430" s="373"/>
      <c r="AD430" s="373"/>
      <c r="AE430" s="372" t="s">
        <v>428</v>
      </c>
      <c r="AF430" s="372">
        <v>5</v>
      </c>
      <c r="AG430" s="372" t="s">
        <v>310</v>
      </c>
      <c r="AH430" s="372" t="s">
        <v>428</v>
      </c>
      <c r="AI430" s="372"/>
      <c r="AJ430" s="372"/>
      <c r="AK430" s="372"/>
      <c r="AL430" s="372"/>
      <c r="AM430" s="372"/>
      <c r="AN430" s="372">
        <v>1.09111E-3</v>
      </c>
      <c r="AO430" s="372"/>
      <c r="AP430" s="372"/>
      <c r="AQ430" s="373"/>
    </row>
    <row r="431" spans="1:43" x14ac:dyDescent="0.25">
      <c r="A431" s="175" t="str">
        <f t="shared" si="28"/>
        <v>SL_2031_art_1_31</v>
      </c>
      <c r="B431" s="175" t="str">
        <f t="shared" si="29"/>
        <v>Passenger Truck</v>
      </c>
      <c r="C431" s="200">
        <f t="shared" si="27"/>
        <v>0.42362883266217022</v>
      </c>
      <c r="D431" s="262">
        <f t="shared" si="30"/>
        <v>0.18051460002984068</v>
      </c>
      <c r="E431" s="372">
        <v>0.42611500000000002</v>
      </c>
      <c r="F431" s="372">
        <v>1</v>
      </c>
      <c r="G431" s="372">
        <v>1</v>
      </c>
      <c r="H431" s="372">
        <v>2031</v>
      </c>
      <c r="I431" s="372">
        <v>1</v>
      </c>
      <c r="J431" s="372">
        <v>5</v>
      </c>
      <c r="K431" s="372" t="s">
        <v>308</v>
      </c>
      <c r="L431" s="372">
        <v>9</v>
      </c>
      <c r="M431" s="372">
        <v>49</v>
      </c>
      <c r="N431" s="372" t="s">
        <v>309</v>
      </c>
      <c r="O431" s="372">
        <v>49035</v>
      </c>
      <c r="P431" s="372" t="s">
        <v>234</v>
      </c>
      <c r="Q431" s="372">
        <v>490350</v>
      </c>
      <c r="R431" s="372">
        <v>31</v>
      </c>
      <c r="S431" s="372">
        <v>1</v>
      </c>
      <c r="T431" s="372" t="s">
        <v>316</v>
      </c>
      <c r="U431" s="372">
        <v>13</v>
      </c>
      <c r="V431" s="372" t="s">
        <v>325</v>
      </c>
      <c r="W431" s="372">
        <v>31</v>
      </c>
      <c r="X431" s="372" t="s">
        <v>250</v>
      </c>
      <c r="Y431" s="372" t="s">
        <v>428</v>
      </c>
      <c r="Z431" s="372" t="s">
        <v>2077</v>
      </c>
      <c r="AA431" s="372" t="s">
        <v>428</v>
      </c>
      <c r="AB431" s="372" t="s">
        <v>2077</v>
      </c>
      <c r="AC431" s="373"/>
      <c r="AD431" s="373"/>
      <c r="AE431" s="372" t="s">
        <v>428</v>
      </c>
      <c r="AF431" s="372">
        <v>5</v>
      </c>
      <c r="AG431" s="372" t="s">
        <v>310</v>
      </c>
      <c r="AH431" s="372" t="s">
        <v>428</v>
      </c>
      <c r="AI431" s="372"/>
      <c r="AJ431" s="372"/>
      <c r="AK431" s="372"/>
      <c r="AL431" s="372"/>
      <c r="AM431" s="372"/>
      <c r="AN431" s="372">
        <v>0.42611500000000002</v>
      </c>
      <c r="AO431" s="372"/>
      <c r="AP431" s="372"/>
      <c r="AQ431" s="373"/>
    </row>
    <row r="432" spans="1:43" x14ac:dyDescent="0.25">
      <c r="A432" s="175" t="str">
        <f t="shared" si="28"/>
        <v>SL_2031_art_1_31</v>
      </c>
      <c r="B432" s="175" t="str">
        <f t="shared" si="29"/>
        <v>Passenger Truck</v>
      </c>
      <c r="C432" s="200">
        <f t="shared" si="27"/>
        <v>0.42362883266217022</v>
      </c>
      <c r="D432" s="262">
        <f t="shared" si="30"/>
        <v>5.1744991023186114E-4</v>
      </c>
      <c r="E432" s="372">
        <v>1.2214700000000001E-3</v>
      </c>
      <c r="F432" s="372">
        <v>1</v>
      </c>
      <c r="G432" s="372">
        <v>1</v>
      </c>
      <c r="H432" s="372">
        <v>2031</v>
      </c>
      <c r="I432" s="372">
        <v>1</v>
      </c>
      <c r="J432" s="372">
        <v>5</v>
      </c>
      <c r="K432" s="372" t="s">
        <v>308</v>
      </c>
      <c r="L432" s="372">
        <v>9</v>
      </c>
      <c r="M432" s="372">
        <v>49</v>
      </c>
      <c r="N432" s="372" t="s">
        <v>309</v>
      </c>
      <c r="O432" s="372">
        <v>49035</v>
      </c>
      <c r="P432" s="372" t="s">
        <v>234</v>
      </c>
      <c r="Q432" s="372">
        <v>490350</v>
      </c>
      <c r="R432" s="372">
        <v>31</v>
      </c>
      <c r="S432" s="372">
        <v>1</v>
      </c>
      <c r="T432" s="372" t="s">
        <v>316</v>
      </c>
      <c r="U432" s="372">
        <v>11</v>
      </c>
      <c r="V432" s="372" t="s">
        <v>326</v>
      </c>
      <c r="W432" s="372">
        <v>31</v>
      </c>
      <c r="X432" s="372" t="s">
        <v>250</v>
      </c>
      <c r="Y432" s="372" t="s">
        <v>428</v>
      </c>
      <c r="Z432" s="372" t="s">
        <v>2077</v>
      </c>
      <c r="AA432" s="372" t="s">
        <v>428</v>
      </c>
      <c r="AB432" s="372" t="s">
        <v>2077</v>
      </c>
      <c r="AC432" s="373"/>
      <c r="AD432" s="373"/>
      <c r="AE432" s="372" t="s">
        <v>428</v>
      </c>
      <c r="AF432" s="372">
        <v>5</v>
      </c>
      <c r="AG432" s="372" t="s">
        <v>310</v>
      </c>
      <c r="AH432" s="372" t="s">
        <v>428</v>
      </c>
      <c r="AI432" s="372"/>
      <c r="AJ432" s="372"/>
      <c r="AK432" s="372"/>
      <c r="AL432" s="372"/>
      <c r="AM432" s="372"/>
      <c r="AN432" s="372">
        <v>1.2214700000000001E-3</v>
      </c>
      <c r="AO432" s="372"/>
      <c r="AP432" s="372"/>
      <c r="AQ432" s="373"/>
    </row>
    <row r="433" spans="1:43" x14ac:dyDescent="0.25">
      <c r="A433" s="175" t="str">
        <f t="shared" si="28"/>
        <v>SL_2031_art_1_31</v>
      </c>
      <c r="B433" s="175" t="str">
        <f t="shared" si="29"/>
        <v>Passenger Truck</v>
      </c>
      <c r="C433" s="200">
        <f t="shared" si="27"/>
        <v>0.42362883266217022</v>
      </c>
      <c r="D433" s="262">
        <f t="shared" si="30"/>
        <v>7.0504546619964983E-2</v>
      </c>
      <c r="E433" s="372">
        <v>0.16642999999999999</v>
      </c>
      <c r="F433" s="372">
        <v>1</v>
      </c>
      <c r="G433" s="372">
        <v>1</v>
      </c>
      <c r="H433" s="372">
        <v>2031</v>
      </c>
      <c r="I433" s="372">
        <v>1</v>
      </c>
      <c r="J433" s="372">
        <v>5</v>
      </c>
      <c r="K433" s="372" t="s">
        <v>308</v>
      </c>
      <c r="L433" s="372">
        <v>9</v>
      </c>
      <c r="M433" s="372">
        <v>49</v>
      </c>
      <c r="N433" s="372" t="s">
        <v>309</v>
      </c>
      <c r="O433" s="372">
        <v>49035</v>
      </c>
      <c r="P433" s="372" t="s">
        <v>234</v>
      </c>
      <c r="Q433" s="372">
        <v>490350</v>
      </c>
      <c r="R433" s="372">
        <v>31</v>
      </c>
      <c r="S433" s="372">
        <v>1</v>
      </c>
      <c r="T433" s="372" t="s">
        <v>316</v>
      </c>
      <c r="U433" s="372">
        <v>1</v>
      </c>
      <c r="V433" s="372" t="s">
        <v>324</v>
      </c>
      <c r="W433" s="372">
        <v>31</v>
      </c>
      <c r="X433" s="372" t="s">
        <v>250</v>
      </c>
      <c r="Y433" s="372" t="s">
        <v>428</v>
      </c>
      <c r="Z433" s="372" t="s">
        <v>2077</v>
      </c>
      <c r="AA433" s="372" t="s">
        <v>428</v>
      </c>
      <c r="AB433" s="372" t="s">
        <v>2077</v>
      </c>
      <c r="AC433" s="373"/>
      <c r="AD433" s="373"/>
      <c r="AE433" s="372" t="s">
        <v>428</v>
      </c>
      <c r="AF433" s="372">
        <v>5</v>
      </c>
      <c r="AG433" s="372" t="s">
        <v>310</v>
      </c>
      <c r="AH433" s="372" t="s">
        <v>428</v>
      </c>
      <c r="AI433" s="372"/>
      <c r="AJ433" s="372"/>
      <c r="AK433" s="372"/>
      <c r="AL433" s="372"/>
      <c r="AM433" s="372"/>
      <c r="AN433" s="372">
        <v>0.16642999999999999</v>
      </c>
      <c r="AO433" s="372"/>
      <c r="AP433" s="372"/>
      <c r="AQ433" s="373"/>
    </row>
    <row r="434" spans="1:43" x14ac:dyDescent="0.25">
      <c r="A434" s="175" t="str">
        <f t="shared" si="28"/>
        <v>SL_2031_art_1_21</v>
      </c>
      <c r="B434" s="175" t="str">
        <f t="shared" si="29"/>
        <v>Passenger Car</v>
      </c>
      <c r="C434" s="200">
        <f t="shared" si="27"/>
        <v>0.44466615548301297</v>
      </c>
      <c r="D434" s="262">
        <f t="shared" si="30"/>
        <v>4.144270782455462E-4</v>
      </c>
      <c r="E434" s="372">
        <v>9.3199600000000004E-4</v>
      </c>
      <c r="F434" s="372">
        <v>1</v>
      </c>
      <c r="G434" s="372">
        <v>1</v>
      </c>
      <c r="H434" s="372">
        <v>2031</v>
      </c>
      <c r="I434" s="372">
        <v>1</v>
      </c>
      <c r="J434" s="372">
        <v>5</v>
      </c>
      <c r="K434" s="372" t="s">
        <v>308</v>
      </c>
      <c r="L434" s="372">
        <v>9</v>
      </c>
      <c r="M434" s="372">
        <v>49</v>
      </c>
      <c r="N434" s="372" t="s">
        <v>309</v>
      </c>
      <c r="O434" s="372">
        <v>49035</v>
      </c>
      <c r="P434" s="372" t="s">
        <v>234</v>
      </c>
      <c r="Q434" s="372">
        <v>490350</v>
      </c>
      <c r="R434" s="372">
        <v>21</v>
      </c>
      <c r="S434" s="372">
        <v>1</v>
      </c>
      <c r="T434" s="372" t="s">
        <v>316</v>
      </c>
      <c r="U434" s="372">
        <v>15</v>
      </c>
      <c r="V434" s="372" t="s">
        <v>323</v>
      </c>
      <c r="W434" s="372">
        <v>21</v>
      </c>
      <c r="X434" s="372" t="s">
        <v>249</v>
      </c>
      <c r="Y434" s="372" t="s">
        <v>428</v>
      </c>
      <c r="Z434" s="372" t="s">
        <v>2077</v>
      </c>
      <c r="AA434" s="372" t="s">
        <v>428</v>
      </c>
      <c r="AB434" s="372" t="s">
        <v>2077</v>
      </c>
      <c r="AC434" s="373"/>
      <c r="AD434" s="373"/>
      <c r="AE434" s="372" t="s">
        <v>428</v>
      </c>
      <c r="AF434" s="372">
        <v>5</v>
      </c>
      <c r="AG434" s="372" t="s">
        <v>310</v>
      </c>
      <c r="AH434" s="372" t="s">
        <v>428</v>
      </c>
      <c r="AI434" s="372"/>
      <c r="AJ434" s="372"/>
      <c r="AK434" s="372"/>
      <c r="AL434" s="372"/>
      <c r="AM434" s="372"/>
      <c r="AN434" s="372">
        <v>9.3199600000000004E-4</v>
      </c>
      <c r="AO434" s="372"/>
      <c r="AP434" s="372"/>
      <c r="AQ434" s="373"/>
    </row>
    <row r="435" spans="1:43" x14ac:dyDescent="0.25">
      <c r="A435" s="175" t="str">
        <f t="shared" si="28"/>
        <v>SL_2031_art_1_21</v>
      </c>
      <c r="B435" s="175" t="str">
        <f t="shared" si="29"/>
        <v>Passenger Car</v>
      </c>
      <c r="C435" s="200">
        <f t="shared" si="27"/>
        <v>0.44466615548301297</v>
      </c>
      <c r="D435" s="262">
        <f t="shared" si="30"/>
        <v>0.20706768862377464</v>
      </c>
      <c r="E435" s="372">
        <v>0.46566999999999997</v>
      </c>
      <c r="F435" s="372">
        <v>1</v>
      </c>
      <c r="G435" s="372">
        <v>1</v>
      </c>
      <c r="H435" s="372">
        <v>2031</v>
      </c>
      <c r="I435" s="372">
        <v>1</v>
      </c>
      <c r="J435" s="372">
        <v>5</v>
      </c>
      <c r="K435" s="372" t="s">
        <v>308</v>
      </c>
      <c r="L435" s="372">
        <v>9</v>
      </c>
      <c r="M435" s="372">
        <v>49</v>
      </c>
      <c r="N435" s="372" t="s">
        <v>309</v>
      </c>
      <c r="O435" s="372">
        <v>49035</v>
      </c>
      <c r="P435" s="372" t="s">
        <v>234</v>
      </c>
      <c r="Q435" s="372">
        <v>490350</v>
      </c>
      <c r="R435" s="372">
        <v>21</v>
      </c>
      <c r="S435" s="372">
        <v>1</v>
      </c>
      <c r="T435" s="372" t="s">
        <v>316</v>
      </c>
      <c r="U435" s="372">
        <v>13</v>
      </c>
      <c r="V435" s="372" t="s">
        <v>325</v>
      </c>
      <c r="W435" s="372">
        <v>21</v>
      </c>
      <c r="X435" s="372" t="s">
        <v>249</v>
      </c>
      <c r="Y435" s="372" t="s">
        <v>428</v>
      </c>
      <c r="Z435" s="372" t="s">
        <v>2077</v>
      </c>
      <c r="AA435" s="372" t="s">
        <v>428</v>
      </c>
      <c r="AB435" s="372" t="s">
        <v>2077</v>
      </c>
      <c r="AC435" s="373"/>
      <c r="AD435" s="373"/>
      <c r="AE435" s="372" t="s">
        <v>428</v>
      </c>
      <c r="AF435" s="372">
        <v>5</v>
      </c>
      <c r="AG435" s="372" t="s">
        <v>310</v>
      </c>
      <c r="AH435" s="372" t="s">
        <v>428</v>
      </c>
      <c r="AI435" s="372"/>
      <c r="AJ435" s="372"/>
      <c r="AK435" s="372"/>
      <c r="AL435" s="372"/>
      <c r="AM435" s="372"/>
      <c r="AN435" s="372">
        <v>0.46566999999999997</v>
      </c>
      <c r="AO435" s="372"/>
      <c r="AP435" s="372"/>
      <c r="AQ435" s="373"/>
    </row>
    <row r="436" spans="1:43" x14ac:dyDescent="0.25">
      <c r="A436" s="175" t="str">
        <f t="shared" si="28"/>
        <v>SL_2031_art_1_21</v>
      </c>
      <c r="B436" s="175" t="str">
        <f t="shared" si="29"/>
        <v>Passenger Car</v>
      </c>
      <c r="C436" s="200">
        <f t="shared" si="27"/>
        <v>0.44466615548301297</v>
      </c>
      <c r="D436" s="262">
        <f t="shared" si="30"/>
        <v>5.4844234284963855E-4</v>
      </c>
      <c r="E436" s="372">
        <v>1.2333800000000001E-3</v>
      </c>
      <c r="F436" s="372">
        <v>1</v>
      </c>
      <c r="G436" s="372">
        <v>1</v>
      </c>
      <c r="H436" s="372">
        <v>2031</v>
      </c>
      <c r="I436" s="372">
        <v>1</v>
      </c>
      <c r="J436" s="372">
        <v>5</v>
      </c>
      <c r="K436" s="372" t="s">
        <v>308</v>
      </c>
      <c r="L436" s="372">
        <v>9</v>
      </c>
      <c r="M436" s="372">
        <v>49</v>
      </c>
      <c r="N436" s="372" t="s">
        <v>309</v>
      </c>
      <c r="O436" s="372">
        <v>49035</v>
      </c>
      <c r="P436" s="372" t="s">
        <v>234</v>
      </c>
      <c r="Q436" s="372">
        <v>490350</v>
      </c>
      <c r="R436" s="372">
        <v>21</v>
      </c>
      <c r="S436" s="372">
        <v>1</v>
      </c>
      <c r="T436" s="372" t="s">
        <v>316</v>
      </c>
      <c r="U436" s="372">
        <v>11</v>
      </c>
      <c r="V436" s="372" t="s">
        <v>326</v>
      </c>
      <c r="W436" s="372">
        <v>21</v>
      </c>
      <c r="X436" s="372" t="s">
        <v>249</v>
      </c>
      <c r="Y436" s="372" t="s">
        <v>428</v>
      </c>
      <c r="Z436" s="372" t="s">
        <v>2077</v>
      </c>
      <c r="AA436" s="372" t="s">
        <v>428</v>
      </c>
      <c r="AB436" s="372" t="s">
        <v>2077</v>
      </c>
      <c r="AC436" s="373"/>
      <c r="AD436" s="373"/>
      <c r="AE436" s="372" t="s">
        <v>428</v>
      </c>
      <c r="AF436" s="372">
        <v>5</v>
      </c>
      <c r="AG436" s="372" t="s">
        <v>310</v>
      </c>
      <c r="AH436" s="372" t="s">
        <v>428</v>
      </c>
      <c r="AI436" s="372"/>
      <c r="AJ436" s="372"/>
      <c r="AK436" s="372"/>
      <c r="AL436" s="372"/>
      <c r="AM436" s="372"/>
      <c r="AN436" s="372">
        <v>1.2333800000000001E-3</v>
      </c>
      <c r="AO436" s="372"/>
      <c r="AP436" s="372"/>
      <c r="AQ436" s="373"/>
    </row>
    <row r="437" spans="1:43" x14ac:dyDescent="0.25">
      <c r="A437" s="175" t="str">
        <f t="shared" si="28"/>
        <v>SL_2031_art_1_21</v>
      </c>
      <c r="B437" s="175" t="str">
        <f t="shared" si="29"/>
        <v>Passenger Car</v>
      </c>
      <c r="C437" s="200">
        <f t="shared" si="27"/>
        <v>0.44466615548301297</v>
      </c>
      <c r="D437" s="262">
        <f t="shared" si="30"/>
        <v>3.1578545097628294E-2</v>
      </c>
      <c r="E437" s="372">
        <v>7.1016300000000004E-2</v>
      </c>
      <c r="F437" s="372">
        <v>1</v>
      </c>
      <c r="G437" s="372">
        <v>1</v>
      </c>
      <c r="H437" s="372">
        <v>2031</v>
      </c>
      <c r="I437" s="372">
        <v>1</v>
      </c>
      <c r="J437" s="372">
        <v>5</v>
      </c>
      <c r="K437" s="372" t="s">
        <v>308</v>
      </c>
      <c r="L437" s="372">
        <v>9</v>
      </c>
      <c r="M437" s="372">
        <v>49</v>
      </c>
      <c r="N437" s="372" t="s">
        <v>309</v>
      </c>
      <c r="O437" s="372">
        <v>49035</v>
      </c>
      <c r="P437" s="372" t="s">
        <v>234</v>
      </c>
      <c r="Q437" s="372">
        <v>490350</v>
      </c>
      <c r="R437" s="372">
        <v>21</v>
      </c>
      <c r="S437" s="372">
        <v>1</v>
      </c>
      <c r="T437" s="372" t="s">
        <v>316</v>
      </c>
      <c r="U437" s="372">
        <v>1</v>
      </c>
      <c r="V437" s="372" t="s">
        <v>324</v>
      </c>
      <c r="W437" s="372">
        <v>21</v>
      </c>
      <c r="X437" s="372" t="s">
        <v>249</v>
      </c>
      <c r="Y437" s="372" t="s">
        <v>428</v>
      </c>
      <c r="Z437" s="372" t="s">
        <v>2077</v>
      </c>
      <c r="AA437" s="372" t="s">
        <v>428</v>
      </c>
      <c r="AB437" s="372" t="s">
        <v>2077</v>
      </c>
      <c r="AC437" s="373"/>
      <c r="AD437" s="373"/>
      <c r="AE437" s="372" t="s">
        <v>428</v>
      </c>
      <c r="AF437" s="372">
        <v>5</v>
      </c>
      <c r="AG437" s="372" t="s">
        <v>310</v>
      </c>
      <c r="AH437" s="372" t="s">
        <v>428</v>
      </c>
      <c r="AI437" s="372"/>
      <c r="AJ437" s="372"/>
      <c r="AK437" s="372"/>
      <c r="AL437" s="372"/>
      <c r="AM437" s="372"/>
      <c r="AN437" s="372">
        <v>7.1016300000000004E-2</v>
      </c>
      <c r="AO437" s="372"/>
      <c r="AP437" s="372"/>
      <c r="AQ437" s="373"/>
    </row>
    <row r="438" spans="1:43" x14ac:dyDescent="0.25">
      <c r="A438" s="175" t="str">
        <f t="shared" si="28"/>
        <v>SL_2031_art_1_11</v>
      </c>
      <c r="B438" s="175" t="str">
        <f t="shared" si="29"/>
        <v>Motorcycle</v>
      </c>
      <c r="C438" s="200">
        <f t="shared" si="27"/>
        <v>2.2109705214788718E-3</v>
      </c>
      <c r="D438" s="262">
        <f t="shared" si="30"/>
        <v>0</v>
      </c>
      <c r="E438" s="372">
        <v>0</v>
      </c>
      <c r="F438" s="372">
        <v>1</v>
      </c>
      <c r="G438" s="372">
        <v>1</v>
      </c>
      <c r="H438" s="372">
        <v>2031</v>
      </c>
      <c r="I438" s="372">
        <v>1</v>
      </c>
      <c r="J438" s="372">
        <v>5</v>
      </c>
      <c r="K438" s="372" t="s">
        <v>308</v>
      </c>
      <c r="L438" s="372">
        <v>9</v>
      </c>
      <c r="M438" s="372">
        <v>49</v>
      </c>
      <c r="N438" s="372" t="s">
        <v>309</v>
      </c>
      <c r="O438" s="372">
        <v>49035</v>
      </c>
      <c r="P438" s="372" t="s">
        <v>234</v>
      </c>
      <c r="Q438" s="372">
        <v>490350</v>
      </c>
      <c r="R438" s="372">
        <v>11</v>
      </c>
      <c r="S438" s="372">
        <v>1</v>
      </c>
      <c r="T438" s="372" t="s">
        <v>316</v>
      </c>
      <c r="U438" s="372">
        <v>15</v>
      </c>
      <c r="V438" s="372" t="s">
        <v>323</v>
      </c>
      <c r="W438" s="372">
        <v>11</v>
      </c>
      <c r="X438" s="372" t="s">
        <v>248</v>
      </c>
      <c r="Y438" s="372" t="s">
        <v>428</v>
      </c>
      <c r="Z438" s="372" t="s">
        <v>2077</v>
      </c>
      <c r="AA438" s="372" t="s">
        <v>428</v>
      </c>
      <c r="AB438" s="372" t="s">
        <v>2077</v>
      </c>
      <c r="AC438" s="373"/>
      <c r="AD438" s="373"/>
      <c r="AE438" s="372" t="s">
        <v>428</v>
      </c>
      <c r="AF438" s="372">
        <v>5</v>
      </c>
      <c r="AG438" s="372" t="s">
        <v>310</v>
      </c>
      <c r="AH438" s="372" t="s">
        <v>428</v>
      </c>
      <c r="AI438" s="372"/>
      <c r="AJ438" s="372"/>
      <c r="AK438" s="372"/>
      <c r="AL438" s="372"/>
      <c r="AM438" s="372"/>
      <c r="AN438" s="372">
        <v>0</v>
      </c>
      <c r="AO438" s="372"/>
      <c r="AP438" s="372"/>
      <c r="AQ438" s="373"/>
    </row>
    <row r="439" spans="1:43" x14ac:dyDescent="0.25">
      <c r="A439" s="175" t="str">
        <f t="shared" si="28"/>
        <v>SL_2031_art_1_11</v>
      </c>
      <c r="B439" s="175" t="str">
        <f t="shared" si="29"/>
        <v>Motorcycle</v>
      </c>
      <c r="C439" s="200">
        <f t="shared" si="27"/>
        <v>2.2109705214788718E-3</v>
      </c>
      <c r="D439" s="262">
        <f t="shared" si="30"/>
        <v>2.8749470787841919E-3</v>
      </c>
      <c r="E439" s="372">
        <v>1.3003100000000001</v>
      </c>
      <c r="F439" s="372">
        <v>1</v>
      </c>
      <c r="G439" s="372">
        <v>1</v>
      </c>
      <c r="H439" s="372">
        <v>2031</v>
      </c>
      <c r="I439" s="372">
        <v>1</v>
      </c>
      <c r="J439" s="372">
        <v>5</v>
      </c>
      <c r="K439" s="372" t="s">
        <v>308</v>
      </c>
      <c r="L439" s="372">
        <v>9</v>
      </c>
      <c r="M439" s="372">
        <v>49</v>
      </c>
      <c r="N439" s="372" t="s">
        <v>309</v>
      </c>
      <c r="O439" s="372">
        <v>49035</v>
      </c>
      <c r="P439" s="372" t="s">
        <v>234</v>
      </c>
      <c r="Q439" s="372">
        <v>490350</v>
      </c>
      <c r="R439" s="372">
        <v>11</v>
      </c>
      <c r="S439" s="372">
        <v>1</v>
      </c>
      <c r="T439" s="372" t="s">
        <v>316</v>
      </c>
      <c r="U439" s="372">
        <v>13</v>
      </c>
      <c r="V439" s="372" t="s">
        <v>325</v>
      </c>
      <c r="W439" s="372">
        <v>11</v>
      </c>
      <c r="X439" s="372" t="s">
        <v>248</v>
      </c>
      <c r="Y439" s="372" t="s">
        <v>428</v>
      </c>
      <c r="Z439" s="372" t="s">
        <v>2077</v>
      </c>
      <c r="AA439" s="372" t="s">
        <v>428</v>
      </c>
      <c r="AB439" s="372" t="s">
        <v>2077</v>
      </c>
      <c r="AC439" s="373"/>
      <c r="AD439" s="373"/>
      <c r="AE439" s="372" t="s">
        <v>428</v>
      </c>
      <c r="AF439" s="372">
        <v>5</v>
      </c>
      <c r="AG439" s="372" t="s">
        <v>310</v>
      </c>
      <c r="AH439" s="372" t="s">
        <v>428</v>
      </c>
      <c r="AI439" s="372"/>
      <c r="AJ439" s="372"/>
      <c r="AK439" s="372"/>
      <c r="AL439" s="372"/>
      <c r="AM439" s="372"/>
      <c r="AN439" s="372">
        <v>1.3003100000000001</v>
      </c>
      <c r="AO439" s="372"/>
      <c r="AP439" s="372"/>
      <c r="AQ439" s="373"/>
    </row>
    <row r="440" spans="1:43" x14ac:dyDescent="0.25">
      <c r="A440" s="175" t="str">
        <f t="shared" si="28"/>
        <v>SL_2031_art_1_11</v>
      </c>
      <c r="B440" s="175" t="str">
        <f t="shared" si="29"/>
        <v>Motorcycle</v>
      </c>
      <c r="C440" s="200">
        <f t="shared" si="27"/>
        <v>2.2109705214788718E-3</v>
      </c>
      <c r="D440" s="262">
        <f t="shared" si="30"/>
        <v>4.8288922771411448E-6</v>
      </c>
      <c r="E440" s="372">
        <v>2.1840599999999998E-3</v>
      </c>
      <c r="F440" s="372">
        <v>1</v>
      </c>
      <c r="G440" s="372">
        <v>1</v>
      </c>
      <c r="H440" s="372">
        <v>2031</v>
      </c>
      <c r="I440" s="372">
        <v>1</v>
      </c>
      <c r="J440" s="372">
        <v>5</v>
      </c>
      <c r="K440" s="372" t="s">
        <v>308</v>
      </c>
      <c r="L440" s="372">
        <v>9</v>
      </c>
      <c r="M440" s="372">
        <v>49</v>
      </c>
      <c r="N440" s="372" t="s">
        <v>309</v>
      </c>
      <c r="O440" s="372">
        <v>49035</v>
      </c>
      <c r="P440" s="372" t="s">
        <v>234</v>
      </c>
      <c r="Q440" s="372">
        <v>490350</v>
      </c>
      <c r="R440" s="372">
        <v>11</v>
      </c>
      <c r="S440" s="372">
        <v>1</v>
      </c>
      <c r="T440" s="372" t="s">
        <v>316</v>
      </c>
      <c r="U440" s="372">
        <v>11</v>
      </c>
      <c r="V440" s="372" t="s">
        <v>326</v>
      </c>
      <c r="W440" s="372">
        <v>11</v>
      </c>
      <c r="X440" s="372" t="s">
        <v>248</v>
      </c>
      <c r="Y440" s="372" t="s">
        <v>428</v>
      </c>
      <c r="Z440" s="372" t="s">
        <v>2077</v>
      </c>
      <c r="AA440" s="372" t="s">
        <v>428</v>
      </c>
      <c r="AB440" s="372" t="s">
        <v>2077</v>
      </c>
      <c r="AC440" s="373"/>
      <c r="AD440" s="373"/>
      <c r="AE440" s="372" t="s">
        <v>428</v>
      </c>
      <c r="AF440" s="372">
        <v>5</v>
      </c>
      <c r="AG440" s="372" t="s">
        <v>310</v>
      </c>
      <c r="AH440" s="372" t="s">
        <v>428</v>
      </c>
      <c r="AI440" s="372"/>
      <c r="AJ440" s="372"/>
      <c r="AK440" s="372"/>
      <c r="AL440" s="372"/>
      <c r="AM440" s="372"/>
      <c r="AN440" s="372">
        <v>2.1840599999999998E-3</v>
      </c>
      <c r="AO440" s="372"/>
      <c r="AP440" s="372"/>
      <c r="AQ440" s="373"/>
    </row>
    <row r="441" spans="1:43" x14ac:dyDescent="0.25">
      <c r="A441" s="175" t="str">
        <f t="shared" si="28"/>
        <v>SL_2031_art_1_11</v>
      </c>
      <c r="B441" s="175" t="str">
        <f t="shared" si="29"/>
        <v>Motorcycle</v>
      </c>
      <c r="C441" s="200">
        <f t="shared" si="27"/>
        <v>2.2109705214788718E-3</v>
      </c>
      <c r="D441" s="262">
        <f t="shared" si="30"/>
        <v>2.1599921741651335E-2</v>
      </c>
      <c r="E441" s="372">
        <v>9.7694299999999998</v>
      </c>
      <c r="F441" s="372">
        <v>1</v>
      </c>
      <c r="G441" s="372">
        <v>1</v>
      </c>
      <c r="H441" s="372">
        <v>2031</v>
      </c>
      <c r="I441" s="372">
        <v>1</v>
      </c>
      <c r="J441" s="372">
        <v>5</v>
      </c>
      <c r="K441" s="372" t="s">
        <v>308</v>
      </c>
      <c r="L441" s="372">
        <v>9</v>
      </c>
      <c r="M441" s="372">
        <v>49</v>
      </c>
      <c r="N441" s="372" t="s">
        <v>309</v>
      </c>
      <c r="O441" s="372">
        <v>49035</v>
      </c>
      <c r="P441" s="372" t="s">
        <v>234</v>
      </c>
      <c r="Q441" s="372">
        <v>490350</v>
      </c>
      <c r="R441" s="372">
        <v>11</v>
      </c>
      <c r="S441" s="372">
        <v>1</v>
      </c>
      <c r="T441" s="372" t="s">
        <v>316</v>
      </c>
      <c r="U441" s="372">
        <v>1</v>
      </c>
      <c r="V441" s="372" t="s">
        <v>324</v>
      </c>
      <c r="W441" s="372">
        <v>11</v>
      </c>
      <c r="X441" s="372" t="s">
        <v>248</v>
      </c>
      <c r="Y441" s="372" t="s">
        <v>428</v>
      </c>
      <c r="Z441" s="372" t="s">
        <v>2077</v>
      </c>
      <c r="AA441" s="372" t="s">
        <v>428</v>
      </c>
      <c r="AB441" s="372" t="s">
        <v>2077</v>
      </c>
      <c r="AC441" s="373"/>
      <c r="AD441" s="373"/>
      <c r="AE441" s="372" t="s">
        <v>428</v>
      </c>
      <c r="AF441" s="372">
        <v>5</v>
      </c>
      <c r="AG441" s="372" t="s">
        <v>310</v>
      </c>
      <c r="AH441" s="372" t="s">
        <v>428</v>
      </c>
      <c r="AI441" s="372"/>
      <c r="AJ441" s="372"/>
      <c r="AK441" s="372"/>
      <c r="AL441" s="372"/>
      <c r="AM441" s="372"/>
      <c r="AN441" s="372">
        <v>9.7694299999999998</v>
      </c>
      <c r="AO441" s="372"/>
      <c r="AP441" s="372"/>
      <c r="AQ441" s="373"/>
    </row>
    <row r="442" spans="1:43" x14ac:dyDescent="0.25">
      <c r="A442" s="175"/>
      <c r="B442" s="175"/>
      <c r="C442" s="200"/>
      <c r="D442" s="262"/>
      <c r="E442" s="372"/>
      <c r="F442" s="372"/>
      <c r="G442" s="372"/>
      <c r="H442" s="372"/>
      <c r="I442" s="372"/>
      <c r="J442" s="372"/>
      <c r="K442" s="372"/>
      <c r="L442" s="372"/>
      <c r="M442" s="372"/>
      <c r="N442" s="372"/>
      <c r="O442" s="372"/>
      <c r="P442" s="372"/>
      <c r="Q442" s="372"/>
      <c r="R442" s="372"/>
      <c r="S442" s="372"/>
      <c r="T442" s="372"/>
      <c r="U442" s="372"/>
      <c r="V442" s="372"/>
      <c r="W442" s="372"/>
      <c r="X442" s="372"/>
      <c r="Y442" s="372"/>
      <c r="Z442" s="372"/>
      <c r="AA442" s="372"/>
      <c r="AB442" s="372"/>
      <c r="AC442" s="373"/>
      <c r="AD442" s="373"/>
      <c r="AE442" s="372"/>
      <c r="AF442" s="372"/>
      <c r="AG442" s="372"/>
      <c r="AH442" s="372"/>
      <c r="AI442" s="372"/>
      <c r="AJ442" s="372"/>
      <c r="AK442" s="372"/>
      <c r="AL442" s="372"/>
      <c r="AM442" s="372"/>
      <c r="AN442" s="372"/>
      <c r="AO442" s="372"/>
      <c r="AP442" s="372"/>
      <c r="AQ442" s="373"/>
    </row>
    <row r="443" spans="1:43" x14ac:dyDescent="0.25">
      <c r="A443" s="175"/>
      <c r="B443" s="175"/>
      <c r="C443" s="200"/>
      <c r="D443" s="262"/>
      <c r="E443" s="372"/>
      <c r="F443" s="372"/>
      <c r="G443" s="372"/>
      <c r="H443" s="372"/>
      <c r="I443" s="372"/>
      <c r="J443" s="372"/>
      <c r="K443" s="372"/>
      <c r="L443" s="372"/>
      <c r="M443" s="372"/>
      <c r="N443" s="372"/>
      <c r="O443" s="372"/>
      <c r="P443" s="372"/>
      <c r="Q443" s="372"/>
      <c r="R443" s="372"/>
      <c r="S443" s="372"/>
      <c r="T443" s="372"/>
      <c r="U443" s="372"/>
      <c r="V443" s="372"/>
      <c r="W443" s="372"/>
      <c r="X443" s="372"/>
      <c r="Y443" s="372"/>
      <c r="Z443" s="372"/>
      <c r="AA443" s="372"/>
      <c r="AB443" s="372"/>
      <c r="AC443" s="372"/>
      <c r="AD443" s="372"/>
      <c r="AE443" s="372"/>
      <c r="AF443" s="372"/>
      <c r="AG443" s="372"/>
      <c r="AH443" s="372"/>
      <c r="AI443" s="372"/>
      <c r="AJ443" s="372"/>
      <c r="AK443" s="372"/>
      <c r="AL443" s="372"/>
      <c r="AM443" s="372"/>
      <c r="AN443" s="372"/>
      <c r="AO443" s="372"/>
      <c r="AP443" s="372"/>
      <c r="AQ443" s="373"/>
    </row>
    <row r="444" spans="1:43" x14ac:dyDescent="0.25">
      <c r="A444" s="175"/>
      <c r="B444" s="175"/>
      <c r="C444" s="200"/>
      <c r="D444" s="262"/>
      <c r="E444" s="372"/>
      <c r="F444" s="372"/>
      <c r="G444" s="372"/>
      <c r="H444" s="372"/>
      <c r="I444" s="372"/>
      <c r="J444" s="372"/>
      <c r="K444" s="372"/>
      <c r="L444" s="372"/>
      <c r="M444" s="372"/>
      <c r="N444" s="372"/>
      <c r="O444" s="372"/>
      <c r="P444" s="372"/>
      <c r="Q444" s="372"/>
      <c r="R444" s="372"/>
      <c r="S444" s="372"/>
      <c r="T444" s="372"/>
      <c r="U444" s="372"/>
      <c r="V444" s="372"/>
      <c r="W444" s="372"/>
      <c r="X444" s="372"/>
      <c r="Y444" s="372"/>
      <c r="Z444" s="372"/>
      <c r="AA444" s="372"/>
      <c r="AB444" s="372"/>
      <c r="AC444" s="372"/>
      <c r="AD444" s="372"/>
      <c r="AE444" s="372"/>
      <c r="AF444" s="372"/>
      <c r="AG444" s="372"/>
      <c r="AH444" s="372"/>
      <c r="AI444" s="372"/>
      <c r="AJ444" s="372"/>
      <c r="AK444" s="372"/>
      <c r="AL444" s="372"/>
      <c r="AM444" s="372"/>
      <c r="AN444" s="372"/>
      <c r="AO444" s="372"/>
      <c r="AP444" s="372"/>
      <c r="AQ444" s="373"/>
    </row>
    <row r="445" spans="1:43" x14ac:dyDescent="0.25">
      <c r="A445" s="175"/>
      <c r="B445" s="175"/>
      <c r="C445" s="200"/>
      <c r="D445" s="262"/>
      <c r="E445" s="372"/>
      <c r="F445" s="372"/>
      <c r="G445" s="372"/>
      <c r="H445" s="372"/>
      <c r="I445" s="372"/>
      <c r="J445" s="372"/>
      <c r="K445" s="372"/>
      <c r="L445" s="372"/>
      <c r="M445" s="372"/>
      <c r="N445" s="372"/>
      <c r="O445" s="372"/>
      <c r="P445" s="372"/>
      <c r="Q445" s="372"/>
      <c r="R445" s="372"/>
      <c r="S445" s="372"/>
      <c r="T445" s="372"/>
      <c r="U445" s="372"/>
      <c r="V445" s="372"/>
      <c r="W445" s="372"/>
      <c r="X445" s="372"/>
      <c r="Y445" s="372"/>
      <c r="Z445" s="372"/>
      <c r="AA445" s="372"/>
      <c r="AB445" s="372"/>
      <c r="AC445" s="372"/>
      <c r="AD445" s="372"/>
      <c r="AE445" s="372"/>
      <c r="AF445" s="372"/>
      <c r="AG445" s="372"/>
      <c r="AH445" s="372"/>
      <c r="AI445" s="372"/>
      <c r="AJ445" s="372"/>
      <c r="AK445" s="372"/>
      <c r="AL445" s="372"/>
      <c r="AM445" s="372"/>
      <c r="AN445" s="372"/>
      <c r="AO445" s="372"/>
      <c r="AP445" s="372"/>
      <c r="AQ445" s="373"/>
    </row>
    <row r="446" spans="1:43" x14ac:dyDescent="0.25">
      <c r="A446" s="175"/>
      <c r="B446" s="175"/>
      <c r="C446" s="200"/>
      <c r="D446" s="262"/>
      <c r="E446" s="372"/>
      <c r="F446" s="372"/>
      <c r="G446" s="372"/>
      <c r="H446" s="372"/>
      <c r="I446" s="372"/>
      <c r="J446" s="372"/>
      <c r="K446" s="372"/>
      <c r="L446" s="372"/>
      <c r="M446" s="372"/>
      <c r="N446" s="372"/>
      <c r="O446" s="372"/>
      <c r="P446" s="372"/>
      <c r="Q446" s="372"/>
      <c r="R446" s="372"/>
      <c r="S446" s="372"/>
      <c r="T446" s="372"/>
      <c r="U446" s="372"/>
      <c r="V446" s="372"/>
      <c r="W446" s="372"/>
      <c r="X446" s="372"/>
      <c r="Y446" s="372"/>
      <c r="Z446" s="372"/>
      <c r="AA446" s="372"/>
      <c r="AB446" s="372"/>
      <c r="AC446" s="372"/>
      <c r="AD446" s="372"/>
      <c r="AE446" s="372"/>
      <c r="AF446" s="372"/>
      <c r="AG446" s="372"/>
      <c r="AH446" s="372"/>
      <c r="AI446" s="372"/>
      <c r="AJ446" s="372"/>
      <c r="AK446" s="372"/>
      <c r="AL446" s="372"/>
      <c r="AM446" s="372"/>
      <c r="AN446" s="372"/>
      <c r="AO446" s="372"/>
      <c r="AP446" s="372"/>
      <c r="AQ446" s="373"/>
    </row>
    <row r="447" spans="1:43" x14ac:dyDescent="0.25">
      <c r="A447" s="175"/>
      <c r="B447" s="175"/>
      <c r="C447" s="200"/>
      <c r="D447" s="262"/>
      <c r="E447" s="372"/>
      <c r="F447" s="372"/>
      <c r="G447" s="372"/>
      <c r="H447" s="372"/>
      <c r="I447" s="372"/>
      <c r="J447" s="372"/>
      <c r="K447" s="372"/>
      <c r="L447" s="372"/>
      <c r="M447" s="372"/>
      <c r="N447" s="372"/>
      <c r="O447" s="372"/>
      <c r="P447" s="372"/>
      <c r="Q447" s="372"/>
      <c r="R447" s="372"/>
      <c r="S447" s="372"/>
      <c r="T447" s="372"/>
      <c r="U447" s="372"/>
      <c r="V447" s="372"/>
      <c r="W447" s="372"/>
      <c r="X447" s="372"/>
      <c r="Y447" s="372"/>
      <c r="Z447" s="372"/>
      <c r="AA447" s="372"/>
      <c r="AB447" s="372"/>
      <c r="AC447" s="372"/>
      <c r="AD447" s="372"/>
      <c r="AE447" s="372"/>
      <c r="AF447" s="372"/>
      <c r="AG447" s="372"/>
      <c r="AH447" s="372"/>
      <c r="AI447" s="372"/>
      <c r="AJ447" s="372"/>
      <c r="AK447" s="372"/>
      <c r="AL447" s="372"/>
      <c r="AM447" s="372"/>
      <c r="AN447" s="372"/>
      <c r="AO447" s="372"/>
      <c r="AP447" s="372"/>
      <c r="AQ447" s="373"/>
    </row>
    <row r="448" spans="1:43" x14ac:dyDescent="0.25">
      <c r="A448" s="175"/>
      <c r="B448" s="175"/>
      <c r="C448" s="200"/>
      <c r="D448" s="262"/>
      <c r="E448" s="372"/>
      <c r="F448" s="372"/>
      <c r="G448" s="372"/>
      <c r="H448" s="372"/>
      <c r="I448" s="372"/>
      <c r="J448" s="372"/>
      <c r="K448" s="372"/>
      <c r="L448" s="372"/>
      <c r="M448" s="372"/>
      <c r="N448" s="372"/>
      <c r="O448" s="372"/>
      <c r="P448" s="372"/>
      <c r="Q448" s="372"/>
      <c r="R448" s="372"/>
      <c r="S448" s="372"/>
      <c r="T448" s="372"/>
      <c r="U448" s="372"/>
      <c r="V448" s="372"/>
      <c r="W448" s="372"/>
      <c r="X448" s="372"/>
      <c r="Y448" s="372"/>
      <c r="Z448" s="372"/>
      <c r="AA448" s="372"/>
      <c r="AB448" s="372"/>
      <c r="AC448" s="372"/>
      <c r="AD448" s="372"/>
      <c r="AE448" s="372"/>
      <c r="AF448" s="372"/>
      <c r="AG448" s="372"/>
      <c r="AH448" s="372"/>
      <c r="AI448" s="372"/>
      <c r="AJ448" s="372"/>
      <c r="AK448" s="372"/>
      <c r="AL448" s="372"/>
      <c r="AM448" s="372"/>
      <c r="AN448" s="372"/>
      <c r="AO448" s="372"/>
      <c r="AP448" s="372"/>
      <c r="AQ448" s="373"/>
    </row>
    <row r="449" spans="1:43" x14ac:dyDescent="0.25">
      <c r="A449" s="175"/>
      <c r="B449" s="175"/>
      <c r="C449" s="200"/>
      <c r="D449" s="262"/>
      <c r="E449" s="372"/>
      <c r="F449" s="372"/>
      <c r="G449" s="372"/>
      <c r="H449" s="372"/>
      <c r="I449" s="372"/>
      <c r="J449" s="372"/>
      <c r="K449" s="372"/>
      <c r="L449" s="372"/>
      <c r="M449" s="372"/>
      <c r="N449" s="372"/>
      <c r="O449" s="372"/>
      <c r="P449" s="372"/>
      <c r="Q449" s="372"/>
      <c r="R449" s="372"/>
      <c r="S449" s="372"/>
      <c r="T449" s="372"/>
      <c r="U449" s="372"/>
      <c r="V449" s="372"/>
      <c r="W449" s="372"/>
      <c r="X449" s="372"/>
      <c r="Y449" s="372"/>
      <c r="Z449" s="372"/>
      <c r="AA449" s="372"/>
      <c r="AB449" s="372"/>
      <c r="AC449" s="372"/>
      <c r="AD449" s="372"/>
      <c r="AE449" s="372"/>
      <c r="AF449" s="372"/>
      <c r="AG449" s="372"/>
      <c r="AH449" s="372"/>
      <c r="AI449" s="372"/>
      <c r="AJ449" s="372"/>
      <c r="AK449" s="372"/>
      <c r="AL449" s="372"/>
      <c r="AM449" s="372"/>
      <c r="AN449" s="372"/>
      <c r="AO449" s="372"/>
      <c r="AP449" s="372"/>
      <c r="AQ449" s="373"/>
    </row>
    <row r="450" spans="1:43" x14ac:dyDescent="0.25">
      <c r="A450" s="175"/>
      <c r="B450" s="175"/>
      <c r="C450" s="200"/>
      <c r="D450" s="262"/>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3" x14ac:dyDescent="0.25">
      <c r="A451" s="175"/>
      <c r="B451" s="175"/>
      <c r="C451" s="200"/>
      <c r="D451" s="262"/>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3" x14ac:dyDescent="0.25">
      <c r="A452" s="175"/>
      <c r="B452" s="175"/>
      <c r="C452" s="200"/>
      <c r="D452" s="26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3" x14ac:dyDescent="0.25">
      <c r="A453" s="175"/>
      <c r="B453" s="175"/>
      <c r="C453" s="200"/>
      <c r="D453" s="262"/>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3" x14ac:dyDescent="0.25">
      <c r="A454" s="175"/>
      <c r="B454" s="175"/>
      <c r="C454" s="200"/>
      <c r="D454" s="262"/>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3" x14ac:dyDescent="0.25">
      <c r="A455" s="175"/>
      <c r="B455" s="175"/>
      <c r="C455" s="200"/>
      <c r="D455" s="262"/>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3" x14ac:dyDescent="0.25">
      <c r="A456" s="175"/>
      <c r="B456" s="175"/>
      <c r="C456" s="200"/>
      <c r="D456" s="262"/>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3" x14ac:dyDescent="0.25">
      <c r="A457" s="175"/>
      <c r="B457" s="175"/>
      <c r="C457" s="200"/>
      <c r="D457" s="262"/>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3" x14ac:dyDescent="0.25">
      <c r="A458" s="175"/>
      <c r="B458" s="175"/>
      <c r="C458" s="200"/>
      <c r="D458" s="262"/>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3" x14ac:dyDescent="0.25">
      <c r="A459" s="175"/>
      <c r="B459" s="175"/>
      <c r="C459" s="200"/>
      <c r="D459" s="262"/>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3" x14ac:dyDescent="0.25">
      <c r="A460" s="175"/>
      <c r="B460" s="175"/>
      <c r="C460" s="200"/>
      <c r="D460" s="262"/>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3" x14ac:dyDescent="0.25">
      <c r="A461" s="175"/>
      <c r="B461" s="175"/>
      <c r="C461" s="200"/>
      <c r="D461" s="262"/>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3" x14ac:dyDescent="0.25">
      <c r="A462" s="175"/>
      <c r="B462" s="175"/>
      <c r="C462" s="200"/>
      <c r="D462" s="2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3" x14ac:dyDescent="0.25">
      <c r="A463" s="175"/>
      <c r="B463" s="175"/>
      <c r="C463" s="200"/>
      <c r="D463" s="262"/>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3" s="249" customFormat="1" x14ac:dyDescent="0.25">
      <c r="A464" s="175"/>
      <c r="B464" s="175"/>
      <c r="C464" s="200"/>
      <c r="D464" s="262"/>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x14ac:dyDescent="0.25">
      <c r="A465" s="175"/>
      <c r="B465" s="175"/>
      <c r="C465" s="200"/>
      <c r="D465" s="262"/>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x14ac:dyDescent="0.25">
      <c r="A466" s="175"/>
      <c r="B466" s="175"/>
      <c r="C466" s="200"/>
      <c r="D466" s="262"/>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x14ac:dyDescent="0.25">
      <c r="A467" s="175"/>
      <c r="B467" s="175"/>
      <c r="C467" s="200"/>
      <c r="D467" s="262"/>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x14ac:dyDescent="0.25">
      <c r="A468" s="175"/>
      <c r="B468" s="175"/>
      <c r="C468" s="200"/>
      <c r="D468" s="262"/>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x14ac:dyDescent="0.25">
      <c r="A469" s="175"/>
      <c r="B469" s="175"/>
      <c r="C469" s="200"/>
      <c r="D469" s="262"/>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x14ac:dyDescent="0.25">
      <c r="A470" s="175"/>
      <c r="B470" s="175"/>
      <c r="C470" s="200"/>
      <c r="D470" s="262"/>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x14ac:dyDescent="0.25">
      <c r="A471" s="175"/>
      <c r="B471" s="175"/>
      <c r="C471" s="200"/>
      <c r="D471" s="262"/>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x14ac:dyDescent="0.25">
      <c r="A472" s="175"/>
      <c r="B472" s="175"/>
      <c r="C472" s="200"/>
      <c r="D472" s="26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x14ac:dyDescent="0.25">
      <c r="A473" s="175"/>
      <c r="B473" s="175"/>
      <c r="C473" s="200"/>
      <c r="D473" s="262"/>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x14ac:dyDescent="0.25">
      <c r="A474" s="175"/>
      <c r="B474" s="175"/>
      <c r="C474" s="200"/>
      <c r="D474" s="262"/>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x14ac:dyDescent="0.25">
      <c r="A475" s="175"/>
      <c r="B475" s="175"/>
      <c r="C475" s="200"/>
      <c r="D475" s="262"/>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x14ac:dyDescent="0.25">
      <c r="A476" s="175"/>
      <c r="B476" s="175"/>
      <c r="C476" s="200"/>
      <c r="D476" s="262"/>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x14ac:dyDescent="0.25">
      <c r="A477" s="175"/>
      <c r="B477" s="175"/>
      <c r="C477" s="200"/>
      <c r="D477" s="262"/>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x14ac:dyDescent="0.25">
      <c r="A478" s="175"/>
      <c r="B478" s="175"/>
      <c r="C478" s="200"/>
      <c r="D478" s="262"/>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x14ac:dyDescent="0.25">
      <c r="A479" s="175"/>
      <c r="B479" s="175"/>
      <c r="C479" s="200"/>
      <c r="D479" s="262"/>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x14ac:dyDescent="0.25">
      <c r="A480" s="175"/>
      <c r="B480" s="175"/>
      <c r="C480" s="200"/>
      <c r="D480" s="262"/>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x14ac:dyDescent="0.25">
      <c r="A481" s="175"/>
      <c r="B481" s="175"/>
      <c r="C481" s="200"/>
      <c r="D481" s="262"/>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x14ac:dyDescent="0.25">
      <c r="A482" s="175"/>
      <c r="B482" s="175"/>
      <c r="C482" s="200"/>
      <c r="D482" s="26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x14ac:dyDescent="0.25">
      <c r="A483" s="175"/>
      <c r="B483" s="175"/>
      <c r="C483" s="200"/>
      <c r="D483" s="262"/>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x14ac:dyDescent="0.25">
      <c r="A484" s="175"/>
      <c r="B484" s="175"/>
      <c r="C484" s="200"/>
      <c r="D484" s="262"/>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x14ac:dyDescent="0.25">
      <c r="A485" s="175"/>
      <c r="B485" s="175"/>
      <c r="C485" s="200"/>
      <c r="D485" s="262"/>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x14ac:dyDescent="0.25">
      <c r="A486" s="175"/>
      <c r="B486" s="175"/>
      <c r="C486" s="200"/>
      <c r="D486" s="262"/>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x14ac:dyDescent="0.25">
      <c r="A487" s="175"/>
      <c r="B487" s="175"/>
      <c r="C487" s="200"/>
      <c r="D487" s="262"/>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x14ac:dyDescent="0.25">
      <c r="A488" s="175"/>
      <c r="B488" s="175"/>
      <c r="C488" s="200"/>
      <c r="D488" s="262"/>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x14ac:dyDescent="0.25">
      <c r="A489" s="175"/>
      <c r="B489" s="175"/>
      <c r="C489" s="200"/>
      <c r="D489" s="262"/>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x14ac:dyDescent="0.25">
      <c r="A490" s="175"/>
      <c r="B490" s="175"/>
      <c r="C490" s="200"/>
      <c r="D490" s="262"/>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x14ac:dyDescent="0.25">
      <c r="A491" s="175"/>
      <c r="B491" s="175"/>
      <c r="C491" s="200"/>
      <c r="D491" s="262"/>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x14ac:dyDescent="0.25">
      <c r="A492" s="175"/>
      <c r="B492" s="175"/>
      <c r="C492" s="200"/>
      <c r="D492" s="26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x14ac:dyDescent="0.25">
      <c r="A493" s="175"/>
      <c r="B493" s="175"/>
      <c r="C493" s="200"/>
      <c r="D493" s="262"/>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x14ac:dyDescent="0.25">
      <c r="A494" s="175"/>
      <c r="B494" s="175"/>
      <c r="C494" s="200"/>
      <c r="D494" s="262"/>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x14ac:dyDescent="0.25">
      <c r="A495" s="175"/>
      <c r="B495" s="175"/>
      <c r="C495" s="200"/>
      <c r="D495" s="262"/>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x14ac:dyDescent="0.25">
      <c r="A496" s="175"/>
      <c r="B496" s="175"/>
      <c r="C496" s="200"/>
      <c r="D496" s="262"/>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x14ac:dyDescent="0.25">
      <c r="A497" s="175"/>
      <c r="B497" s="175"/>
      <c r="C497" s="200"/>
      <c r="D497" s="262"/>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x14ac:dyDescent="0.25">
      <c r="A498" s="175"/>
      <c r="B498" s="175"/>
      <c r="C498" s="200"/>
      <c r="D498" s="262"/>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x14ac:dyDescent="0.25">
      <c r="A499" s="175"/>
      <c r="B499" s="175"/>
      <c r="C499" s="200"/>
      <c r="D499" s="262"/>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x14ac:dyDescent="0.25">
      <c r="A500" s="175"/>
      <c r="B500" s="175"/>
      <c r="C500" s="200"/>
      <c r="D500" s="262"/>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x14ac:dyDescent="0.25">
      <c r="A501" s="175"/>
      <c r="B501" s="175"/>
      <c r="C501" s="200"/>
      <c r="D501" s="262"/>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x14ac:dyDescent="0.25">
      <c r="A502" s="175"/>
      <c r="B502" s="175"/>
      <c r="C502" s="200"/>
      <c r="D502" s="26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x14ac:dyDescent="0.25">
      <c r="A503" s="175"/>
      <c r="B503" s="175"/>
      <c r="C503" s="200"/>
      <c r="D503" s="262"/>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x14ac:dyDescent="0.25">
      <c r="A504" s="175"/>
      <c r="B504" s="175"/>
      <c r="C504" s="200"/>
      <c r="D504" s="262"/>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x14ac:dyDescent="0.25">
      <c r="A505" s="175"/>
      <c r="B505" s="175"/>
      <c r="C505" s="200"/>
      <c r="D505" s="262"/>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x14ac:dyDescent="0.25">
      <c r="A506" s="175"/>
      <c r="B506" s="175"/>
      <c r="C506" s="200"/>
      <c r="D506" s="262"/>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x14ac:dyDescent="0.25">
      <c r="A507" s="175"/>
      <c r="B507" s="175"/>
      <c r="C507" s="200"/>
      <c r="D507" s="262"/>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x14ac:dyDescent="0.25">
      <c r="A508" s="175"/>
      <c r="B508" s="175"/>
      <c r="C508" s="200"/>
      <c r="D508" s="262"/>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x14ac:dyDescent="0.25">
      <c r="A509" s="175"/>
      <c r="B509" s="175"/>
      <c r="C509" s="200"/>
      <c r="D509" s="262"/>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x14ac:dyDescent="0.25">
      <c r="A510" s="175"/>
      <c r="B510" s="175"/>
      <c r="C510" s="200"/>
      <c r="D510" s="262"/>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x14ac:dyDescent="0.25">
      <c r="A511" s="175"/>
      <c r="B511" s="175"/>
      <c r="C511" s="200"/>
      <c r="D511" s="262"/>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x14ac:dyDescent="0.25">
      <c r="A512" s="175"/>
      <c r="B512" s="175"/>
      <c r="C512" s="200"/>
      <c r="D512" s="26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x14ac:dyDescent="0.25">
      <c r="A513" s="175"/>
      <c r="B513" s="175"/>
      <c r="C513" s="200"/>
      <c r="D513" s="262"/>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x14ac:dyDescent="0.25">
      <c r="A514" s="175"/>
      <c r="B514" s="175"/>
      <c r="C514" s="200"/>
      <c r="D514" s="262"/>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x14ac:dyDescent="0.25">
      <c r="A515" s="175"/>
      <c r="B515" s="175"/>
      <c r="C515" s="200"/>
      <c r="D515" s="262"/>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x14ac:dyDescent="0.25">
      <c r="A516" s="175"/>
      <c r="B516" s="175"/>
      <c r="C516" s="200"/>
      <c r="D516" s="262"/>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x14ac:dyDescent="0.25">
      <c r="A517" s="175"/>
      <c r="B517" s="175"/>
      <c r="C517" s="200"/>
      <c r="D517" s="262"/>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x14ac:dyDescent="0.25">
      <c r="A518" s="175"/>
      <c r="B518" s="175"/>
      <c r="C518" s="200"/>
      <c r="D518" s="262"/>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x14ac:dyDescent="0.25">
      <c r="A519" s="175"/>
      <c r="B519" s="175"/>
      <c r="C519" s="200"/>
      <c r="D519" s="262"/>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x14ac:dyDescent="0.25">
      <c r="A520" s="175"/>
      <c r="B520" s="175"/>
      <c r="C520" s="200"/>
      <c r="D520" s="262"/>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x14ac:dyDescent="0.25">
      <c r="A521" s="175"/>
      <c r="B521" s="175"/>
      <c r="C521" s="200"/>
      <c r="D521" s="262"/>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x14ac:dyDescent="0.25">
      <c r="A522" s="175"/>
      <c r="B522" s="175"/>
      <c r="C522" s="200"/>
      <c r="D522" s="26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x14ac:dyDescent="0.25">
      <c r="A523" s="175"/>
      <c r="B523" s="175"/>
      <c r="C523" s="200"/>
      <c r="D523" s="262"/>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x14ac:dyDescent="0.25">
      <c r="A524" s="175"/>
      <c r="B524" s="175"/>
      <c r="C524" s="200"/>
      <c r="D524" s="262"/>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x14ac:dyDescent="0.25">
      <c r="A525" s="175"/>
      <c r="B525" s="175"/>
      <c r="C525" s="200"/>
      <c r="D525" s="262"/>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x14ac:dyDescent="0.25">
      <c r="A526" s="175"/>
      <c r="B526" s="175"/>
      <c r="C526" s="200"/>
      <c r="D526" s="262"/>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x14ac:dyDescent="0.25">
      <c r="A527" s="175"/>
      <c r="B527" s="175"/>
      <c r="C527" s="200"/>
      <c r="D527" s="262"/>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x14ac:dyDescent="0.25">
      <c r="A528" s="175"/>
      <c r="B528" s="175"/>
      <c r="C528" s="200"/>
      <c r="D528" s="262"/>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x14ac:dyDescent="0.25">
      <c r="A529" s="175"/>
      <c r="B529" s="175"/>
      <c r="C529" s="200"/>
      <c r="D529" s="262"/>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x14ac:dyDescent="0.25">
      <c r="A530" s="175"/>
      <c r="B530" s="175"/>
      <c r="C530" s="200"/>
      <c r="D530" s="262"/>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x14ac:dyDescent="0.25">
      <c r="A531" s="175"/>
      <c r="B531" s="175"/>
      <c r="C531" s="200"/>
      <c r="D531" s="262"/>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x14ac:dyDescent="0.25">
      <c r="A532" s="175"/>
      <c r="B532" s="175"/>
      <c r="C532" s="200"/>
      <c r="D532" s="26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x14ac:dyDescent="0.25">
      <c r="A533" s="175"/>
      <c r="B533" s="175"/>
      <c r="C533" s="200"/>
      <c r="D533" s="262"/>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x14ac:dyDescent="0.25">
      <c r="A534" s="175"/>
      <c r="B534" s="175"/>
      <c r="C534" s="200"/>
      <c r="D534" s="262"/>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x14ac:dyDescent="0.25">
      <c r="A535" s="175"/>
      <c r="B535" s="175"/>
      <c r="C535" s="200"/>
      <c r="D535" s="262"/>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x14ac:dyDescent="0.25">
      <c r="A536" s="175"/>
      <c r="B536" s="175"/>
      <c r="C536" s="200"/>
      <c r="D536" s="262"/>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x14ac:dyDescent="0.25">
      <c r="A537" s="175"/>
      <c r="B537" s="175"/>
      <c r="C537" s="200"/>
      <c r="D537" s="262"/>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x14ac:dyDescent="0.25">
      <c r="A538" s="175"/>
      <c r="B538" s="175"/>
      <c r="C538" s="200"/>
      <c r="D538" s="262"/>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x14ac:dyDescent="0.25">
      <c r="A539" s="175"/>
      <c r="B539" s="175"/>
      <c r="C539" s="200"/>
      <c r="D539" s="262"/>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x14ac:dyDescent="0.25">
      <c r="A540" s="175"/>
      <c r="B540" s="175"/>
      <c r="C540" s="200"/>
      <c r="D540" s="262"/>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x14ac:dyDescent="0.25">
      <c r="A541" s="175"/>
      <c r="B541" s="175"/>
      <c r="C541" s="200"/>
      <c r="D541" s="262"/>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x14ac:dyDescent="0.25">
      <c r="A542" s="175"/>
      <c r="B542" s="175"/>
      <c r="C542" s="200"/>
      <c r="D542" s="26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x14ac:dyDescent="0.25">
      <c r="A543" s="175"/>
      <c r="B543" s="175"/>
      <c r="C543" s="200"/>
      <c r="D543" s="262"/>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x14ac:dyDescent="0.25">
      <c r="A544" s="175"/>
      <c r="B544" s="175"/>
      <c r="C544" s="200"/>
      <c r="D544" s="262"/>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x14ac:dyDescent="0.25">
      <c r="A545" s="175"/>
      <c r="B545" s="175"/>
      <c r="C545" s="200"/>
      <c r="D545" s="262"/>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x14ac:dyDescent="0.25">
      <c r="A546" s="175"/>
      <c r="B546" s="175"/>
      <c r="C546" s="200"/>
      <c r="D546" s="262"/>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x14ac:dyDescent="0.25">
      <c r="A547" s="175"/>
      <c r="B547" s="175"/>
      <c r="C547" s="200"/>
      <c r="D547" s="262"/>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x14ac:dyDescent="0.25">
      <c r="A548" s="175"/>
      <c r="B548" s="175"/>
      <c r="C548" s="200"/>
      <c r="D548" s="262"/>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x14ac:dyDescent="0.25">
      <c r="A549" s="175"/>
      <c r="B549" s="175"/>
      <c r="C549" s="200"/>
      <c r="D549" s="262"/>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x14ac:dyDescent="0.25">
      <c r="A550" s="175"/>
      <c r="B550" s="175"/>
      <c r="C550" s="200"/>
      <c r="D550" s="262"/>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x14ac:dyDescent="0.25">
      <c r="A551" s="175"/>
      <c r="B551" s="175"/>
      <c r="C551" s="200"/>
      <c r="D551" s="262"/>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x14ac:dyDescent="0.25">
      <c r="A552" s="175"/>
      <c r="B552" s="175"/>
      <c r="C552" s="200"/>
      <c r="D552" s="26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x14ac:dyDescent="0.25">
      <c r="A553" s="175"/>
      <c r="B553" s="175"/>
      <c r="C553" s="200"/>
      <c r="D553" s="262"/>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x14ac:dyDescent="0.25">
      <c r="A554" s="175"/>
      <c r="B554" s="175"/>
      <c r="C554" s="200"/>
      <c r="D554" s="262"/>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x14ac:dyDescent="0.25">
      <c r="A555" s="175"/>
      <c r="B555" s="175"/>
      <c r="C555" s="200"/>
      <c r="D555" s="262"/>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x14ac:dyDescent="0.25">
      <c r="A556" s="175"/>
      <c r="B556" s="175"/>
      <c r="C556" s="200"/>
      <c r="D556" s="262"/>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x14ac:dyDescent="0.25">
      <c r="A557" s="175"/>
      <c r="B557" s="175"/>
      <c r="C557" s="200"/>
      <c r="D557" s="262"/>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x14ac:dyDescent="0.25">
      <c r="A558" s="175"/>
      <c r="B558" s="175"/>
      <c r="C558" s="200"/>
      <c r="D558" s="262"/>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x14ac:dyDescent="0.25">
      <c r="A559" s="175"/>
      <c r="B559" s="175"/>
      <c r="C559" s="200"/>
      <c r="D559" s="262"/>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x14ac:dyDescent="0.25">
      <c r="A560" s="175"/>
      <c r="B560" s="175"/>
      <c r="C560" s="200"/>
      <c r="D560" s="262"/>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x14ac:dyDescent="0.25">
      <c r="A561" s="175"/>
      <c r="B561" s="175"/>
      <c r="C561" s="200"/>
      <c r="D561" s="262"/>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x14ac:dyDescent="0.25">
      <c r="A562" s="175"/>
      <c r="B562" s="175"/>
      <c r="C562" s="200"/>
      <c r="D562" s="2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x14ac:dyDescent="0.25">
      <c r="A563" s="175"/>
      <c r="B563" s="175"/>
      <c r="C563" s="200"/>
      <c r="D563" s="262"/>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x14ac:dyDescent="0.25">
      <c r="A564" s="175"/>
      <c r="B564" s="175"/>
      <c r="C564" s="200"/>
      <c r="D564" s="262"/>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x14ac:dyDescent="0.25">
      <c r="A565" s="175"/>
      <c r="B565" s="175"/>
      <c r="C565" s="200"/>
      <c r="D565" s="262"/>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x14ac:dyDescent="0.25">
      <c r="A566" s="175"/>
      <c r="B566" s="175"/>
      <c r="C566" s="200"/>
      <c r="D566" s="262"/>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x14ac:dyDescent="0.25">
      <c r="A567" s="175"/>
      <c r="B567" s="175"/>
      <c r="C567" s="200"/>
      <c r="D567" s="262"/>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x14ac:dyDescent="0.25">
      <c r="A568" s="175"/>
      <c r="B568" s="175"/>
      <c r="C568" s="200"/>
      <c r="D568" s="262"/>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x14ac:dyDescent="0.25">
      <c r="A569" s="175"/>
      <c r="B569" s="175"/>
      <c r="C569" s="200"/>
      <c r="D569" s="262"/>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x14ac:dyDescent="0.25">
      <c r="A570" s="175"/>
      <c r="B570" s="175"/>
      <c r="C570" s="200"/>
      <c r="D570" s="262"/>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x14ac:dyDescent="0.25">
      <c r="A571" s="175"/>
      <c r="B571" s="175"/>
      <c r="C571" s="200"/>
      <c r="D571" s="262"/>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x14ac:dyDescent="0.25">
      <c r="A572" s="175"/>
      <c r="B572" s="175"/>
      <c r="C572" s="200"/>
      <c r="D572" s="26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x14ac:dyDescent="0.25">
      <c r="A573" s="175"/>
      <c r="B573" s="175"/>
      <c r="C573" s="200"/>
      <c r="D573" s="262"/>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x14ac:dyDescent="0.25">
      <c r="A574" s="175"/>
      <c r="B574" s="175"/>
      <c r="C574" s="200"/>
      <c r="D574" s="262"/>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x14ac:dyDescent="0.25">
      <c r="A575" s="175"/>
      <c r="B575" s="175"/>
      <c r="C575" s="200"/>
      <c r="D575" s="262"/>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x14ac:dyDescent="0.25">
      <c r="A576" s="175"/>
      <c r="B576" s="175"/>
      <c r="C576" s="200"/>
      <c r="D576" s="262"/>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x14ac:dyDescent="0.25">
      <c r="A577" s="175"/>
      <c r="B577" s="175"/>
      <c r="C577" s="200"/>
      <c r="D577" s="262"/>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x14ac:dyDescent="0.25">
      <c r="A578" s="175"/>
      <c r="B578" s="175"/>
      <c r="C578" s="200"/>
      <c r="D578" s="262"/>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x14ac:dyDescent="0.25">
      <c r="A579" s="175"/>
      <c r="B579" s="175"/>
      <c r="C579" s="200"/>
      <c r="D579" s="262"/>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x14ac:dyDescent="0.25">
      <c r="A580" s="175"/>
      <c r="B580" s="175"/>
      <c r="C580" s="200"/>
      <c r="D580" s="262"/>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x14ac:dyDescent="0.25">
      <c r="A581" s="175"/>
      <c r="B581" s="175"/>
      <c r="C581" s="200"/>
      <c r="D581" s="262"/>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x14ac:dyDescent="0.25">
      <c r="A582" s="175"/>
      <c r="B582" s="175"/>
      <c r="C582" s="200"/>
      <c r="D582" s="26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x14ac:dyDescent="0.25">
      <c r="A583" s="175"/>
      <c r="B583" s="175"/>
      <c r="C583" s="200"/>
      <c r="D583" s="262"/>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x14ac:dyDescent="0.25">
      <c r="A584" s="175"/>
      <c r="B584" s="175"/>
      <c r="C584" s="200"/>
      <c r="D584" s="262"/>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x14ac:dyDescent="0.25">
      <c r="A585" s="175"/>
      <c r="B585" s="175"/>
      <c r="C585" s="200"/>
      <c r="D585" s="262"/>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x14ac:dyDescent="0.25">
      <c r="A586" s="175"/>
      <c r="B586" s="175"/>
      <c r="C586" s="200"/>
      <c r="D586" s="262"/>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x14ac:dyDescent="0.25">
      <c r="A587" s="175"/>
      <c r="B587" s="175"/>
      <c r="C587" s="200"/>
      <c r="D587" s="262"/>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x14ac:dyDescent="0.25">
      <c r="A588" s="175"/>
      <c r="B588" s="175"/>
      <c r="C588" s="200"/>
      <c r="D588" s="262"/>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x14ac:dyDescent="0.25">
      <c r="A589" s="175"/>
      <c r="B589" s="175"/>
      <c r="C589" s="200"/>
      <c r="D589" s="262"/>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x14ac:dyDescent="0.25">
      <c r="A590" s="175"/>
      <c r="B590" s="175"/>
      <c r="C590" s="200"/>
      <c r="D590" s="262"/>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x14ac:dyDescent="0.25">
      <c r="A591" s="175"/>
      <c r="B591" s="175"/>
      <c r="C591" s="200"/>
      <c r="D591" s="262"/>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x14ac:dyDescent="0.25">
      <c r="A592" s="175"/>
      <c r="B592" s="175"/>
      <c r="C592" s="200"/>
      <c r="D592" s="26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x14ac:dyDescent="0.25">
      <c r="A593" s="175"/>
      <c r="B593" s="175"/>
      <c r="C593" s="200"/>
      <c r="D593" s="262"/>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x14ac:dyDescent="0.25">
      <c r="A594" s="175"/>
      <c r="B594" s="175"/>
      <c r="C594" s="200"/>
      <c r="D594" s="262"/>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x14ac:dyDescent="0.25">
      <c r="A595" s="175"/>
      <c r="B595" s="175"/>
      <c r="C595" s="200"/>
      <c r="D595" s="262"/>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x14ac:dyDescent="0.25">
      <c r="A596" s="175"/>
      <c r="B596" s="175"/>
      <c r="C596" s="200"/>
      <c r="D596" s="262"/>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x14ac:dyDescent="0.25">
      <c r="A597" s="175"/>
      <c r="B597" s="175"/>
      <c r="C597" s="200"/>
      <c r="D597" s="262"/>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x14ac:dyDescent="0.25">
      <c r="A598" s="175"/>
      <c r="B598" s="175"/>
      <c r="C598" s="200"/>
      <c r="D598" s="262"/>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x14ac:dyDescent="0.25">
      <c r="A599" s="175"/>
      <c r="B599" s="175"/>
      <c r="C599" s="200"/>
      <c r="D599" s="262"/>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x14ac:dyDescent="0.25">
      <c r="A600" s="175"/>
      <c r="B600" s="175"/>
      <c r="C600" s="200"/>
      <c r="D600" s="262"/>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x14ac:dyDescent="0.25">
      <c r="A601" s="175"/>
      <c r="B601" s="175"/>
      <c r="C601" s="200"/>
      <c r="D601" s="262"/>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x14ac:dyDescent="0.25">
      <c r="A602" s="175"/>
      <c r="B602" s="175"/>
      <c r="C602" s="200"/>
      <c r="D602" s="26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x14ac:dyDescent="0.25">
      <c r="A603" s="175"/>
      <c r="B603" s="175"/>
      <c r="C603" s="200"/>
      <c r="D603" s="262"/>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x14ac:dyDescent="0.25">
      <c r="A604" s="175"/>
      <c r="B604" s="175"/>
      <c r="C604" s="200"/>
      <c r="D604" s="262"/>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x14ac:dyDescent="0.25">
      <c r="A605" s="175"/>
      <c r="B605" s="175"/>
      <c r="C605" s="200"/>
      <c r="D605" s="262"/>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x14ac:dyDescent="0.25">
      <c r="A606" s="175"/>
      <c r="B606" s="175"/>
      <c r="C606" s="200"/>
      <c r="D606" s="262"/>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x14ac:dyDescent="0.25">
      <c r="A607" s="175"/>
      <c r="B607" s="175"/>
      <c r="C607" s="200"/>
      <c r="D607" s="262"/>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x14ac:dyDescent="0.25">
      <c r="A608" s="175"/>
      <c r="B608" s="175"/>
      <c r="C608" s="200"/>
      <c r="D608" s="262"/>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x14ac:dyDescent="0.25">
      <c r="A609" s="175"/>
      <c r="B609" s="175"/>
      <c r="C609" s="200"/>
      <c r="D609" s="262"/>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x14ac:dyDescent="0.25">
      <c r="A610" s="175"/>
      <c r="B610" s="175"/>
      <c r="C610" s="200"/>
      <c r="D610" s="262"/>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x14ac:dyDescent="0.25">
      <c r="A611" s="175"/>
      <c r="B611" s="175"/>
      <c r="C611" s="200"/>
      <c r="D611" s="262"/>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x14ac:dyDescent="0.25">
      <c r="A612" s="175"/>
      <c r="B612" s="175"/>
      <c r="C612" s="200"/>
      <c r="D612" s="26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x14ac:dyDescent="0.25">
      <c r="A613" s="175"/>
      <c r="B613" s="175"/>
      <c r="C613" s="200"/>
      <c r="D613" s="262"/>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x14ac:dyDescent="0.25">
      <c r="A614" s="175"/>
      <c r="B614" s="175"/>
      <c r="C614" s="200"/>
      <c r="D614" s="262"/>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x14ac:dyDescent="0.25">
      <c r="A615" s="175"/>
      <c r="B615" s="175"/>
      <c r="C615" s="200"/>
      <c r="D615" s="262"/>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x14ac:dyDescent="0.25">
      <c r="A616" s="175"/>
      <c r="B616" s="175"/>
      <c r="C616" s="200"/>
      <c r="D616" s="262"/>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x14ac:dyDescent="0.25">
      <c r="A617" s="175"/>
      <c r="B617" s="175"/>
      <c r="C617" s="200"/>
      <c r="D617" s="262"/>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x14ac:dyDescent="0.25">
      <c r="A618" s="175"/>
      <c r="B618" s="175"/>
      <c r="C618" s="200"/>
      <c r="D618" s="262"/>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x14ac:dyDescent="0.25">
      <c r="A619" s="175"/>
      <c r="B619" s="175"/>
      <c r="C619" s="200"/>
      <c r="D619" s="262"/>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x14ac:dyDescent="0.25">
      <c r="A620" s="175"/>
      <c r="B620" s="175"/>
      <c r="C620" s="200"/>
      <c r="D620" s="262"/>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x14ac:dyDescent="0.25">
      <c r="A621" s="175"/>
      <c r="B621" s="175"/>
      <c r="C621" s="200"/>
      <c r="D621" s="262"/>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x14ac:dyDescent="0.25">
      <c r="A622" s="175"/>
      <c r="B622" s="175"/>
      <c r="C622" s="200"/>
      <c r="D622" s="26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x14ac:dyDescent="0.25">
      <c r="A623" s="175"/>
      <c r="B623" s="175"/>
      <c r="C623" s="200"/>
      <c r="D623" s="262"/>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x14ac:dyDescent="0.25">
      <c r="A624" s="175"/>
      <c r="B624" s="175"/>
      <c r="C624" s="200"/>
      <c r="D624" s="262"/>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x14ac:dyDescent="0.25">
      <c r="A625" s="175"/>
      <c r="B625" s="175"/>
      <c r="C625" s="200"/>
      <c r="D625" s="262"/>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x14ac:dyDescent="0.25">
      <c r="A626" s="175"/>
      <c r="B626" s="175"/>
      <c r="C626" s="200"/>
      <c r="D626" s="262"/>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x14ac:dyDescent="0.25">
      <c r="A627" s="175"/>
      <c r="B627" s="175"/>
      <c r="C627" s="200"/>
      <c r="D627" s="262"/>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x14ac:dyDescent="0.25">
      <c r="A628" s="175"/>
      <c r="B628" s="175"/>
      <c r="C628" s="200"/>
      <c r="D628" s="262"/>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x14ac:dyDescent="0.25">
      <c r="A629" s="175"/>
      <c r="B629" s="175"/>
      <c r="C629" s="200"/>
      <c r="D629" s="262"/>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x14ac:dyDescent="0.25">
      <c r="A630" s="175"/>
      <c r="B630" s="175"/>
      <c r="C630" s="200"/>
      <c r="D630" s="262"/>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x14ac:dyDescent="0.25">
      <c r="A631" s="175"/>
      <c r="B631" s="175"/>
      <c r="C631" s="200"/>
      <c r="D631" s="262"/>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x14ac:dyDescent="0.25">
      <c r="A632" s="175"/>
      <c r="B632" s="175"/>
      <c r="C632" s="200"/>
      <c r="D632" s="26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x14ac:dyDescent="0.25">
      <c r="A633" s="175"/>
      <c r="B633" s="175"/>
      <c r="C633" s="200"/>
      <c r="D633" s="262"/>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x14ac:dyDescent="0.25">
      <c r="A634" s="175"/>
      <c r="B634" s="175"/>
      <c r="C634" s="200"/>
      <c r="D634" s="262"/>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x14ac:dyDescent="0.25">
      <c r="A635" s="175"/>
      <c r="B635" s="175"/>
      <c r="C635" s="200"/>
      <c r="D635" s="262"/>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x14ac:dyDescent="0.25">
      <c r="A636" s="175"/>
      <c r="B636" s="175"/>
      <c r="C636" s="200"/>
      <c r="D636" s="262"/>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x14ac:dyDescent="0.25">
      <c r="A637" s="175"/>
      <c r="B637" s="175"/>
      <c r="C637" s="200"/>
      <c r="D637" s="262"/>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x14ac:dyDescent="0.25">
      <c r="A638" s="175"/>
      <c r="B638" s="175"/>
      <c r="C638" s="200"/>
      <c r="D638" s="262"/>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x14ac:dyDescent="0.25">
      <c r="A639" s="175"/>
      <c r="B639" s="175"/>
      <c r="C639" s="200"/>
      <c r="D639" s="262"/>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x14ac:dyDescent="0.25">
      <c r="A640" s="175"/>
      <c r="B640" s="175"/>
      <c r="C640" s="200"/>
      <c r="D640" s="262"/>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x14ac:dyDescent="0.25">
      <c r="A641" s="175"/>
      <c r="B641" s="175"/>
      <c r="C641" s="200"/>
      <c r="D641" s="262"/>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x14ac:dyDescent="0.25">
      <c r="A642" s="175"/>
      <c r="B642" s="175"/>
      <c r="C642" s="200"/>
      <c r="D642" s="26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x14ac:dyDescent="0.25">
      <c r="A643" s="175"/>
      <c r="B643" s="175"/>
      <c r="C643" s="200"/>
      <c r="D643" s="262"/>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x14ac:dyDescent="0.25">
      <c r="A644" s="175"/>
      <c r="B644" s="175"/>
      <c r="C644" s="200"/>
      <c r="D644" s="262"/>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x14ac:dyDescent="0.25">
      <c r="A645" s="175"/>
      <c r="B645" s="175"/>
      <c r="C645" s="200"/>
      <c r="D645" s="262"/>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x14ac:dyDescent="0.25">
      <c r="A646" s="175"/>
      <c r="B646" s="175"/>
      <c r="C646" s="200"/>
      <c r="D646" s="262"/>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x14ac:dyDescent="0.25">
      <c r="A647" s="175"/>
      <c r="B647" s="175"/>
      <c r="C647" s="200"/>
      <c r="D647" s="262"/>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x14ac:dyDescent="0.25">
      <c r="A648" s="175"/>
      <c r="B648" s="175"/>
      <c r="C648" s="200"/>
      <c r="D648" s="262"/>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x14ac:dyDescent="0.25">
      <c r="A649" s="175"/>
      <c r="B649" s="175"/>
      <c r="C649" s="200"/>
      <c r="D649" s="262"/>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x14ac:dyDescent="0.25">
      <c r="A650" s="175"/>
      <c r="B650" s="175"/>
      <c r="C650" s="200"/>
      <c r="D650" s="262"/>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x14ac:dyDescent="0.25">
      <c r="A651" s="175"/>
      <c r="B651" s="175"/>
      <c r="C651" s="200"/>
      <c r="D651" s="262"/>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x14ac:dyDescent="0.25">
      <c r="A652" s="175"/>
      <c r="B652" s="175"/>
      <c r="C652" s="200"/>
      <c r="D652" s="26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x14ac:dyDescent="0.25">
      <c r="A653" s="175"/>
      <c r="B653" s="175"/>
      <c r="C653" s="200"/>
      <c r="D653" s="262"/>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x14ac:dyDescent="0.25">
      <c r="A654" s="175"/>
      <c r="B654" s="175"/>
      <c r="C654" s="200"/>
      <c r="D654" s="262"/>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x14ac:dyDescent="0.25">
      <c r="A655" s="175"/>
      <c r="B655" s="175"/>
      <c r="C655" s="200"/>
      <c r="D655" s="262"/>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x14ac:dyDescent="0.25">
      <c r="A656" s="175"/>
      <c r="B656" s="175"/>
      <c r="C656" s="200"/>
      <c r="D656" s="262"/>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x14ac:dyDescent="0.25">
      <c r="A657" s="175"/>
      <c r="B657" s="175"/>
      <c r="C657" s="200"/>
      <c r="D657" s="262"/>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x14ac:dyDescent="0.25">
      <c r="A658" s="175"/>
      <c r="B658" s="175"/>
      <c r="C658" s="200"/>
      <c r="D658" s="262"/>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x14ac:dyDescent="0.25">
      <c r="A659" s="175"/>
      <c r="B659" s="175"/>
      <c r="C659" s="200"/>
      <c r="D659" s="262"/>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x14ac:dyDescent="0.25">
      <c r="A660" s="175"/>
      <c r="B660" s="175"/>
      <c r="C660" s="200"/>
      <c r="D660" s="262"/>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x14ac:dyDescent="0.25">
      <c r="A661" s="175"/>
      <c r="B661" s="175"/>
      <c r="C661" s="200"/>
      <c r="D661" s="262"/>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x14ac:dyDescent="0.25">
      <c r="A662" s="175"/>
      <c r="B662" s="175"/>
      <c r="C662" s="200"/>
      <c r="D662" s="2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x14ac:dyDescent="0.25">
      <c r="A663" s="175"/>
      <c r="B663" s="175"/>
      <c r="C663" s="200"/>
      <c r="D663" s="262"/>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x14ac:dyDescent="0.25">
      <c r="A664" s="175"/>
      <c r="B664" s="175"/>
      <c r="C664" s="200"/>
      <c r="D664" s="262"/>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x14ac:dyDescent="0.25">
      <c r="A665" s="175"/>
      <c r="B665" s="175"/>
      <c r="C665" s="200"/>
      <c r="D665" s="262"/>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x14ac:dyDescent="0.25">
      <c r="A666" s="175"/>
      <c r="B666" s="175"/>
      <c r="C666" s="200"/>
      <c r="D666" s="262"/>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x14ac:dyDescent="0.25">
      <c r="A667" s="175"/>
      <c r="B667" s="175"/>
      <c r="C667" s="200"/>
      <c r="D667" s="262"/>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x14ac:dyDescent="0.25">
      <c r="A668" s="175"/>
      <c r="B668" s="175"/>
      <c r="C668" s="200"/>
      <c r="D668" s="262"/>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x14ac:dyDescent="0.25">
      <c r="A669" s="175"/>
      <c r="B669" s="175"/>
      <c r="C669" s="200"/>
      <c r="D669" s="262"/>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x14ac:dyDescent="0.25">
      <c r="A670" s="175"/>
      <c r="B670" s="175"/>
      <c r="C670" s="200"/>
      <c r="D670" s="262"/>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x14ac:dyDescent="0.25">
      <c r="A671" s="175"/>
      <c r="B671" s="175"/>
      <c r="C671" s="200"/>
      <c r="D671" s="262"/>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x14ac:dyDescent="0.25">
      <c r="A672" s="175"/>
      <c r="B672" s="175"/>
      <c r="C672" s="200"/>
      <c r="D672" s="26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x14ac:dyDescent="0.25">
      <c r="A673" s="175"/>
      <c r="B673" s="175"/>
      <c r="C673" s="200"/>
      <c r="D673" s="262"/>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x14ac:dyDescent="0.25">
      <c r="A674" s="175"/>
      <c r="B674" s="175"/>
      <c r="C674" s="200"/>
      <c r="D674" s="262"/>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x14ac:dyDescent="0.25">
      <c r="A675" s="175"/>
      <c r="B675" s="175"/>
      <c r="C675" s="200"/>
      <c r="D675" s="262"/>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x14ac:dyDescent="0.25">
      <c r="A676" s="175"/>
      <c r="B676" s="175"/>
      <c r="C676" s="200"/>
      <c r="D676" s="262"/>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x14ac:dyDescent="0.25">
      <c r="A677" s="175"/>
      <c r="B677" s="175"/>
      <c r="C677" s="200"/>
      <c r="D677" s="262"/>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x14ac:dyDescent="0.25">
      <c r="A678" s="175"/>
      <c r="B678" s="175"/>
      <c r="C678" s="200"/>
      <c r="D678" s="262"/>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x14ac:dyDescent="0.25">
      <c r="A679" s="175"/>
      <c r="B679" s="175"/>
      <c r="C679" s="200"/>
      <c r="D679" s="262"/>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x14ac:dyDescent="0.25">
      <c r="A680" s="175"/>
      <c r="B680" s="175"/>
      <c r="C680" s="200"/>
      <c r="D680" s="262"/>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x14ac:dyDescent="0.25">
      <c r="A681" s="175"/>
      <c r="B681" s="175"/>
      <c r="C681" s="200"/>
      <c r="D681" s="262"/>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x14ac:dyDescent="0.25">
      <c r="A682" s="175"/>
      <c r="B682" s="175"/>
      <c r="C682" s="200"/>
      <c r="D682" s="26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x14ac:dyDescent="0.25">
      <c r="A683" s="175"/>
      <c r="B683" s="175"/>
      <c r="C683" s="200"/>
      <c r="D683" s="262"/>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x14ac:dyDescent="0.25">
      <c r="A684" s="175"/>
      <c r="B684" s="175"/>
      <c r="C684" s="200"/>
      <c r="D684" s="262"/>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x14ac:dyDescent="0.25">
      <c r="A685" s="175"/>
      <c r="B685" s="175"/>
      <c r="C685" s="200"/>
      <c r="D685" s="262"/>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x14ac:dyDescent="0.25">
      <c r="A686" s="175"/>
      <c r="B686" s="175"/>
      <c r="C686" s="200"/>
      <c r="D686" s="262"/>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x14ac:dyDescent="0.25">
      <c r="A687" s="175"/>
      <c r="B687" s="175"/>
      <c r="C687" s="200"/>
      <c r="D687" s="262"/>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x14ac:dyDescent="0.25">
      <c r="A688" s="175"/>
      <c r="B688" s="175"/>
      <c r="C688" s="200"/>
      <c r="D688" s="262"/>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x14ac:dyDescent="0.25">
      <c r="A689" s="175"/>
      <c r="B689" s="175"/>
      <c r="C689" s="200"/>
      <c r="D689" s="262"/>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x14ac:dyDescent="0.25">
      <c r="A690" s="175"/>
      <c r="B690" s="175"/>
      <c r="C690" s="200"/>
      <c r="D690" s="262"/>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x14ac:dyDescent="0.25">
      <c r="A691" s="175"/>
      <c r="B691" s="175"/>
      <c r="C691" s="200"/>
      <c r="D691" s="262"/>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x14ac:dyDescent="0.25">
      <c r="A692" s="175"/>
      <c r="B692" s="175"/>
      <c r="C692" s="200"/>
      <c r="D692" s="26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x14ac:dyDescent="0.25">
      <c r="A693" s="175"/>
      <c r="B693" s="175"/>
      <c r="C693" s="200"/>
      <c r="D693" s="262"/>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x14ac:dyDescent="0.25">
      <c r="A694" s="175"/>
      <c r="B694" s="175"/>
      <c r="C694" s="200"/>
      <c r="D694" s="262"/>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x14ac:dyDescent="0.25">
      <c r="A695" s="175"/>
      <c r="B695" s="175"/>
      <c r="C695" s="200"/>
      <c r="D695" s="262"/>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x14ac:dyDescent="0.25">
      <c r="A696" s="175"/>
      <c r="B696" s="175"/>
      <c r="C696" s="200"/>
      <c r="D696" s="262"/>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x14ac:dyDescent="0.25">
      <c r="A697" s="175"/>
      <c r="B697" s="175"/>
      <c r="C697" s="200"/>
      <c r="D697" s="262"/>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x14ac:dyDescent="0.25">
      <c r="A698" s="175"/>
      <c r="B698" s="175"/>
      <c r="C698" s="200"/>
      <c r="D698" s="262"/>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x14ac:dyDescent="0.25">
      <c r="A699" s="175"/>
      <c r="B699" s="175"/>
      <c r="C699" s="200"/>
      <c r="D699" s="262"/>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x14ac:dyDescent="0.25">
      <c r="A700" s="175"/>
      <c r="B700" s="175"/>
      <c r="C700" s="200"/>
      <c r="D700" s="262"/>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x14ac:dyDescent="0.25">
      <c r="A701" s="175"/>
      <c r="B701" s="175"/>
      <c r="C701" s="200"/>
      <c r="D701" s="262"/>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x14ac:dyDescent="0.25">
      <c r="A702" s="175"/>
      <c r="B702" s="175"/>
      <c r="C702" s="200"/>
      <c r="D702" s="26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x14ac:dyDescent="0.25">
      <c r="A703" s="175"/>
      <c r="B703" s="175"/>
      <c r="C703" s="200"/>
      <c r="D703" s="262"/>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x14ac:dyDescent="0.25">
      <c r="A704" s="175"/>
      <c r="B704" s="175"/>
      <c r="C704" s="200"/>
      <c r="D704" s="262"/>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x14ac:dyDescent="0.25">
      <c r="A705" s="175"/>
      <c r="B705" s="175"/>
      <c r="C705" s="200"/>
      <c r="D705" s="262"/>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x14ac:dyDescent="0.25">
      <c r="A706" s="175"/>
      <c r="B706" s="175"/>
      <c r="C706" s="200"/>
      <c r="D706" s="262"/>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x14ac:dyDescent="0.25">
      <c r="A707" s="175"/>
      <c r="B707" s="175"/>
      <c r="C707" s="200"/>
      <c r="D707" s="262"/>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x14ac:dyDescent="0.25">
      <c r="A708" s="175"/>
      <c r="B708" s="175"/>
      <c r="C708" s="200"/>
      <c r="D708" s="262"/>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x14ac:dyDescent="0.25">
      <c r="A709" s="175"/>
      <c r="B709" s="175"/>
      <c r="C709" s="200"/>
      <c r="D709" s="262"/>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x14ac:dyDescent="0.25">
      <c r="A710" s="175"/>
      <c r="B710" s="175"/>
      <c r="C710" s="200"/>
      <c r="D710" s="262"/>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x14ac:dyDescent="0.25">
      <c r="A711" s="175"/>
      <c r="B711" s="175"/>
      <c r="C711" s="200"/>
      <c r="D711" s="262"/>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x14ac:dyDescent="0.25">
      <c r="A712" s="175"/>
      <c r="B712" s="175"/>
      <c r="C712" s="200"/>
      <c r="D712" s="26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x14ac:dyDescent="0.25">
      <c r="A713" s="175"/>
      <c r="B713" s="175"/>
      <c r="C713" s="200"/>
      <c r="D713" s="262"/>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x14ac:dyDescent="0.25">
      <c r="A714" s="175"/>
      <c r="B714" s="175"/>
      <c r="C714" s="200"/>
      <c r="D714" s="262"/>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x14ac:dyDescent="0.25">
      <c r="A715" s="175"/>
      <c r="B715" s="175"/>
      <c r="C715" s="200"/>
      <c r="D715" s="262"/>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x14ac:dyDescent="0.25">
      <c r="A716" s="175"/>
      <c r="B716" s="175"/>
      <c r="C716" s="200"/>
      <c r="D716" s="262"/>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x14ac:dyDescent="0.25">
      <c r="A717" s="175"/>
      <c r="B717" s="175"/>
      <c r="C717" s="200"/>
      <c r="D717" s="262"/>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x14ac:dyDescent="0.25">
      <c r="A718" s="175"/>
      <c r="B718" s="175"/>
      <c r="C718" s="200"/>
      <c r="D718" s="262"/>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x14ac:dyDescent="0.25">
      <c r="A719" s="175"/>
      <c r="B719" s="175"/>
      <c r="C719" s="200"/>
      <c r="D719" s="262"/>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x14ac:dyDescent="0.25">
      <c r="A720" s="175"/>
      <c r="B720" s="175"/>
      <c r="C720" s="200"/>
      <c r="D720" s="262"/>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x14ac:dyDescent="0.25">
      <c r="A721" s="175"/>
      <c r="B721" s="175"/>
      <c r="C721" s="200"/>
      <c r="D721" s="262"/>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x14ac:dyDescent="0.25">
      <c r="A722" s="175"/>
      <c r="B722" s="175"/>
      <c r="C722" s="200"/>
      <c r="D722" s="26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x14ac:dyDescent="0.25">
      <c r="A723" s="175"/>
      <c r="B723" s="175"/>
      <c r="C723" s="200"/>
      <c r="D723" s="262"/>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x14ac:dyDescent="0.25">
      <c r="A724" s="175"/>
      <c r="B724" s="175"/>
      <c r="C724" s="200"/>
      <c r="D724" s="262"/>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x14ac:dyDescent="0.25">
      <c r="A725" s="175"/>
      <c r="B725" s="175"/>
      <c r="C725" s="200"/>
      <c r="D725" s="262"/>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x14ac:dyDescent="0.25">
      <c r="A726" s="175"/>
      <c r="B726" s="175"/>
      <c r="C726" s="200"/>
      <c r="D726" s="262"/>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x14ac:dyDescent="0.25">
      <c r="A727" s="175"/>
      <c r="B727" s="175"/>
      <c r="C727" s="200"/>
      <c r="D727" s="262"/>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x14ac:dyDescent="0.25">
      <c r="A728" s="175"/>
      <c r="B728" s="175"/>
      <c r="C728" s="200"/>
      <c r="D728" s="262"/>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x14ac:dyDescent="0.25">
      <c r="A729" s="175"/>
      <c r="B729" s="175"/>
      <c r="C729" s="200"/>
      <c r="D729" s="262"/>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x14ac:dyDescent="0.25">
      <c r="A730" s="175"/>
      <c r="B730" s="175"/>
      <c r="C730" s="200"/>
      <c r="D730" s="262"/>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x14ac:dyDescent="0.25">
      <c r="A731" s="175"/>
      <c r="B731" s="175"/>
      <c r="C731" s="200"/>
      <c r="D731" s="262"/>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x14ac:dyDescent="0.25">
      <c r="A732" s="175"/>
      <c r="B732" s="175"/>
      <c r="C732" s="200"/>
      <c r="D732" s="26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x14ac:dyDescent="0.25">
      <c r="A733" s="175"/>
      <c r="B733" s="175"/>
      <c r="C733" s="200"/>
      <c r="D733" s="262"/>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x14ac:dyDescent="0.25">
      <c r="A734" s="175"/>
      <c r="B734" s="175"/>
      <c r="C734" s="200"/>
      <c r="D734" s="262"/>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x14ac:dyDescent="0.25">
      <c r="A735" s="175"/>
      <c r="B735" s="175"/>
      <c r="C735" s="200"/>
      <c r="D735" s="262"/>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x14ac:dyDescent="0.25">
      <c r="A736" s="175"/>
      <c r="B736" s="175"/>
      <c r="C736" s="200"/>
      <c r="D736" s="262"/>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x14ac:dyDescent="0.25">
      <c r="A737" s="175"/>
      <c r="B737" s="175"/>
      <c r="C737" s="200"/>
      <c r="D737" s="262"/>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x14ac:dyDescent="0.25">
      <c r="A738" s="175"/>
      <c r="B738" s="175"/>
      <c r="C738" s="200"/>
      <c r="D738" s="262"/>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x14ac:dyDescent="0.25">
      <c r="A739" s="175"/>
      <c r="B739" s="175"/>
      <c r="C739" s="200"/>
      <c r="D739" s="262"/>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x14ac:dyDescent="0.25">
      <c r="A740" s="175"/>
      <c r="B740" s="175"/>
      <c r="C740" s="200"/>
      <c r="D740" s="262"/>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x14ac:dyDescent="0.25">
      <c r="A741" s="175"/>
      <c r="B741" s="175"/>
      <c r="C741" s="200"/>
      <c r="D741" s="262"/>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x14ac:dyDescent="0.25">
      <c r="A742" s="175"/>
      <c r="B742" s="175"/>
      <c r="C742" s="200"/>
      <c r="D742" s="26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x14ac:dyDescent="0.25">
      <c r="A743" s="175"/>
      <c r="B743" s="175"/>
      <c r="C743" s="200"/>
      <c r="D743" s="262"/>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x14ac:dyDescent="0.25">
      <c r="A744" s="175"/>
      <c r="B744" s="175"/>
      <c r="C744" s="200"/>
      <c r="D744" s="262"/>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x14ac:dyDescent="0.25">
      <c r="A745" s="175"/>
      <c r="B745" s="175"/>
      <c r="C745" s="200"/>
      <c r="D745" s="262"/>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x14ac:dyDescent="0.25">
      <c r="A746" s="175"/>
      <c r="B746" s="175"/>
      <c r="C746" s="200"/>
      <c r="D746" s="262"/>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x14ac:dyDescent="0.25">
      <c r="A747" s="175"/>
      <c r="B747" s="175"/>
      <c r="C747" s="200"/>
      <c r="D747" s="262"/>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x14ac:dyDescent="0.25">
      <c r="A748" s="175"/>
      <c r="B748" s="175"/>
      <c r="C748" s="200"/>
      <c r="D748" s="262"/>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x14ac:dyDescent="0.25">
      <c r="A749" s="175"/>
      <c r="B749" s="175"/>
      <c r="C749" s="200"/>
      <c r="D749" s="262"/>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x14ac:dyDescent="0.25">
      <c r="A750" s="175"/>
      <c r="B750" s="175"/>
      <c r="C750" s="200"/>
      <c r="D750" s="262"/>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x14ac:dyDescent="0.25">
      <c r="A751" s="175"/>
      <c r="B751" s="175"/>
      <c r="C751" s="200"/>
      <c r="D751" s="262"/>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x14ac:dyDescent="0.25">
      <c r="A752" s="175"/>
      <c r="B752" s="175"/>
      <c r="C752" s="200"/>
      <c r="D752" s="26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x14ac:dyDescent="0.25">
      <c r="A753" s="175"/>
      <c r="B753" s="175"/>
      <c r="C753" s="200"/>
      <c r="D753" s="262"/>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x14ac:dyDescent="0.25">
      <c r="A754" s="175"/>
      <c r="B754" s="175"/>
      <c r="C754" s="200"/>
      <c r="D754" s="262"/>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x14ac:dyDescent="0.25">
      <c r="A755" s="175"/>
      <c r="B755" s="175"/>
      <c r="C755" s="200"/>
      <c r="D755" s="262"/>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x14ac:dyDescent="0.25">
      <c r="A756" s="175"/>
      <c r="B756" s="175"/>
      <c r="C756" s="200"/>
      <c r="D756" s="262"/>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x14ac:dyDescent="0.25">
      <c r="A757" s="175"/>
      <c r="B757" s="175"/>
      <c r="C757" s="200"/>
      <c r="D757" s="262"/>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x14ac:dyDescent="0.25">
      <c r="A758" s="175"/>
      <c r="B758" s="175"/>
      <c r="C758" s="200"/>
      <c r="D758" s="262"/>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x14ac:dyDescent="0.25">
      <c r="A759" s="175"/>
      <c r="B759" s="175"/>
      <c r="C759" s="200"/>
      <c r="D759" s="262"/>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x14ac:dyDescent="0.25">
      <c r="A760" s="175"/>
      <c r="B760" s="175"/>
      <c r="C760" s="200"/>
      <c r="D760" s="262"/>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x14ac:dyDescent="0.25">
      <c r="A761" s="175"/>
      <c r="B761" s="175"/>
      <c r="C761" s="200"/>
      <c r="D761" s="262"/>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x14ac:dyDescent="0.25">
      <c r="A762" s="175"/>
      <c r="B762" s="175"/>
      <c r="C762" s="200"/>
      <c r="D762" s="2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x14ac:dyDescent="0.25">
      <c r="A763" s="175"/>
      <c r="B763" s="175"/>
      <c r="C763" s="200"/>
      <c r="D763" s="262"/>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x14ac:dyDescent="0.25">
      <c r="A764" s="175"/>
      <c r="B764" s="175"/>
      <c r="C764" s="200"/>
      <c r="D764" s="262"/>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x14ac:dyDescent="0.25">
      <c r="A765" s="175"/>
      <c r="B765" s="175"/>
      <c r="C765" s="200"/>
      <c r="D765" s="262"/>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x14ac:dyDescent="0.25">
      <c r="A766" s="175"/>
      <c r="B766" s="175"/>
      <c r="C766" s="200"/>
      <c r="D766" s="262"/>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x14ac:dyDescent="0.25">
      <c r="A767" s="175"/>
      <c r="B767" s="175"/>
      <c r="C767" s="200"/>
      <c r="D767" s="262"/>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x14ac:dyDescent="0.25">
      <c r="A768" s="175"/>
      <c r="B768" s="175"/>
      <c r="C768" s="200"/>
      <c r="D768" s="262"/>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x14ac:dyDescent="0.25">
      <c r="A769" s="175"/>
      <c r="B769" s="175"/>
      <c r="C769" s="200"/>
      <c r="D769" s="262"/>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x14ac:dyDescent="0.25">
      <c r="A770" s="175"/>
      <c r="B770" s="175"/>
      <c r="C770" s="200"/>
      <c r="D770" s="262"/>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x14ac:dyDescent="0.25">
      <c r="A771" s="175"/>
      <c r="B771" s="175"/>
      <c r="C771" s="200"/>
      <c r="D771" s="262"/>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x14ac:dyDescent="0.25">
      <c r="A772" s="175"/>
      <c r="B772" s="175"/>
      <c r="C772" s="200"/>
      <c r="D772" s="26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x14ac:dyDescent="0.25">
      <c r="A773" s="175"/>
      <c r="B773" s="175"/>
      <c r="C773" s="200"/>
      <c r="D773" s="262"/>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x14ac:dyDescent="0.25">
      <c r="A774" s="175"/>
      <c r="B774" s="175"/>
      <c r="C774" s="200"/>
      <c r="D774" s="262"/>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x14ac:dyDescent="0.25">
      <c r="A775" s="175"/>
      <c r="B775" s="175"/>
      <c r="C775" s="200"/>
      <c r="D775" s="262"/>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x14ac:dyDescent="0.25">
      <c r="A776" s="175"/>
      <c r="B776" s="175"/>
      <c r="C776" s="200"/>
      <c r="D776" s="262"/>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x14ac:dyDescent="0.25">
      <c r="A777" s="175"/>
      <c r="B777" s="175"/>
      <c r="C777" s="200"/>
      <c r="D777" s="262"/>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x14ac:dyDescent="0.25">
      <c r="A778" s="175"/>
      <c r="B778" s="175"/>
      <c r="C778" s="200"/>
      <c r="D778" s="262"/>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x14ac:dyDescent="0.25">
      <c r="A779" s="175"/>
      <c r="B779" s="175"/>
      <c r="C779" s="200"/>
      <c r="D779" s="262"/>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x14ac:dyDescent="0.25">
      <c r="A780" s="175"/>
      <c r="B780" s="175"/>
      <c r="C780" s="200"/>
      <c r="D780" s="262"/>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x14ac:dyDescent="0.25">
      <c r="A781" s="175"/>
      <c r="B781" s="175"/>
      <c r="C781" s="200"/>
      <c r="D781" s="262"/>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x14ac:dyDescent="0.25">
      <c r="A782" s="175"/>
      <c r="B782" s="175"/>
      <c r="C782" s="200"/>
      <c r="D782" s="26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x14ac:dyDescent="0.25">
      <c r="A783" s="175"/>
      <c r="B783" s="175"/>
      <c r="C783" s="200"/>
      <c r="D783" s="262"/>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x14ac:dyDescent="0.25">
      <c r="A784" s="175"/>
      <c r="B784" s="175"/>
      <c r="C784" s="200"/>
      <c r="D784" s="262"/>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x14ac:dyDescent="0.25">
      <c r="A785" s="175"/>
      <c r="B785" s="175"/>
      <c r="C785" s="200"/>
      <c r="D785" s="262"/>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x14ac:dyDescent="0.25">
      <c r="A786" s="175"/>
      <c r="B786" s="175"/>
      <c r="C786" s="200"/>
      <c r="D786" s="262"/>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x14ac:dyDescent="0.25">
      <c r="A787" s="175"/>
      <c r="B787" s="175"/>
      <c r="C787" s="200"/>
      <c r="D787" s="262"/>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x14ac:dyDescent="0.25">
      <c r="A788" s="175"/>
      <c r="B788" s="175"/>
      <c r="C788" s="200"/>
      <c r="D788" s="262"/>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x14ac:dyDescent="0.25">
      <c r="A789" s="175"/>
      <c r="B789" s="175"/>
      <c r="C789" s="200"/>
      <c r="D789" s="262"/>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x14ac:dyDescent="0.25">
      <c r="A790" s="175"/>
      <c r="B790" s="175"/>
      <c r="C790" s="200"/>
      <c r="D790" s="262"/>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x14ac:dyDescent="0.25">
      <c r="A791" s="175"/>
      <c r="B791" s="175"/>
      <c r="C791" s="200"/>
      <c r="D791" s="262"/>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x14ac:dyDescent="0.25">
      <c r="A792" s="175"/>
      <c r="B792" s="175"/>
      <c r="C792" s="200"/>
      <c r="D792" s="26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x14ac:dyDescent="0.25">
      <c r="A793" s="175"/>
      <c r="B793" s="175"/>
      <c r="C793" s="200"/>
      <c r="D793" s="262"/>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x14ac:dyDescent="0.25">
      <c r="A794" s="175"/>
      <c r="B794" s="175"/>
      <c r="C794" s="200"/>
      <c r="D794" s="262"/>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x14ac:dyDescent="0.25">
      <c r="A795" s="175"/>
      <c r="B795" s="175"/>
      <c r="C795" s="200"/>
      <c r="D795" s="262"/>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x14ac:dyDescent="0.25">
      <c r="A796" s="175"/>
      <c r="B796" s="175"/>
      <c r="C796" s="200"/>
      <c r="D796" s="262"/>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x14ac:dyDescent="0.25">
      <c r="A797" s="175"/>
      <c r="B797" s="175"/>
      <c r="C797" s="200"/>
      <c r="D797" s="262"/>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x14ac:dyDescent="0.25">
      <c r="A798" s="175"/>
      <c r="B798" s="175"/>
      <c r="C798" s="200"/>
      <c r="D798" s="262"/>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x14ac:dyDescent="0.25">
      <c r="A799" s="175"/>
      <c r="B799" s="175"/>
      <c r="C799" s="200"/>
      <c r="D799" s="262"/>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x14ac:dyDescent="0.25">
      <c r="A800" s="175"/>
      <c r="B800" s="175"/>
      <c r="C800" s="200"/>
      <c r="D800" s="262"/>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x14ac:dyDescent="0.25">
      <c r="A801" s="175"/>
      <c r="B801" s="175"/>
      <c r="C801" s="200"/>
      <c r="D801" s="262"/>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x14ac:dyDescent="0.25">
      <c r="A802" s="175"/>
      <c r="B802" s="175"/>
      <c r="C802" s="200"/>
      <c r="D802" s="26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x14ac:dyDescent="0.25">
      <c r="A803" s="175"/>
      <c r="B803" s="175"/>
      <c r="C803" s="200"/>
      <c r="D803" s="262"/>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x14ac:dyDescent="0.25">
      <c r="A804" s="175"/>
      <c r="B804" s="175"/>
      <c r="C804" s="200"/>
      <c r="D804" s="262"/>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x14ac:dyDescent="0.25">
      <c r="A805" s="175"/>
      <c r="B805" s="175"/>
      <c r="C805" s="200"/>
      <c r="D805" s="262"/>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x14ac:dyDescent="0.25">
      <c r="A806" s="175"/>
      <c r="B806" s="175"/>
      <c r="C806" s="200"/>
      <c r="D806" s="262"/>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x14ac:dyDescent="0.25">
      <c r="A807" s="175"/>
      <c r="B807" s="175"/>
      <c r="C807" s="200"/>
      <c r="D807" s="262"/>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x14ac:dyDescent="0.25">
      <c r="A808" s="175"/>
      <c r="B808" s="175"/>
      <c r="C808" s="200"/>
      <c r="D808" s="262"/>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x14ac:dyDescent="0.25">
      <c r="A809" s="175"/>
      <c r="B809" s="175"/>
      <c r="C809" s="200"/>
      <c r="D809" s="262"/>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x14ac:dyDescent="0.25">
      <c r="A810" s="175"/>
      <c r="B810" s="175"/>
      <c r="C810" s="200"/>
      <c r="D810" s="262"/>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x14ac:dyDescent="0.25">
      <c r="A811" s="175"/>
      <c r="B811" s="175"/>
      <c r="C811" s="200"/>
      <c r="D811" s="262"/>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x14ac:dyDescent="0.25">
      <c r="A812" s="175"/>
      <c r="B812" s="175"/>
      <c r="C812" s="200"/>
      <c r="D812" s="26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x14ac:dyDescent="0.25">
      <c r="A813" s="175"/>
      <c r="B813" s="175"/>
      <c r="C813" s="200"/>
      <c r="D813" s="262"/>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x14ac:dyDescent="0.25">
      <c r="A814" s="175"/>
      <c r="B814" s="175"/>
      <c r="C814" s="200"/>
      <c r="D814" s="262"/>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x14ac:dyDescent="0.25">
      <c r="A815" s="175"/>
      <c r="B815" s="175"/>
      <c r="C815" s="200"/>
      <c r="D815" s="262"/>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x14ac:dyDescent="0.25">
      <c r="A816" s="175"/>
      <c r="B816" s="175"/>
      <c r="C816" s="200"/>
      <c r="D816" s="262"/>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x14ac:dyDescent="0.25">
      <c r="A817" s="175"/>
      <c r="B817" s="175"/>
      <c r="C817" s="200"/>
      <c r="D817" s="262"/>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x14ac:dyDescent="0.25">
      <c r="A818" s="175"/>
      <c r="B818" s="175"/>
      <c r="C818" s="200"/>
      <c r="D818" s="262"/>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x14ac:dyDescent="0.25">
      <c r="A819" s="175"/>
      <c r="B819" s="175"/>
      <c r="C819" s="200"/>
      <c r="D819" s="262"/>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x14ac:dyDescent="0.25">
      <c r="A820" s="175"/>
      <c r="B820" s="175"/>
      <c r="C820" s="200"/>
      <c r="D820" s="262"/>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x14ac:dyDescent="0.25">
      <c r="A821" s="175"/>
      <c r="B821" s="175"/>
      <c r="C821" s="200"/>
      <c r="D821" s="262"/>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x14ac:dyDescent="0.25">
      <c r="A822" s="175"/>
      <c r="B822" s="175"/>
      <c r="C822" s="200"/>
      <c r="D822" s="26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x14ac:dyDescent="0.25">
      <c r="A823" s="175"/>
      <c r="B823" s="175"/>
      <c r="C823" s="200"/>
      <c r="D823" s="262"/>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x14ac:dyDescent="0.25">
      <c r="A824" s="175"/>
      <c r="B824" s="175"/>
      <c r="C824" s="200"/>
      <c r="D824" s="262"/>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x14ac:dyDescent="0.25">
      <c r="A825" s="175"/>
      <c r="B825" s="175"/>
      <c r="C825" s="200"/>
      <c r="D825" s="262"/>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x14ac:dyDescent="0.25">
      <c r="A826" s="175"/>
      <c r="B826" s="175"/>
      <c r="C826" s="200"/>
      <c r="D826" s="262"/>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x14ac:dyDescent="0.25">
      <c r="A827" s="175"/>
      <c r="B827" s="175"/>
      <c r="C827" s="200"/>
      <c r="D827" s="262"/>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x14ac:dyDescent="0.25">
      <c r="A828" s="175"/>
      <c r="B828" s="175"/>
      <c r="C828" s="200"/>
      <c r="D828" s="262"/>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x14ac:dyDescent="0.25">
      <c r="A829" s="175"/>
      <c r="B829" s="175"/>
      <c r="C829" s="200"/>
      <c r="D829" s="262"/>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x14ac:dyDescent="0.25">
      <c r="A830" s="175"/>
      <c r="B830" s="175"/>
      <c r="C830" s="200"/>
      <c r="D830" s="262"/>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x14ac:dyDescent="0.25">
      <c r="A831" s="175"/>
      <c r="B831" s="175"/>
      <c r="C831" s="200"/>
      <c r="D831" s="262"/>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x14ac:dyDescent="0.25">
      <c r="A832" s="175"/>
      <c r="B832" s="175"/>
      <c r="C832" s="200"/>
      <c r="D832" s="26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x14ac:dyDescent="0.25">
      <c r="A833" s="175"/>
      <c r="B833" s="175"/>
      <c r="C833" s="200"/>
      <c r="D833" s="262"/>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x14ac:dyDescent="0.25">
      <c r="A834" s="175"/>
      <c r="B834" s="175"/>
      <c r="C834" s="200"/>
      <c r="D834" s="262"/>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x14ac:dyDescent="0.25">
      <c r="A835" s="175"/>
      <c r="B835" s="175"/>
      <c r="C835" s="200"/>
      <c r="D835" s="262"/>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x14ac:dyDescent="0.25">
      <c r="A836" s="175"/>
      <c r="B836" s="175"/>
      <c r="C836" s="200"/>
      <c r="D836" s="262"/>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x14ac:dyDescent="0.25">
      <c r="A837" s="175"/>
      <c r="B837" s="175"/>
      <c r="C837" s="200"/>
      <c r="D837" s="262"/>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x14ac:dyDescent="0.25">
      <c r="A838" s="175"/>
      <c r="B838" s="175"/>
      <c r="C838" s="200"/>
      <c r="D838" s="262"/>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x14ac:dyDescent="0.25">
      <c r="A839" s="175"/>
      <c r="B839" s="175"/>
      <c r="C839" s="200"/>
      <c r="D839" s="262"/>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x14ac:dyDescent="0.25">
      <c r="A840" s="175"/>
      <c r="B840" s="175"/>
      <c r="C840" s="200"/>
      <c r="D840" s="262"/>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x14ac:dyDescent="0.25">
      <c r="A841" s="175"/>
      <c r="B841" s="175"/>
      <c r="C841" s="200"/>
      <c r="D841" s="262"/>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x14ac:dyDescent="0.25">
      <c r="A842" s="175"/>
      <c r="B842" s="175"/>
      <c r="C842" s="200"/>
      <c r="D842" s="26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x14ac:dyDescent="0.25">
      <c r="A843" s="175"/>
      <c r="B843" s="175"/>
      <c r="C843" s="200"/>
      <c r="D843" s="262"/>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x14ac:dyDescent="0.25">
      <c r="A844" s="175"/>
      <c r="B844" s="175"/>
      <c r="C844" s="200"/>
      <c r="D844" s="262"/>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x14ac:dyDescent="0.25">
      <c r="A845" s="175"/>
      <c r="B845" s="175"/>
      <c r="C845" s="200"/>
      <c r="D845" s="262"/>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x14ac:dyDescent="0.25">
      <c r="A846" s="175"/>
      <c r="B846" s="175"/>
      <c r="C846" s="200"/>
      <c r="D846" s="262"/>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8" spans="1:42" x14ac:dyDescent="0.25">
      <c r="A848" s="249"/>
      <c r="B848" s="249"/>
      <c r="C848" s="249"/>
      <c r="D848" s="249"/>
      <c r="E848" s="248"/>
      <c r="F848" s="248"/>
      <c r="G848" s="248"/>
      <c r="H848" s="248"/>
      <c r="I848" s="248"/>
      <c r="J848" s="248"/>
      <c r="K848" s="248"/>
      <c r="L848" s="248"/>
      <c r="M848" s="248"/>
      <c r="N848" s="248"/>
      <c r="O848" s="248"/>
      <c r="P848" s="248"/>
      <c r="Q848" s="248"/>
      <c r="R848" s="248"/>
      <c r="S848" s="248"/>
      <c r="T848" s="248"/>
      <c r="U848" s="248"/>
      <c r="V848" s="248"/>
      <c r="W848" s="248"/>
      <c r="X848" s="248"/>
      <c r="Y848" s="248"/>
      <c r="Z848" s="248"/>
      <c r="AA848" s="248"/>
      <c r="AB848" s="248"/>
      <c r="AC848" s="248"/>
      <c r="AD848" s="248"/>
      <c r="AE848" s="248"/>
      <c r="AF848" s="248"/>
      <c r="AG848" s="248"/>
      <c r="AH848" s="248"/>
      <c r="AI848" s="248"/>
      <c r="AJ848" s="248"/>
      <c r="AK848" s="248"/>
      <c r="AL848" s="248"/>
      <c r="AM848" s="248"/>
      <c r="AN848" s="248"/>
      <c r="AO848" s="248"/>
      <c r="AP848" s="248"/>
    </row>
  </sheetData>
  <sheetProtection selectLockedCells="1"/>
  <sortState xmlns:xlrd2="http://schemas.microsoft.com/office/spreadsheetml/2017/richdata2" ref="AS80:CU92">
    <sortCondition descending="1" ref="AS80:AS92"/>
  </sortState>
  <mergeCells count="3">
    <mergeCell ref="A1:L3"/>
    <mergeCell ref="C5:D5"/>
    <mergeCell ref="F4:L4"/>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8082-D0CA-4C7C-9518-41A958C3520E}">
  <dimension ref="A1:AY2666"/>
  <sheetViews>
    <sheetView topLeftCell="A1158" workbookViewId="0">
      <selection activeCell="A3" sqref="A3"/>
    </sheetView>
  </sheetViews>
  <sheetFormatPr defaultColWidth="9.28515625" defaultRowHeight="15" x14ac:dyDescent="0.25"/>
  <cols>
    <col min="1" max="1" width="11" style="306" customWidth="1"/>
    <col min="2" max="2" width="11.5703125" style="308" bestFit="1" customWidth="1"/>
    <col min="3" max="3" width="6.7109375" style="308" bestFit="1" customWidth="1"/>
    <col min="4" max="4" width="17.5703125" style="308" bestFit="1" customWidth="1"/>
    <col min="5" max="5" width="9.5703125" style="308" bestFit="1" customWidth="1"/>
    <col min="6" max="6" width="6.5703125" style="308" bestFit="1" customWidth="1"/>
    <col min="7" max="7" width="11" style="308" bestFit="1" customWidth="1"/>
    <col min="8" max="16" width="13.28515625" style="308" customWidth="1"/>
    <col min="17" max="17" width="17.42578125" style="308" bestFit="1" customWidth="1"/>
    <col min="18" max="25" width="16.28515625" style="308" customWidth="1"/>
    <col min="26" max="42" width="9.28515625" style="308"/>
    <col min="43" max="43" width="14.28515625" style="308" bestFit="1" customWidth="1"/>
    <col min="44" max="44" width="9.28515625" style="308"/>
    <col min="45" max="45" width="12.42578125" style="308" bestFit="1" customWidth="1"/>
    <col min="46" max="16384" width="9.28515625" style="308"/>
  </cols>
  <sheetData>
    <row r="1" spans="1:51" ht="15" customHeight="1" x14ac:dyDescent="0.25">
      <c r="A1" s="306" t="s">
        <v>367</v>
      </c>
      <c r="B1" s="307">
        <v>2031</v>
      </c>
      <c r="C1" s="307"/>
      <c r="F1" s="557" t="s">
        <v>2082</v>
      </c>
      <c r="G1" s="558"/>
      <c r="H1" s="558"/>
      <c r="I1" s="558"/>
      <c r="J1" s="558"/>
      <c r="K1" s="558"/>
      <c r="L1" s="558"/>
      <c r="M1" s="558"/>
      <c r="N1" s="558"/>
      <c r="O1" s="558"/>
      <c r="P1" s="559"/>
    </row>
    <row r="2" spans="1:51" x14ac:dyDescent="0.25">
      <c r="A2" s="306" t="s">
        <v>437</v>
      </c>
      <c r="F2" s="560"/>
      <c r="G2" s="561"/>
      <c r="H2" s="561"/>
      <c r="I2" s="561"/>
      <c r="J2" s="561"/>
      <c r="K2" s="561"/>
      <c r="L2" s="561"/>
      <c r="M2" s="561"/>
      <c r="N2" s="561"/>
      <c r="O2" s="561"/>
      <c r="P2" s="562"/>
      <c r="Q2" s="308">
        <v>5</v>
      </c>
      <c r="R2" s="308">
        <v>6</v>
      </c>
      <c r="S2" s="308">
        <v>7</v>
      </c>
      <c r="T2" s="308">
        <v>8</v>
      </c>
      <c r="U2" s="308">
        <v>9</v>
      </c>
      <c r="V2" s="308">
        <v>10</v>
      </c>
      <c r="W2" s="308">
        <v>11</v>
      </c>
      <c r="X2" s="308">
        <v>12</v>
      </c>
      <c r="Y2" s="308">
        <v>13</v>
      </c>
    </row>
    <row r="3" spans="1:51" x14ac:dyDescent="0.25">
      <c r="A3" s="307" t="s">
        <v>2311</v>
      </c>
      <c r="F3" s="560"/>
      <c r="G3" s="561"/>
      <c r="H3" s="561"/>
      <c r="I3" s="561"/>
      <c r="J3" s="561"/>
      <c r="K3" s="561"/>
      <c r="L3" s="561"/>
      <c r="M3" s="561"/>
      <c r="N3" s="561"/>
      <c r="O3" s="561"/>
      <c r="P3" s="562"/>
    </row>
    <row r="4" spans="1:51" x14ac:dyDescent="0.25">
      <c r="A4" s="307"/>
      <c r="F4" s="560"/>
      <c r="G4" s="561"/>
      <c r="H4" s="561"/>
      <c r="I4" s="561"/>
      <c r="J4" s="561"/>
      <c r="K4" s="561"/>
      <c r="L4" s="561"/>
      <c r="M4" s="561"/>
      <c r="N4" s="561"/>
      <c r="O4" s="561"/>
      <c r="P4" s="562"/>
    </row>
    <row r="5" spans="1:51" x14ac:dyDescent="0.25">
      <c r="A5" s="307"/>
      <c r="F5" s="560"/>
      <c r="G5" s="561"/>
      <c r="H5" s="561"/>
      <c r="I5" s="561"/>
      <c r="J5" s="561"/>
      <c r="K5" s="561"/>
      <c r="L5" s="561"/>
      <c r="M5" s="561"/>
      <c r="N5" s="561"/>
      <c r="O5" s="561"/>
      <c r="P5" s="562"/>
    </row>
    <row r="6" spans="1:51" x14ac:dyDescent="0.25">
      <c r="A6" s="307"/>
      <c r="F6" s="560"/>
      <c r="G6" s="561"/>
      <c r="H6" s="561"/>
      <c r="I6" s="561"/>
      <c r="J6" s="561"/>
      <c r="K6" s="561"/>
      <c r="L6" s="561"/>
      <c r="M6" s="561"/>
      <c r="N6" s="561"/>
      <c r="O6" s="561"/>
      <c r="P6" s="562"/>
    </row>
    <row r="7" spans="1:51" x14ac:dyDescent="0.25">
      <c r="A7" s="307"/>
      <c r="F7" s="560"/>
      <c r="G7" s="561"/>
      <c r="H7" s="561"/>
      <c r="I7" s="561"/>
      <c r="J7" s="561"/>
      <c r="K7" s="561"/>
      <c r="L7" s="561"/>
      <c r="M7" s="561"/>
      <c r="N7" s="561"/>
      <c r="O7" s="561"/>
      <c r="P7" s="562"/>
    </row>
    <row r="8" spans="1:51" ht="15.75" thickBot="1" x14ac:dyDescent="0.3">
      <c r="A8" s="307"/>
      <c r="F8" s="563"/>
      <c r="G8" s="564"/>
      <c r="H8" s="564"/>
      <c r="I8" s="564"/>
      <c r="J8" s="564"/>
      <c r="K8" s="564"/>
      <c r="L8" s="564"/>
      <c r="M8" s="564"/>
      <c r="N8" s="564"/>
      <c r="O8" s="564"/>
      <c r="P8" s="565"/>
    </row>
    <row r="9" spans="1:51" x14ac:dyDescent="0.25">
      <c r="A9" s="384" t="s">
        <v>1359</v>
      </c>
      <c r="B9" s="383"/>
      <c r="C9" s="556" t="s">
        <v>438</v>
      </c>
      <c r="D9" s="556"/>
      <c r="E9" s="556"/>
      <c r="F9" s="556"/>
      <c r="G9" s="556"/>
      <c r="H9" s="554" t="s">
        <v>328</v>
      </c>
      <c r="I9" s="554"/>
      <c r="J9" s="554"/>
      <c r="K9" s="554"/>
      <c r="L9" s="554"/>
      <c r="M9" s="554"/>
      <c r="N9" s="554"/>
      <c r="O9" s="554"/>
      <c r="P9" s="554"/>
      <c r="Q9" s="555" t="s">
        <v>439</v>
      </c>
      <c r="R9" s="555"/>
      <c r="S9" s="555"/>
      <c r="T9" s="555"/>
      <c r="U9" s="555"/>
      <c r="V9" s="555"/>
      <c r="W9" s="555"/>
      <c r="X9" s="555"/>
      <c r="Y9" s="555"/>
      <c r="AA9" s="384" t="s">
        <v>1359</v>
      </c>
      <c r="AB9" s="383"/>
      <c r="AC9" s="556" t="s">
        <v>438</v>
      </c>
      <c r="AD9" s="556"/>
      <c r="AE9" s="556"/>
      <c r="AF9" s="556"/>
      <c r="AG9" s="556"/>
      <c r="AH9" s="554" t="s">
        <v>328</v>
      </c>
      <c r="AI9" s="554"/>
      <c r="AJ9" s="554"/>
      <c r="AK9" s="554"/>
      <c r="AL9" s="554"/>
      <c r="AM9" s="554"/>
      <c r="AN9" s="554"/>
      <c r="AO9" s="554"/>
      <c r="AP9" s="554"/>
      <c r="AQ9" s="555" t="s">
        <v>439</v>
      </c>
      <c r="AR9" s="555"/>
      <c r="AS9" s="555"/>
      <c r="AT9" s="555"/>
      <c r="AU9" s="555"/>
      <c r="AV9" s="555"/>
      <c r="AW9" s="555"/>
      <c r="AX9" s="555"/>
      <c r="AY9" s="555"/>
    </row>
    <row r="10" spans="1:51" ht="90" x14ac:dyDescent="0.25">
      <c r="A10" s="385" t="s">
        <v>239</v>
      </c>
      <c r="B10" s="385" t="s">
        <v>440</v>
      </c>
      <c r="C10" s="385" t="s">
        <v>1357</v>
      </c>
      <c r="D10" s="385" t="s">
        <v>317</v>
      </c>
      <c r="E10" s="385" t="s">
        <v>1358</v>
      </c>
      <c r="F10" s="385" t="s">
        <v>1360</v>
      </c>
      <c r="G10" s="385" t="s">
        <v>441</v>
      </c>
      <c r="H10" s="388" t="s">
        <v>173</v>
      </c>
      <c r="I10" s="388" t="s">
        <v>174</v>
      </c>
      <c r="J10" s="388" t="s">
        <v>175</v>
      </c>
      <c r="K10" s="388" t="s">
        <v>176</v>
      </c>
      <c r="L10" s="388" t="s">
        <v>181</v>
      </c>
      <c r="M10" s="388" t="s">
        <v>182</v>
      </c>
      <c r="N10" s="388" t="s">
        <v>177</v>
      </c>
      <c r="O10" s="388" t="s">
        <v>179</v>
      </c>
      <c r="P10" s="388" t="s">
        <v>180</v>
      </c>
      <c r="Q10" s="389" t="s">
        <v>173</v>
      </c>
      <c r="R10" s="389" t="s">
        <v>174</v>
      </c>
      <c r="S10" s="389" t="s">
        <v>175</v>
      </c>
      <c r="T10" s="389" t="s">
        <v>176</v>
      </c>
      <c r="U10" s="389" t="s">
        <v>181</v>
      </c>
      <c r="V10" s="389" t="s">
        <v>182</v>
      </c>
      <c r="W10" s="389" t="s">
        <v>177</v>
      </c>
      <c r="X10" s="389" t="s">
        <v>179</v>
      </c>
      <c r="Y10" s="389" t="s">
        <v>180</v>
      </c>
      <c r="AA10" s="385" t="s">
        <v>239</v>
      </c>
      <c r="AB10" s="385" t="s">
        <v>440</v>
      </c>
      <c r="AC10" s="385" t="s">
        <v>1357</v>
      </c>
      <c r="AD10" s="385" t="s">
        <v>317</v>
      </c>
      <c r="AE10" s="385" t="s">
        <v>1358</v>
      </c>
      <c r="AF10" s="385" t="s">
        <v>1360</v>
      </c>
      <c r="AG10" s="385" t="s">
        <v>441</v>
      </c>
      <c r="AH10" s="388" t="s">
        <v>173</v>
      </c>
      <c r="AI10" s="388" t="s">
        <v>174</v>
      </c>
      <c r="AJ10" s="388" t="s">
        <v>175</v>
      </c>
      <c r="AK10" s="388" t="s">
        <v>176</v>
      </c>
      <c r="AL10" s="388" t="s">
        <v>181</v>
      </c>
      <c r="AM10" s="388" t="s">
        <v>182</v>
      </c>
      <c r="AN10" s="388" t="s">
        <v>177</v>
      </c>
      <c r="AO10" s="388" t="s">
        <v>179</v>
      </c>
      <c r="AP10" s="388" t="s">
        <v>180</v>
      </c>
      <c r="AQ10" s="389" t="s">
        <v>173</v>
      </c>
      <c r="AR10" s="389" t="s">
        <v>174</v>
      </c>
      <c r="AS10" s="389" t="s">
        <v>175</v>
      </c>
      <c r="AT10" s="389" t="s">
        <v>176</v>
      </c>
      <c r="AU10" s="389" t="s">
        <v>181</v>
      </c>
      <c r="AV10" s="389" t="s">
        <v>182</v>
      </c>
      <c r="AW10" s="389" t="s">
        <v>177</v>
      </c>
      <c r="AX10" s="389" t="s">
        <v>179</v>
      </c>
      <c r="AY10" s="389" t="s">
        <v>180</v>
      </c>
    </row>
    <row r="11" spans="1:51" s="309" customFormat="1" x14ac:dyDescent="0.25">
      <c r="A11" s="384" t="s">
        <v>2083</v>
      </c>
      <c r="B11" s="384"/>
      <c r="C11" s="382">
        <v>1</v>
      </c>
      <c r="D11" s="382"/>
      <c r="E11" s="382" t="s">
        <v>1358</v>
      </c>
      <c r="F11" s="386">
        <v>1</v>
      </c>
      <c r="G11" s="382"/>
      <c r="H11" s="382"/>
      <c r="I11" s="382"/>
      <c r="J11" s="382"/>
      <c r="K11" s="382"/>
      <c r="L11" s="382"/>
      <c r="M11" s="382"/>
      <c r="N11" s="382"/>
      <c r="O11" s="382"/>
      <c r="P11" s="382"/>
      <c r="Q11" s="382"/>
      <c r="R11" s="382"/>
      <c r="S11" s="382"/>
      <c r="T11" s="382"/>
      <c r="U11" s="382"/>
      <c r="V11" s="382"/>
      <c r="W11" s="382"/>
      <c r="X11" s="382"/>
      <c r="Y11" s="382"/>
      <c r="AA11" s="384" t="s">
        <v>2083</v>
      </c>
      <c r="AB11" s="384"/>
      <c r="AC11" s="382">
        <v>1</v>
      </c>
      <c r="AD11" s="382"/>
      <c r="AE11" s="382" t="s">
        <v>1358</v>
      </c>
      <c r="AF11" s="386">
        <v>1</v>
      </c>
      <c r="AG11" s="382"/>
      <c r="AH11" s="382"/>
      <c r="AI11" s="382"/>
      <c r="AJ11" s="382"/>
      <c r="AK11" s="382"/>
      <c r="AL11" s="382"/>
      <c r="AM11" s="382"/>
      <c r="AN11" s="382"/>
      <c r="AO11" s="382"/>
      <c r="AP11" s="382"/>
      <c r="AQ11" s="382"/>
      <c r="AR11" s="382"/>
      <c r="AS11" s="382"/>
      <c r="AT11" s="382"/>
      <c r="AU11" s="382"/>
      <c r="AV11" s="382"/>
      <c r="AW11" s="382"/>
      <c r="AX11" s="382"/>
      <c r="AY11" s="382"/>
    </row>
    <row r="12" spans="1:51" customFormat="1" x14ac:dyDescent="0.25">
      <c r="A12" s="384" t="s">
        <v>443</v>
      </c>
      <c r="B12" s="384"/>
      <c r="C12" s="382">
        <v>1</v>
      </c>
      <c r="D12" s="382"/>
      <c r="E12" s="382">
        <v>11</v>
      </c>
      <c r="F12" s="386">
        <v>11</v>
      </c>
      <c r="G12" s="382"/>
      <c r="H12" s="382"/>
      <c r="I12" s="382"/>
      <c r="J12" s="382"/>
      <c r="K12" s="382"/>
      <c r="L12" s="382"/>
      <c r="M12" s="382"/>
      <c r="N12" s="382"/>
      <c r="O12" s="382"/>
      <c r="P12" s="382"/>
      <c r="Q12" s="382"/>
      <c r="R12" s="382"/>
      <c r="S12" s="382"/>
      <c r="T12" s="382"/>
      <c r="U12" s="382"/>
      <c r="V12" s="382"/>
      <c r="W12" s="382"/>
      <c r="X12" s="382"/>
      <c r="Y12" s="382"/>
      <c r="AA12" s="384" t="s">
        <v>443</v>
      </c>
      <c r="AB12" s="384"/>
      <c r="AC12" s="382">
        <v>1</v>
      </c>
      <c r="AD12" s="382"/>
      <c r="AE12" s="382">
        <v>11</v>
      </c>
      <c r="AF12" s="386">
        <v>11</v>
      </c>
      <c r="AG12" s="382"/>
      <c r="AH12" s="382"/>
      <c r="AI12" s="382"/>
      <c r="AJ12" s="382"/>
      <c r="AK12" s="382"/>
      <c r="AL12" s="382"/>
      <c r="AM12" s="382"/>
      <c r="AN12" s="382"/>
      <c r="AO12" s="382"/>
      <c r="AP12" s="382"/>
      <c r="AQ12" s="382"/>
      <c r="AR12" s="382"/>
      <c r="AS12" s="382"/>
      <c r="AT12" s="382"/>
      <c r="AU12" s="382"/>
      <c r="AV12" s="382"/>
      <c r="AW12" s="382"/>
      <c r="AX12" s="382"/>
      <c r="AY12" s="382"/>
    </row>
    <row r="13" spans="1:51" customFormat="1" x14ac:dyDescent="0.25">
      <c r="A13" s="384" t="s">
        <v>445</v>
      </c>
      <c r="B13" s="384" t="s">
        <v>442</v>
      </c>
      <c r="C13" s="382">
        <v>1</v>
      </c>
      <c r="D13" s="384" t="s">
        <v>444</v>
      </c>
      <c r="E13" s="382">
        <v>11</v>
      </c>
      <c r="F13" s="386">
        <v>2001</v>
      </c>
      <c r="G13" s="390">
        <v>916.31192999999985</v>
      </c>
      <c r="H13" s="387">
        <v>21.886626235456735</v>
      </c>
      <c r="I13" s="387">
        <v>0.9420649395015519</v>
      </c>
      <c r="J13" s="387">
        <v>17.477399374686744</v>
      </c>
      <c r="K13" s="387">
        <v>1.9988957566011392E-2</v>
      </c>
      <c r="L13" s="387">
        <v>1.744973013720339E-3</v>
      </c>
      <c r="M13" s="387">
        <v>6.851860915965595E-4</v>
      </c>
      <c r="N13" s="387">
        <v>1.7682629027868282E-2</v>
      </c>
      <c r="O13" s="387">
        <v>1.3959772738089314E-2</v>
      </c>
      <c r="P13" s="387">
        <v>4.5679271031645327E-3</v>
      </c>
      <c r="Q13" s="391">
        <v>20054.97672699999</v>
      </c>
      <c r="R13" s="391">
        <v>863.2253429000001</v>
      </c>
      <c r="S13" s="391">
        <v>16014.749552400001</v>
      </c>
      <c r="T13" s="391">
        <v>18.316120285999997</v>
      </c>
      <c r="U13" s="391">
        <v>1.5989395900000001</v>
      </c>
      <c r="V13" s="391">
        <v>0.62784419000000014</v>
      </c>
      <c r="W13" s="391">
        <v>16.202803932000005</v>
      </c>
      <c r="X13" s="391">
        <v>12.791506300000002</v>
      </c>
      <c r="Y13" s="391">
        <v>4.1856461000000014</v>
      </c>
      <c r="AA13" s="384" t="s">
        <v>445</v>
      </c>
      <c r="AB13" s="384" t="s">
        <v>442</v>
      </c>
      <c r="AC13" s="382">
        <v>1</v>
      </c>
      <c r="AD13" s="384" t="s">
        <v>444</v>
      </c>
      <c r="AE13" s="382">
        <v>11</v>
      </c>
      <c r="AF13" s="386">
        <v>2001</v>
      </c>
      <c r="AG13" s="390">
        <v>916.31192999999985</v>
      </c>
      <c r="AH13" s="387">
        <v>21.886626235456735</v>
      </c>
      <c r="AI13" s="387">
        <v>0.9420649395015519</v>
      </c>
      <c r="AJ13" s="387">
        <v>17.477399374686744</v>
      </c>
      <c r="AK13" s="387">
        <v>1.9988957566011392E-2</v>
      </c>
      <c r="AL13" s="387">
        <v>1.744973013720339E-3</v>
      </c>
      <c r="AM13" s="387">
        <v>6.851860915965595E-4</v>
      </c>
      <c r="AN13" s="387">
        <v>1.7682629027868282E-2</v>
      </c>
      <c r="AO13" s="387">
        <v>1.3959772738089314E-2</v>
      </c>
      <c r="AP13" s="387">
        <v>4.5679271031645327E-3</v>
      </c>
      <c r="AQ13" s="391">
        <v>20054.97672699999</v>
      </c>
      <c r="AR13" s="391">
        <v>863.2253429000001</v>
      </c>
      <c r="AS13" s="391">
        <v>16014.749552400001</v>
      </c>
      <c r="AT13" s="391">
        <v>18.316120285999997</v>
      </c>
      <c r="AU13" s="391">
        <v>1.5989395900000001</v>
      </c>
      <c r="AV13" s="391">
        <v>0.62784419000000014</v>
      </c>
      <c r="AW13" s="391">
        <v>16.202803932000005</v>
      </c>
      <c r="AX13" s="391">
        <v>12.791506300000002</v>
      </c>
      <c r="AY13" s="391">
        <v>4.1856461000000014</v>
      </c>
    </row>
    <row r="14" spans="1:51" customFormat="1" x14ac:dyDescent="0.25">
      <c r="A14" s="384" t="s">
        <v>446</v>
      </c>
      <c r="B14" s="384" t="s">
        <v>442</v>
      </c>
      <c r="C14" s="382">
        <v>1</v>
      </c>
      <c r="D14" s="384" t="s">
        <v>444</v>
      </c>
      <c r="E14" s="382">
        <v>11</v>
      </c>
      <c r="F14" s="386">
        <v>2002</v>
      </c>
      <c r="G14" s="390">
        <v>138.52103199999996</v>
      </c>
      <c r="H14" s="387">
        <v>21.88661456694895</v>
      </c>
      <c r="I14" s="387">
        <v>0.9420644222460024</v>
      </c>
      <c r="J14" s="387">
        <v>16.302401722505216</v>
      </c>
      <c r="K14" s="387">
        <v>1.9988955059185534E-2</v>
      </c>
      <c r="L14" s="387">
        <v>1.7449730521788204E-3</v>
      </c>
      <c r="M14" s="387">
        <v>6.8518587126899298E-4</v>
      </c>
      <c r="N14" s="387">
        <v>1.7682609292861747E-2</v>
      </c>
      <c r="O14" s="387">
        <v>1.3959787276202222E-2</v>
      </c>
      <c r="P14" s="387">
        <v>4.5679286449439678E-3</v>
      </c>
      <c r="Q14" s="391">
        <v>3031.7564368000008</v>
      </c>
      <c r="R14" s="391">
        <v>130.49573597999998</v>
      </c>
      <c r="S14" s="391">
        <v>2258.2255106799994</v>
      </c>
      <c r="T14" s="391">
        <v>2.7688906834000004</v>
      </c>
      <c r="U14" s="391">
        <v>0.24171546799999999</v>
      </c>
      <c r="V14" s="391">
        <v>9.4912654000000027E-2</v>
      </c>
      <c r="W14" s="391">
        <v>2.4494132876999988</v>
      </c>
      <c r="X14" s="391">
        <v>1.9337241400000003</v>
      </c>
      <c r="Y14" s="391">
        <v>0.63275418999999988</v>
      </c>
      <c r="AA14" s="384" t="s">
        <v>446</v>
      </c>
      <c r="AB14" s="384" t="s">
        <v>442</v>
      </c>
      <c r="AC14" s="382">
        <v>1</v>
      </c>
      <c r="AD14" s="384" t="s">
        <v>444</v>
      </c>
      <c r="AE14" s="382">
        <v>11</v>
      </c>
      <c r="AF14" s="386">
        <v>2002</v>
      </c>
      <c r="AG14" s="390">
        <v>138.52103199999996</v>
      </c>
      <c r="AH14" s="387">
        <v>21.88661456694895</v>
      </c>
      <c r="AI14" s="387">
        <v>0.9420644222460024</v>
      </c>
      <c r="AJ14" s="387">
        <v>16.302401722505216</v>
      </c>
      <c r="AK14" s="387">
        <v>1.9988955059185534E-2</v>
      </c>
      <c r="AL14" s="387">
        <v>1.7449730521788204E-3</v>
      </c>
      <c r="AM14" s="387">
        <v>6.8518587126899298E-4</v>
      </c>
      <c r="AN14" s="387">
        <v>1.7682609292861747E-2</v>
      </c>
      <c r="AO14" s="387">
        <v>1.3959787276202222E-2</v>
      </c>
      <c r="AP14" s="387">
        <v>4.5679286449439678E-3</v>
      </c>
      <c r="AQ14" s="391">
        <v>3031.7564368000008</v>
      </c>
      <c r="AR14" s="391">
        <v>130.49573597999998</v>
      </c>
      <c r="AS14" s="391">
        <v>2258.2255106799994</v>
      </c>
      <c r="AT14" s="391">
        <v>2.7688906834000004</v>
      </c>
      <c r="AU14" s="391">
        <v>0.24171546799999999</v>
      </c>
      <c r="AV14" s="391">
        <v>9.4912654000000027E-2</v>
      </c>
      <c r="AW14" s="391">
        <v>2.4494132876999988</v>
      </c>
      <c r="AX14" s="391">
        <v>1.9337241400000003</v>
      </c>
      <c r="AY14" s="391">
        <v>0.63275418999999988</v>
      </c>
    </row>
    <row r="15" spans="1:51" customFormat="1" x14ac:dyDescent="0.25">
      <c r="A15" s="384" t="s">
        <v>447</v>
      </c>
      <c r="B15" s="384" t="s">
        <v>442</v>
      </c>
      <c r="C15" s="382">
        <v>1</v>
      </c>
      <c r="D15" s="384" t="s">
        <v>444</v>
      </c>
      <c r="E15" s="382">
        <v>11</v>
      </c>
      <c r="F15" s="386">
        <v>2003</v>
      </c>
      <c r="G15" s="390">
        <v>202.729702</v>
      </c>
      <c r="H15" s="387">
        <v>21.886639378575119</v>
      </c>
      <c r="I15" s="387">
        <v>0.94206538975724419</v>
      </c>
      <c r="J15" s="387">
        <v>15.29290623038551</v>
      </c>
      <c r="K15" s="387">
        <v>1.9988959476692759E-2</v>
      </c>
      <c r="L15" s="387">
        <v>1.7449725250422358E-3</v>
      </c>
      <c r="M15" s="387">
        <v>6.8518674683396919E-4</v>
      </c>
      <c r="N15" s="387">
        <v>1.7682637169762119E-2</v>
      </c>
      <c r="O15" s="387">
        <v>1.3959782272061938E-2</v>
      </c>
      <c r="P15" s="387">
        <v>4.5679321819355311E-3</v>
      </c>
      <c r="Q15" s="391">
        <v>4437.0718789999992</v>
      </c>
      <c r="R15" s="391">
        <v>190.98463572999998</v>
      </c>
      <c r="S15" s="391">
        <v>3100.3263227999978</v>
      </c>
      <c r="T15" s="391">
        <v>4.0523557979999989</v>
      </c>
      <c r="U15" s="391">
        <v>0.35375776000000003</v>
      </c>
      <c r="V15" s="391">
        <v>0.13890770500000002</v>
      </c>
      <c r="W15" s="391">
        <v>3.5847957639999977</v>
      </c>
      <c r="X15" s="391">
        <v>2.8300624999999995</v>
      </c>
      <c r="Y15" s="391">
        <v>0.92605553000000007</v>
      </c>
      <c r="AA15" s="384" t="s">
        <v>447</v>
      </c>
      <c r="AB15" s="384" t="s">
        <v>442</v>
      </c>
      <c r="AC15" s="382">
        <v>1</v>
      </c>
      <c r="AD15" s="384" t="s">
        <v>444</v>
      </c>
      <c r="AE15" s="382">
        <v>11</v>
      </c>
      <c r="AF15" s="386">
        <v>2003</v>
      </c>
      <c r="AG15" s="390">
        <v>202.729702</v>
      </c>
      <c r="AH15" s="387">
        <v>21.886639378575119</v>
      </c>
      <c r="AI15" s="387">
        <v>0.94206538975724419</v>
      </c>
      <c r="AJ15" s="387">
        <v>15.29290623038551</v>
      </c>
      <c r="AK15" s="387">
        <v>1.9988959476692759E-2</v>
      </c>
      <c r="AL15" s="387">
        <v>1.7449725250422358E-3</v>
      </c>
      <c r="AM15" s="387">
        <v>6.8518674683396919E-4</v>
      </c>
      <c r="AN15" s="387">
        <v>1.7682637169762119E-2</v>
      </c>
      <c r="AO15" s="387">
        <v>1.3959782272061938E-2</v>
      </c>
      <c r="AP15" s="387">
        <v>4.5679321819355311E-3</v>
      </c>
      <c r="AQ15" s="391">
        <v>4437.0718789999992</v>
      </c>
      <c r="AR15" s="391">
        <v>190.98463572999998</v>
      </c>
      <c r="AS15" s="391">
        <v>3100.3263227999978</v>
      </c>
      <c r="AT15" s="391">
        <v>4.0523557979999989</v>
      </c>
      <c r="AU15" s="391">
        <v>0.35375776000000003</v>
      </c>
      <c r="AV15" s="391">
        <v>0.13890770500000002</v>
      </c>
      <c r="AW15" s="391">
        <v>3.5847957639999977</v>
      </c>
      <c r="AX15" s="391">
        <v>2.8300624999999995</v>
      </c>
      <c r="AY15" s="391">
        <v>0.92605553000000007</v>
      </c>
    </row>
    <row r="16" spans="1:51" customFormat="1" x14ac:dyDescent="0.25">
      <c r="A16" s="384" t="s">
        <v>448</v>
      </c>
      <c r="B16" s="384" t="s">
        <v>442</v>
      </c>
      <c r="C16" s="382">
        <v>1</v>
      </c>
      <c r="D16" s="384" t="s">
        <v>444</v>
      </c>
      <c r="E16" s="382">
        <v>11</v>
      </c>
      <c r="F16" s="386">
        <v>2004</v>
      </c>
      <c r="G16" s="390">
        <v>278.99804</v>
      </c>
      <c r="H16" s="387">
        <v>15.991789304326296</v>
      </c>
      <c r="I16" s="387">
        <v>0.7726511578719335</v>
      </c>
      <c r="J16" s="387">
        <v>14.209752797904958</v>
      </c>
      <c r="K16" s="387">
        <v>1.9988960918865227E-2</v>
      </c>
      <c r="L16" s="387">
        <v>1.7449721152162933E-3</v>
      </c>
      <c r="M16" s="387">
        <v>6.8518544072926086E-4</v>
      </c>
      <c r="N16" s="387">
        <v>1.7682617960326896E-2</v>
      </c>
      <c r="O16" s="387">
        <v>1.3959776921730347E-2</v>
      </c>
      <c r="P16" s="387">
        <v>4.5679247424103772E-3</v>
      </c>
      <c r="Q16" s="391">
        <v>4461.6778720000002</v>
      </c>
      <c r="R16" s="391">
        <v>215.56815865000002</v>
      </c>
      <c r="S16" s="391">
        <v>3964.4931794999993</v>
      </c>
      <c r="T16" s="391">
        <v>5.5768809179999979</v>
      </c>
      <c r="U16" s="391">
        <v>0.48684380000000005</v>
      </c>
      <c r="V16" s="391">
        <v>0.19116539499999996</v>
      </c>
      <c r="W16" s="391">
        <v>4.933415753000002</v>
      </c>
      <c r="X16" s="391">
        <v>3.8947503999999999</v>
      </c>
      <c r="Y16" s="391">
        <v>1.2744420500000002</v>
      </c>
      <c r="AA16" s="384" t="s">
        <v>448</v>
      </c>
      <c r="AB16" s="384" t="s">
        <v>442</v>
      </c>
      <c r="AC16" s="382">
        <v>1</v>
      </c>
      <c r="AD16" s="384" t="s">
        <v>444</v>
      </c>
      <c r="AE16" s="382">
        <v>11</v>
      </c>
      <c r="AF16" s="386">
        <v>2004</v>
      </c>
      <c r="AG16" s="390">
        <v>278.99804</v>
      </c>
      <c r="AH16" s="387">
        <v>15.991789304326296</v>
      </c>
      <c r="AI16" s="387">
        <v>0.7726511578719335</v>
      </c>
      <c r="AJ16" s="387">
        <v>14.209752797904958</v>
      </c>
      <c r="AK16" s="387">
        <v>1.9988960918865227E-2</v>
      </c>
      <c r="AL16" s="387">
        <v>1.7449721152162933E-3</v>
      </c>
      <c r="AM16" s="387">
        <v>6.8518544072926086E-4</v>
      </c>
      <c r="AN16" s="387">
        <v>1.7682617960326896E-2</v>
      </c>
      <c r="AO16" s="387">
        <v>1.3959776921730347E-2</v>
      </c>
      <c r="AP16" s="387">
        <v>4.5679247424103772E-3</v>
      </c>
      <c r="AQ16" s="391">
        <v>4461.6778720000002</v>
      </c>
      <c r="AR16" s="391">
        <v>215.56815865000002</v>
      </c>
      <c r="AS16" s="391">
        <v>3964.4931794999993</v>
      </c>
      <c r="AT16" s="391">
        <v>5.5768809179999979</v>
      </c>
      <c r="AU16" s="391">
        <v>0.48684380000000005</v>
      </c>
      <c r="AV16" s="391">
        <v>0.19116539499999996</v>
      </c>
      <c r="AW16" s="391">
        <v>4.933415753000002</v>
      </c>
      <c r="AX16" s="391">
        <v>3.8947503999999999</v>
      </c>
      <c r="AY16" s="391">
        <v>1.2744420500000002</v>
      </c>
    </row>
    <row r="17" spans="1:51" customFormat="1" x14ac:dyDescent="0.25">
      <c r="A17" s="384" t="s">
        <v>449</v>
      </c>
      <c r="B17" s="384" t="s">
        <v>442</v>
      </c>
      <c r="C17" s="382">
        <v>1</v>
      </c>
      <c r="D17" s="384" t="s">
        <v>444</v>
      </c>
      <c r="E17" s="382">
        <v>11</v>
      </c>
      <c r="F17" s="386">
        <v>2005</v>
      </c>
      <c r="G17" s="390">
        <v>288.60981000000004</v>
      </c>
      <c r="H17" s="387">
        <v>15.99178211579156</v>
      </c>
      <c r="I17" s="387">
        <v>0.7726509866036777</v>
      </c>
      <c r="J17" s="387">
        <v>13.275347093018077</v>
      </c>
      <c r="K17" s="387">
        <v>1.9988967020906179E-2</v>
      </c>
      <c r="L17" s="387">
        <v>1.7449728753156381E-3</v>
      </c>
      <c r="M17" s="387">
        <v>6.8518559712159441E-4</v>
      </c>
      <c r="N17" s="387">
        <v>1.7682624959976235E-2</v>
      </c>
      <c r="O17" s="387">
        <v>1.3959780161318837E-2</v>
      </c>
      <c r="P17" s="387">
        <v>4.5679257402927503E-3</v>
      </c>
      <c r="Q17" s="391">
        <v>4615.3851980000009</v>
      </c>
      <c r="R17" s="391">
        <v>222.99465444000001</v>
      </c>
      <c r="S17" s="391">
        <v>3831.3954021999998</v>
      </c>
      <c r="T17" s="391">
        <v>5.7690119739999988</v>
      </c>
      <c r="U17" s="391">
        <v>0.50361629000000008</v>
      </c>
      <c r="V17" s="391">
        <v>0.19775128499999994</v>
      </c>
      <c r="W17" s="391">
        <v>5.1033790299999993</v>
      </c>
      <c r="X17" s="391">
        <v>4.0289294999999994</v>
      </c>
      <c r="Y17" s="391">
        <v>1.3183481800000001</v>
      </c>
      <c r="AA17" s="384" t="s">
        <v>449</v>
      </c>
      <c r="AB17" s="384" t="s">
        <v>442</v>
      </c>
      <c r="AC17" s="382">
        <v>1</v>
      </c>
      <c r="AD17" s="384" t="s">
        <v>444</v>
      </c>
      <c r="AE17" s="382">
        <v>11</v>
      </c>
      <c r="AF17" s="386">
        <v>2005</v>
      </c>
      <c r="AG17" s="390">
        <v>288.60981000000004</v>
      </c>
      <c r="AH17" s="387">
        <v>15.99178211579156</v>
      </c>
      <c r="AI17" s="387">
        <v>0.7726509866036777</v>
      </c>
      <c r="AJ17" s="387">
        <v>13.275347093018077</v>
      </c>
      <c r="AK17" s="387">
        <v>1.9988967020906179E-2</v>
      </c>
      <c r="AL17" s="387">
        <v>1.7449728753156381E-3</v>
      </c>
      <c r="AM17" s="387">
        <v>6.8518559712159441E-4</v>
      </c>
      <c r="AN17" s="387">
        <v>1.7682624959976235E-2</v>
      </c>
      <c r="AO17" s="387">
        <v>1.3959780161318837E-2</v>
      </c>
      <c r="AP17" s="387">
        <v>4.5679257402927503E-3</v>
      </c>
      <c r="AQ17" s="391">
        <v>4615.3851980000009</v>
      </c>
      <c r="AR17" s="391">
        <v>222.99465444000001</v>
      </c>
      <c r="AS17" s="391">
        <v>3831.3954021999998</v>
      </c>
      <c r="AT17" s="391">
        <v>5.7690119739999988</v>
      </c>
      <c r="AU17" s="391">
        <v>0.50361629000000008</v>
      </c>
      <c r="AV17" s="391">
        <v>0.19775128499999994</v>
      </c>
      <c r="AW17" s="391">
        <v>5.1033790299999993</v>
      </c>
      <c r="AX17" s="391">
        <v>4.0289294999999994</v>
      </c>
      <c r="AY17" s="391">
        <v>1.3183481800000001</v>
      </c>
    </row>
    <row r="18" spans="1:51" customFormat="1" x14ac:dyDescent="0.25">
      <c r="A18" s="384" t="s">
        <v>450</v>
      </c>
      <c r="B18" s="384" t="s">
        <v>442</v>
      </c>
      <c r="C18" s="382">
        <v>1</v>
      </c>
      <c r="D18" s="384" t="s">
        <v>444</v>
      </c>
      <c r="E18" s="382">
        <v>11</v>
      </c>
      <c r="F18" s="386">
        <v>2006</v>
      </c>
      <c r="G18" s="390">
        <v>389.33125999999999</v>
      </c>
      <c r="H18" s="387">
        <v>15.991806781710777</v>
      </c>
      <c r="I18" s="387">
        <v>0.77168231520890473</v>
      </c>
      <c r="J18" s="387">
        <v>12.326622198536024</v>
      </c>
      <c r="K18" s="387">
        <v>1.9988978175037888E-2</v>
      </c>
      <c r="L18" s="387">
        <v>1.7449735477187219E-3</v>
      </c>
      <c r="M18" s="387">
        <v>6.8518582350669702E-4</v>
      </c>
      <c r="N18" s="387">
        <v>1.7682632296209658E-2</v>
      </c>
      <c r="O18" s="387">
        <v>1.3959792748211382E-2</v>
      </c>
      <c r="P18" s="387">
        <v>4.5679319199799159E-3</v>
      </c>
      <c r="Q18" s="391">
        <v>6226.1102840000012</v>
      </c>
      <c r="R18" s="391">
        <v>300.44004810000001</v>
      </c>
      <c r="S18" s="391">
        <v>4799.1393521</v>
      </c>
      <c r="T18" s="391">
        <v>7.782334059000001</v>
      </c>
      <c r="U18" s="391">
        <v>0.67937275000000008</v>
      </c>
      <c r="V18" s="391">
        <v>0.26676425999999998</v>
      </c>
      <c r="W18" s="391">
        <v>6.8844015119999993</v>
      </c>
      <c r="X18" s="391">
        <v>5.4349837000000001</v>
      </c>
      <c r="Y18" s="391">
        <v>1.7784386899999998</v>
      </c>
      <c r="AA18" s="384" t="s">
        <v>450</v>
      </c>
      <c r="AB18" s="384" t="s">
        <v>442</v>
      </c>
      <c r="AC18" s="382">
        <v>1</v>
      </c>
      <c r="AD18" s="384" t="s">
        <v>444</v>
      </c>
      <c r="AE18" s="382">
        <v>11</v>
      </c>
      <c r="AF18" s="386">
        <v>2006</v>
      </c>
      <c r="AG18" s="390">
        <v>389.33125999999999</v>
      </c>
      <c r="AH18" s="387">
        <v>15.991806781710777</v>
      </c>
      <c r="AI18" s="387">
        <v>0.77168231520890473</v>
      </c>
      <c r="AJ18" s="387">
        <v>12.326622198536024</v>
      </c>
      <c r="AK18" s="387">
        <v>1.9988978175037888E-2</v>
      </c>
      <c r="AL18" s="387">
        <v>1.7449735477187219E-3</v>
      </c>
      <c r="AM18" s="387">
        <v>6.8518582350669702E-4</v>
      </c>
      <c r="AN18" s="387">
        <v>1.7682632296209658E-2</v>
      </c>
      <c r="AO18" s="387">
        <v>1.3959792748211382E-2</v>
      </c>
      <c r="AP18" s="387">
        <v>4.5679319199799159E-3</v>
      </c>
      <c r="AQ18" s="391">
        <v>6226.1102840000012</v>
      </c>
      <c r="AR18" s="391">
        <v>300.44004810000001</v>
      </c>
      <c r="AS18" s="391">
        <v>4799.1393521</v>
      </c>
      <c r="AT18" s="391">
        <v>7.782334059000001</v>
      </c>
      <c r="AU18" s="391">
        <v>0.67937275000000008</v>
      </c>
      <c r="AV18" s="391">
        <v>0.26676425999999998</v>
      </c>
      <c r="AW18" s="391">
        <v>6.8844015119999993</v>
      </c>
      <c r="AX18" s="391">
        <v>5.4349837000000001</v>
      </c>
      <c r="AY18" s="391">
        <v>1.7784386899999998</v>
      </c>
    </row>
    <row r="19" spans="1:51" customFormat="1" x14ac:dyDescent="0.25">
      <c r="A19" s="384" t="s">
        <v>451</v>
      </c>
      <c r="B19" s="384" t="s">
        <v>442</v>
      </c>
      <c r="C19" s="382">
        <v>1</v>
      </c>
      <c r="D19" s="384" t="s">
        <v>444</v>
      </c>
      <c r="E19" s="382">
        <v>11</v>
      </c>
      <c r="F19" s="386">
        <v>2007</v>
      </c>
      <c r="G19" s="390">
        <v>527.30144999999982</v>
      </c>
      <c r="H19" s="387">
        <v>15.991796324474368</v>
      </c>
      <c r="I19" s="387">
        <v>0.7716818890977829</v>
      </c>
      <c r="J19" s="387">
        <v>11.640375798511466</v>
      </c>
      <c r="K19" s="387">
        <v>1.9988967047217487E-2</v>
      </c>
      <c r="L19" s="387">
        <v>1.7449739423246423E-3</v>
      </c>
      <c r="M19" s="387">
        <v>6.8518630092900389E-4</v>
      </c>
      <c r="N19" s="387">
        <v>1.7682624238943401E-2</v>
      </c>
      <c r="O19" s="387">
        <v>1.3959788655995545E-2</v>
      </c>
      <c r="P19" s="387">
        <v>4.56793111416629E-3</v>
      </c>
      <c r="Q19" s="391">
        <v>8432.4973900000023</v>
      </c>
      <c r="R19" s="391">
        <v>406.90897905999998</v>
      </c>
      <c r="S19" s="391">
        <v>6137.9870371000015</v>
      </c>
      <c r="T19" s="391">
        <v>10.540211307999996</v>
      </c>
      <c r="U19" s="391">
        <v>0.92012728999999993</v>
      </c>
      <c r="V19" s="391">
        <v>0.36129972999999999</v>
      </c>
      <c r="W19" s="391">
        <v>9.3240734009999979</v>
      </c>
      <c r="X19" s="391">
        <v>7.3610167999999998</v>
      </c>
      <c r="Y19" s="391">
        <v>2.4086766999999996</v>
      </c>
      <c r="AA19" s="384" t="s">
        <v>451</v>
      </c>
      <c r="AB19" s="384" t="s">
        <v>442</v>
      </c>
      <c r="AC19" s="382">
        <v>1</v>
      </c>
      <c r="AD19" s="384" t="s">
        <v>444</v>
      </c>
      <c r="AE19" s="382">
        <v>11</v>
      </c>
      <c r="AF19" s="386">
        <v>2007</v>
      </c>
      <c r="AG19" s="390">
        <v>527.30144999999982</v>
      </c>
      <c r="AH19" s="387">
        <v>15.991796324474368</v>
      </c>
      <c r="AI19" s="387">
        <v>0.7716818890977829</v>
      </c>
      <c r="AJ19" s="387">
        <v>11.640375798511466</v>
      </c>
      <c r="AK19" s="387">
        <v>1.9988967047217487E-2</v>
      </c>
      <c r="AL19" s="387">
        <v>1.7449739423246423E-3</v>
      </c>
      <c r="AM19" s="387">
        <v>6.8518630092900389E-4</v>
      </c>
      <c r="AN19" s="387">
        <v>1.7682624238943401E-2</v>
      </c>
      <c r="AO19" s="387">
        <v>1.3959788655995545E-2</v>
      </c>
      <c r="AP19" s="387">
        <v>4.56793111416629E-3</v>
      </c>
      <c r="AQ19" s="391">
        <v>8432.4973900000023</v>
      </c>
      <c r="AR19" s="391">
        <v>406.90897905999998</v>
      </c>
      <c r="AS19" s="391">
        <v>6137.9870371000015</v>
      </c>
      <c r="AT19" s="391">
        <v>10.540211307999996</v>
      </c>
      <c r="AU19" s="391">
        <v>0.92012728999999993</v>
      </c>
      <c r="AV19" s="391">
        <v>0.36129972999999999</v>
      </c>
      <c r="AW19" s="391">
        <v>9.3240734009999979</v>
      </c>
      <c r="AX19" s="391">
        <v>7.3610167999999998</v>
      </c>
      <c r="AY19" s="391">
        <v>2.4086766999999996</v>
      </c>
    </row>
    <row r="20" spans="1:51" customFormat="1" x14ac:dyDescent="0.25">
      <c r="A20" s="384" t="s">
        <v>452</v>
      </c>
      <c r="B20" s="384" t="s">
        <v>442</v>
      </c>
      <c r="C20" s="382">
        <v>1</v>
      </c>
      <c r="D20" s="384" t="s">
        <v>444</v>
      </c>
      <c r="E20" s="382">
        <v>11</v>
      </c>
      <c r="F20" s="386">
        <v>2008</v>
      </c>
      <c r="G20" s="390">
        <v>729.35167000000001</v>
      </c>
      <c r="H20" s="387">
        <v>10.255462627514106</v>
      </c>
      <c r="I20" s="387">
        <v>0.72126194092350526</v>
      </c>
      <c r="J20" s="387">
        <v>10.667353738972031</v>
      </c>
      <c r="K20" s="387">
        <v>1.9988952477479081E-2</v>
      </c>
      <c r="L20" s="387">
        <v>1.7449713935665629E-3</v>
      </c>
      <c r="M20" s="387">
        <v>6.8518581715182737E-4</v>
      </c>
      <c r="N20" s="387">
        <v>1.7682613185762638E-2</v>
      </c>
      <c r="O20" s="387">
        <v>1.3959780883205493E-2</v>
      </c>
      <c r="P20" s="387">
        <v>4.5679235916468112E-3</v>
      </c>
      <c r="Q20" s="391">
        <v>7479.8387940000011</v>
      </c>
      <c r="R20" s="391">
        <v>526.05360111999994</v>
      </c>
      <c r="S20" s="391">
        <v>7780.2522639999952</v>
      </c>
      <c r="T20" s="391">
        <v>14.578975871000006</v>
      </c>
      <c r="U20" s="391">
        <v>1.2726978</v>
      </c>
      <c r="V20" s="391">
        <v>0.49974141999999994</v>
      </c>
      <c r="W20" s="391">
        <v>12.896843457000001</v>
      </c>
      <c r="X20" s="391">
        <v>10.181589500000001</v>
      </c>
      <c r="Y20" s="391">
        <v>3.3316226999999996</v>
      </c>
      <c r="AA20" s="384" t="s">
        <v>452</v>
      </c>
      <c r="AB20" s="384" t="s">
        <v>442</v>
      </c>
      <c r="AC20" s="382">
        <v>1</v>
      </c>
      <c r="AD20" s="384" t="s">
        <v>444</v>
      </c>
      <c r="AE20" s="382">
        <v>11</v>
      </c>
      <c r="AF20" s="386">
        <v>2008</v>
      </c>
      <c r="AG20" s="390">
        <v>729.35167000000001</v>
      </c>
      <c r="AH20" s="387">
        <v>10.255462627514106</v>
      </c>
      <c r="AI20" s="387">
        <v>0.72126194092350526</v>
      </c>
      <c r="AJ20" s="387">
        <v>10.667353738972031</v>
      </c>
      <c r="AK20" s="387">
        <v>1.9988952477479081E-2</v>
      </c>
      <c r="AL20" s="387">
        <v>1.7449713935665629E-3</v>
      </c>
      <c r="AM20" s="387">
        <v>6.8518581715182737E-4</v>
      </c>
      <c r="AN20" s="387">
        <v>1.7682613185762638E-2</v>
      </c>
      <c r="AO20" s="387">
        <v>1.3959780883205493E-2</v>
      </c>
      <c r="AP20" s="387">
        <v>4.5679235916468112E-3</v>
      </c>
      <c r="AQ20" s="391">
        <v>7479.8387940000011</v>
      </c>
      <c r="AR20" s="391">
        <v>526.05360111999994</v>
      </c>
      <c r="AS20" s="391">
        <v>7780.2522639999952</v>
      </c>
      <c r="AT20" s="391">
        <v>14.578975871000006</v>
      </c>
      <c r="AU20" s="391">
        <v>1.2726978</v>
      </c>
      <c r="AV20" s="391">
        <v>0.49974141999999994</v>
      </c>
      <c r="AW20" s="391">
        <v>12.896843457000001</v>
      </c>
      <c r="AX20" s="391">
        <v>10.181589500000001</v>
      </c>
      <c r="AY20" s="391">
        <v>3.3316226999999996</v>
      </c>
    </row>
    <row r="21" spans="1:51" customFormat="1" x14ac:dyDescent="0.25">
      <c r="A21" s="384" t="s">
        <v>453</v>
      </c>
      <c r="B21" s="384" t="s">
        <v>442</v>
      </c>
      <c r="C21" s="382">
        <v>1</v>
      </c>
      <c r="D21" s="384" t="s">
        <v>444</v>
      </c>
      <c r="E21" s="382">
        <v>11</v>
      </c>
      <c r="F21" s="386">
        <v>2009</v>
      </c>
      <c r="G21" s="390">
        <v>662.61529999999993</v>
      </c>
      <c r="H21" s="387">
        <v>10.255461444974182</v>
      </c>
      <c r="I21" s="387">
        <v>0.72126171232387792</v>
      </c>
      <c r="J21" s="387">
        <v>10.131805519733694</v>
      </c>
      <c r="K21" s="387">
        <v>1.9988956527264012E-2</v>
      </c>
      <c r="L21" s="387">
        <v>1.7449717053017039E-3</v>
      </c>
      <c r="M21" s="387">
        <v>6.8518617061815508E-4</v>
      </c>
      <c r="N21" s="387">
        <v>1.7682617155082292E-2</v>
      </c>
      <c r="O21" s="387">
        <v>1.3959776057087725E-2</v>
      </c>
      <c r="P21" s="387">
        <v>4.5679251595910934E-3</v>
      </c>
      <c r="Q21" s="391">
        <v>6795.4256620000006</v>
      </c>
      <c r="R21" s="391">
        <v>477.91904589000001</v>
      </c>
      <c r="S21" s="391">
        <v>6713.4893539999975</v>
      </c>
      <c r="T21" s="391">
        <v>13.244988426000001</v>
      </c>
      <c r="U21" s="391">
        <v>1.15624495</v>
      </c>
      <c r="V21" s="391">
        <v>0.45401483999999998</v>
      </c>
      <c r="W21" s="391">
        <v>11.716772670999999</v>
      </c>
      <c r="X21" s="391">
        <v>9.2499611999999996</v>
      </c>
      <c r="Y21" s="391">
        <v>3.0267770999999999</v>
      </c>
      <c r="AA21" s="384" t="s">
        <v>453</v>
      </c>
      <c r="AB21" s="384" t="s">
        <v>442</v>
      </c>
      <c r="AC21" s="382">
        <v>1</v>
      </c>
      <c r="AD21" s="384" t="s">
        <v>444</v>
      </c>
      <c r="AE21" s="382">
        <v>11</v>
      </c>
      <c r="AF21" s="386">
        <v>2009</v>
      </c>
      <c r="AG21" s="390">
        <v>662.61529999999993</v>
      </c>
      <c r="AH21" s="387">
        <v>10.255461444974182</v>
      </c>
      <c r="AI21" s="387">
        <v>0.72126171232387792</v>
      </c>
      <c r="AJ21" s="387">
        <v>10.131805519733694</v>
      </c>
      <c r="AK21" s="387">
        <v>1.9988956527264012E-2</v>
      </c>
      <c r="AL21" s="387">
        <v>1.7449717053017039E-3</v>
      </c>
      <c r="AM21" s="387">
        <v>6.8518617061815508E-4</v>
      </c>
      <c r="AN21" s="387">
        <v>1.7682617155082292E-2</v>
      </c>
      <c r="AO21" s="387">
        <v>1.3959776057087725E-2</v>
      </c>
      <c r="AP21" s="387">
        <v>4.5679251595910934E-3</v>
      </c>
      <c r="AQ21" s="391">
        <v>6795.4256620000006</v>
      </c>
      <c r="AR21" s="391">
        <v>477.91904589000001</v>
      </c>
      <c r="AS21" s="391">
        <v>6713.4893539999975</v>
      </c>
      <c r="AT21" s="391">
        <v>13.244988426000001</v>
      </c>
      <c r="AU21" s="391">
        <v>1.15624495</v>
      </c>
      <c r="AV21" s="391">
        <v>0.45401483999999998</v>
      </c>
      <c r="AW21" s="391">
        <v>11.716772670999999</v>
      </c>
      <c r="AX21" s="391">
        <v>9.2499611999999996</v>
      </c>
      <c r="AY21" s="391">
        <v>3.0267770999999999</v>
      </c>
    </row>
    <row r="22" spans="1:51" customFormat="1" x14ac:dyDescent="0.25">
      <c r="A22" s="384" t="s">
        <v>454</v>
      </c>
      <c r="B22" s="384" t="s">
        <v>442</v>
      </c>
      <c r="C22" s="382">
        <v>1</v>
      </c>
      <c r="D22" s="384" t="s">
        <v>444</v>
      </c>
      <c r="E22" s="382">
        <v>11</v>
      </c>
      <c r="F22" s="386">
        <v>2010</v>
      </c>
      <c r="G22" s="390">
        <v>565.46351000000004</v>
      </c>
      <c r="H22" s="387">
        <v>10.229609319971855</v>
      </c>
      <c r="I22" s="387">
        <v>0.72126264593094602</v>
      </c>
      <c r="J22" s="387">
        <v>9.8840127038436059</v>
      </c>
      <c r="K22" s="387">
        <v>1.9975760377535238E-2</v>
      </c>
      <c r="L22" s="387">
        <v>1.7449719257746617E-3</v>
      </c>
      <c r="M22" s="387">
        <v>6.8518617585067512E-4</v>
      </c>
      <c r="N22" s="387">
        <v>1.7670936342116934E-2</v>
      </c>
      <c r="O22" s="387">
        <v>1.3959777705196219E-2</v>
      </c>
      <c r="P22" s="387">
        <v>4.5679292373790844E-3</v>
      </c>
      <c r="Q22" s="391">
        <v>5784.4707919999992</v>
      </c>
      <c r="R22" s="391">
        <v>407.84770739999999</v>
      </c>
      <c r="S22" s="391">
        <v>5589.0485163999965</v>
      </c>
      <c r="T22" s="391">
        <v>11.295563578000001</v>
      </c>
      <c r="U22" s="391">
        <v>0.98671794999999973</v>
      </c>
      <c r="V22" s="391">
        <v>0.38744778000000002</v>
      </c>
      <c r="W22" s="391">
        <v>9.9922696890000022</v>
      </c>
      <c r="X22" s="391">
        <v>7.8937448999999997</v>
      </c>
      <c r="Y22" s="391">
        <v>2.5829973000000006</v>
      </c>
      <c r="AA22" s="384" t="s">
        <v>454</v>
      </c>
      <c r="AB22" s="384" t="s">
        <v>442</v>
      </c>
      <c r="AC22" s="382">
        <v>1</v>
      </c>
      <c r="AD22" s="384" t="s">
        <v>444</v>
      </c>
      <c r="AE22" s="382">
        <v>11</v>
      </c>
      <c r="AF22" s="386">
        <v>2010</v>
      </c>
      <c r="AG22" s="390">
        <v>565.46351000000004</v>
      </c>
      <c r="AH22" s="387">
        <v>10.229609319971855</v>
      </c>
      <c r="AI22" s="387">
        <v>0.72126264593094602</v>
      </c>
      <c r="AJ22" s="387">
        <v>9.8840127038436059</v>
      </c>
      <c r="AK22" s="387">
        <v>1.9975760377535238E-2</v>
      </c>
      <c r="AL22" s="387">
        <v>1.7449719257746617E-3</v>
      </c>
      <c r="AM22" s="387">
        <v>6.8518617585067512E-4</v>
      </c>
      <c r="AN22" s="387">
        <v>1.7670936342116934E-2</v>
      </c>
      <c r="AO22" s="387">
        <v>1.3959777705196219E-2</v>
      </c>
      <c r="AP22" s="387">
        <v>4.5679292373790844E-3</v>
      </c>
      <c r="AQ22" s="391">
        <v>5784.4707919999992</v>
      </c>
      <c r="AR22" s="391">
        <v>407.84770739999999</v>
      </c>
      <c r="AS22" s="391">
        <v>5589.0485163999965</v>
      </c>
      <c r="AT22" s="391">
        <v>11.295563578000001</v>
      </c>
      <c r="AU22" s="391">
        <v>0.98671794999999973</v>
      </c>
      <c r="AV22" s="391">
        <v>0.38744778000000002</v>
      </c>
      <c r="AW22" s="391">
        <v>9.9922696890000022</v>
      </c>
      <c r="AX22" s="391">
        <v>7.8937448999999997</v>
      </c>
      <c r="AY22" s="391">
        <v>2.5829973000000006</v>
      </c>
    </row>
    <row r="23" spans="1:51" customFormat="1" x14ac:dyDescent="0.25">
      <c r="A23" s="384" t="s">
        <v>455</v>
      </c>
      <c r="B23" s="384" t="s">
        <v>442</v>
      </c>
      <c r="C23" s="382">
        <v>1</v>
      </c>
      <c r="D23" s="384" t="s">
        <v>444</v>
      </c>
      <c r="E23" s="382">
        <v>11</v>
      </c>
      <c r="F23" s="386">
        <v>2011</v>
      </c>
      <c r="G23" s="390">
        <v>213.98015599999999</v>
      </c>
      <c r="H23" s="387">
        <v>10.20377306856436</v>
      </c>
      <c r="I23" s="387">
        <v>0.72126258025533918</v>
      </c>
      <c r="J23" s="387">
        <v>9.6496747861983998</v>
      </c>
      <c r="K23" s="387">
        <v>1.9962413939916934E-2</v>
      </c>
      <c r="L23" s="387">
        <v>1.7449753611732104E-3</v>
      </c>
      <c r="M23" s="387">
        <v>6.8518716754276967E-4</v>
      </c>
      <c r="N23" s="387">
        <v>1.7659145752749145E-2</v>
      </c>
      <c r="O23" s="387">
        <v>1.3959800552720412E-2</v>
      </c>
      <c r="P23" s="387">
        <v>4.5679354958503707E-3</v>
      </c>
      <c r="Q23" s="391">
        <v>2183.4049530000002</v>
      </c>
      <c r="R23" s="391">
        <v>154.33587943999999</v>
      </c>
      <c r="S23" s="391">
        <v>2064.8389161</v>
      </c>
      <c r="T23" s="391">
        <v>4.2715604489999999</v>
      </c>
      <c r="U23" s="391">
        <v>0.37339009999999989</v>
      </c>
      <c r="V23" s="391">
        <v>0.14661645699999998</v>
      </c>
      <c r="W23" s="391">
        <v>3.7787067629999993</v>
      </c>
      <c r="X23" s="391">
        <v>2.9871203</v>
      </c>
      <c r="Y23" s="391">
        <v>0.97744754999999972</v>
      </c>
      <c r="AA23" s="384" t="s">
        <v>455</v>
      </c>
      <c r="AB23" s="384" t="s">
        <v>442</v>
      </c>
      <c r="AC23" s="382">
        <v>1</v>
      </c>
      <c r="AD23" s="384" t="s">
        <v>444</v>
      </c>
      <c r="AE23" s="382">
        <v>11</v>
      </c>
      <c r="AF23" s="386">
        <v>2011</v>
      </c>
      <c r="AG23" s="390">
        <v>213.98015599999999</v>
      </c>
      <c r="AH23" s="387">
        <v>10.20377306856436</v>
      </c>
      <c r="AI23" s="387">
        <v>0.72126258025533918</v>
      </c>
      <c r="AJ23" s="387">
        <v>9.6496747861983998</v>
      </c>
      <c r="AK23" s="387">
        <v>1.9962413939916934E-2</v>
      </c>
      <c r="AL23" s="387">
        <v>1.7449753611732104E-3</v>
      </c>
      <c r="AM23" s="387">
        <v>6.8518716754276967E-4</v>
      </c>
      <c r="AN23" s="387">
        <v>1.7659145752749145E-2</v>
      </c>
      <c r="AO23" s="387">
        <v>1.3959800552720412E-2</v>
      </c>
      <c r="AP23" s="387">
        <v>4.5679354958503707E-3</v>
      </c>
      <c r="AQ23" s="391">
        <v>2183.4049530000002</v>
      </c>
      <c r="AR23" s="391">
        <v>154.33587943999999</v>
      </c>
      <c r="AS23" s="391">
        <v>2064.8389161</v>
      </c>
      <c r="AT23" s="391">
        <v>4.2715604489999999</v>
      </c>
      <c r="AU23" s="391">
        <v>0.37339009999999989</v>
      </c>
      <c r="AV23" s="391">
        <v>0.14661645699999998</v>
      </c>
      <c r="AW23" s="391">
        <v>3.7787067629999993</v>
      </c>
      <c r="AX23" s="391">
        <v>2.9871203</v>
      </c>
      <c r="AY23" s="391">
        <v>0.97744754999999972</v>
      </c>
    </row>
    <row r="24" spans="1:51" customFormat="1" x14ac:dyDescent="0.25">
      <c r="A24" s="384" t="s">
        <v>456</v>
      </c>
      <c r="B24" s="384" t="s">
        <v>442</v>
      </c>
      <c r="C24" s="382">
        <v>1</v>
      </c>
      <c r="D24" s="384" t="s">
        <v>444</v>
      </c>
      <c r="E24" s="382">
        <v>11</v>
      </c>
      <c r="F24" s="386">
        <v>2012</v>
      </c>
      <c r="G24" s="390">
        <v>270.15271999999993</v>
      </c>
      <c r="H24" s="387">
        <v>10.177903439210239</v>
      </c>
      <c r="I24" s="387">
        <v>0.72126258310484559</v>
      </c>
      <c r="J24" s="387">
        <v>4.6356597827332591</v>
      </c>
      <c r="K24" s="387">
        <v>1.9948842628717565E-2</v>
      </c>
      <c r="L24" s="387">
        <v>1.7449740280238528E-3</v>
      </c>
      <c r="M24" s="387">
        <v>6.8518661592598454E-4</v>
      </c>
      <c r="N24" s="387">
        <v>1.7647134376437154E-2</v>
      </c>
      <c r="O24" s="387">
        <v>1.3959782822101516E-2</v>
      </c>
      <c r="P24" s="387">
        <v>4.5679338338699702E-3</v>
      </c>
      <c r="Q24" s="391">
        <v>2749.5882980000001</v>
      </c>
      <c r="R24" s="391">
        <v>194.85104866000003</v>
      </c>
      <c r="S24" s="391">
        <v>1252.3360992999988</v>
      </c>
      <c r="T24" s="391">
        <v>5.3892340969999992</v>
      </c>
      <c r="U24" s="391">
        <v>0.47140947999999994</v>
      </c>
      <c r="V24" s="391">
        <v>0.185105028</v>
      </c>
      <c r="W24" s="391">
        <v>4.7674213519999995</v>
      </c>
      <c r="X24" s="391">
        <v>3.7712732999999998</v>
      </c>
      <c r="Y24" s="391">
        <v>1.2340397500000002</v>
      </c>
      <c r="AA24" s="384" t="s">
        <v>456</v>
      </c>
      <c r="AB24" s="384" t="s">
        <v>442</v>
      </c>
      <c r="AC24" s="382">
        <v>1</v>
      </c>
      <c r="AD24" s="384" t="s">
        <v>444</v>
      </c>
      <c r="AE24" s="382">
        <v>11</v>
      </c>
      <c r="AF24" s="386">
        <v>2012</v>
      </c>
      <c r="AG24" s="390">
        <v>270.15271999999993</v>
      </c>
      <c r="AH24" s="387">
        <v>10.177903439210239</v>
      </c>
      <c r="AI24" s="387">
        <v>0.72126258310484559</v>
      </c>
      <c r="AJ24" s="387">
        <v>4.6356597827332591</v>
      </c>
      <c r="AK24" s="387">
        <v>1.9948842628717565E-2</v>
      </c>
      <c r="AL24" s="387">
        <v>1.7449740280238528E-3</v>
      </c>
      <c r="AM24" s="387">
        <v>6.8518661592598454E-4</v>
      </c>
      <c r="AN24" s="387">
        <v>1.7647134376437154E-2</v>
      </c>
      <c r="AO24" s="387">
        <v>1.3959782822101516E-2</v>
      </c>
      <c r="AP24" s="387">
        <v>4.5679338338699702E-3</v>
      </c>
      <c r="AQ24" s="391">
        <v>2749.5882980000001</v>
      </c>
      <c r="AR24" s="391">
        <v>194.85104866000003</v>
      </c>
      <c r="AS24" s="391">
        <v>1252.3360992999988</v>
      </c>
      <c r="AT24" s="391">
        <v>5.3892340969999992</v>
      </c>
      <c r="AU24" s="391">
        <v>0.47140947999999994</v>
      </c>
      <c r="AV24" s="391">
        <v>0.185105028</v>
      </c>
      <c r="AW24" s="391">
        <v>4.7674213519999995</v>
      </c>
      <c r="AX24" s="391">
        <v>3.7712732999999998</v>
      </c>
      <c r="AY24" s="391">
        <v>1.2340397500000002</v>
      </c>
    </row>
    <row r="25" spans="1:51" customFormat="1" x14ac:dyDescent="0.25">
      <c r="A25" s="384" t="s">
        <v>457</v>
      </c>
      <c r="B25" s="384" t="s">
        <v>442</v>
      </c>
      <c r="C25" s="382">
        <v>1</v>
      </c>
      <c r="D25" s="384" t="s">
        <v>444</v>
      </c>
      <c r="E25" s="382">
        <v>11</v>
      </c>
      <c r="F25" s="386">
        <v>2013</v>
      </c>
      <c r="G25" s="390">
        <v>476.93728000000004</v>
      </c>
      <c r="H25" s="387">
        <v>10.152043786554078</v>
      </c>
      <c r="I25" s="387">
        <v>0.72126204510580494</v>
      </c>
      <c r="J25" s="387">
        <v>4.5169792952649868</v>
      </c>
      <c r="K25" s="387">
        <v>1.9935066254413998E-2</v>
      </c>
      <c r="L25" s="387">
        <v>1.7449731126071752E-3</v>
      </c>
      <c r="M25" s="387">
        <v>6.851858592391856E-4</v>
      </c>
      <c r="N25" s="387">
        <v>1.7634938864498077E-2</v>
      </c>
      <c r="O25" s="387">
        <v>1.3959777059155446E-2</v>
      </c>
      <c r="P25" s="387">
        <v>4.5679277367455936E-3</v>
      </c>
      <c r="Q25" s="391">
        <v>4841.8881500000025</v>
      </c>
      <c r="R25" s="391">
        <v>343.99675795999997</v>
      </c>
      <c r="S25" s="391">
        <v>2154.3158189000001</v>
      </c>
      <c r="T25" s="391">
        <v>9.5077762760000013</v>
      </c>
      <c r="U25" s="391">
        <v>0.83224272999999993</v>
      </c>
      <c r="V25" s="391">
        <v>0.32679068000000006</v>
      </c>
      <c r="W25" s="391">
        <v>8.4107597750000025</v>
      </c>
      <c r="X25" s="391">
        <v>6.6579380999999982</v>
      </c>
      <c r="Y25" s="391">
        <v>2.1786150299999996</v>
      </c>
      <c r="AA25" s="384" t="s">
        <v>457</v>
      </c>
      <c r="AB25" s="384" t="s">
        <v>442</v>
      </c>
      <c r="AC25" s="382">
        <v>1</v>
      </c>
      <c r="AD25" s="384" t="s">
        <v>444</v>
      </c>
      <c r="AE25" s="382">
        <v>11</v>
      </c>
      <c r="AF25" s="386">
        <v>2013</v>
      </c>
      <c r="AG25" s="390">
        <v>476.93728000000004</v>
      </c>
      <c r="AH25" s="387">
        <v>10.152043786554078</v>
      </c>
      <c r="AI25" s="387">
        <v>0.72126204510580494</v>
      </c>
      <c r="AJ25" s="387">
        <v>4.5169792952649868</v>
      </c>
      <c r="AK25" s="387">
        <v>1.9935066254413998E-2</v>
      </c>
      <c r="AL25" s="387">
        <v>1.7449731126071752E-3</v>
      </c>
      <c r="AM25" s="387">
        <v>6.851858592391856E-4</v>
      </c>
      <c r="AN25" s="387">
        <v>1.7634938864498077E-2</v>
      </c>
      <c r="AO25" s="387">
        <v>1.3959777059155446E-2</v>
      </c>
      <c r="AP25" s="387">
        <v>4.5679277367455936E-3</v>
      </c>
      <c r="AQ25" s="391">
        <v>4841.8881500000025</v>
      </c>
      <c r="AR25" s="391">
        <v>343.99675795999997</v>
      </c>
      <c r="AS25" s="391">
        <v>2154.3158189000001</v>
      </c>
      <c r="AT25" s="391">
        <v>9.5077762760000013</v>
      </c>
      <c r="AU25" s="391">
        <v>0.83224272999999993</v>
      </c>
      <c r="AV25" s="391">
        <v>0.32679068000000006</v>
      </c>
      <c r="AW25" s="391">
        <v>8.4107597750000025</v>
      </c>
      <c r="AX25" s="391">
        <v>6.6579380999999982</v>
      </c>
      <c r="AY25" s="391">
        <v>2.1786150299999996</v>
      </c>
    </row>
    <row r="26" spans="1:51" customFormat="1" x14ac:dyDescent="0.25">
      <c r="A26" s="384" t="s">
        <v>458</v>
      </c>
      <c r="B26" s="384" t="s">
        <v>442</v>
      </c>
      <c r="C26" s="382">
        <v>1</v>
      </c>
      <c r="D26" s="384" t="s">
        <v>444</v>
      </c>
      <c r="E26" s="382">
        <v>11</v>
      </c>
      <c r="F26" s="386">
        <v>2014</v>
      </c>
      <c r="G26" s="390">
        <v>555.64246000000003</v>
      </c>
      <c r="H26" s="387">
        <v>10.152041679824109</v>
      </c>
      <c r="I26" s="387">
        <v>0.72126186000976267</v>
      </c>
      <c r="J26" s="387">
        <v>4.3811467789916545</v>
      </c>
      <c r="K26" s="387">
        <v>1.9935058697638047E-2</v>
      </c>
      <c r="L26" s="387">
        <v>1.7449728913805471E-3</v>
      </c>
      <c r="M26" s="387">
        <v>6.8518581175383878E-4</v>
      </c>
      <c r="N26" s="387">
        <v>1.763493172749973E-2</v>
      </c>
      <c r="O26" s="387">
        <v>1.3959785398689657E-2</v>
      </c>
      <c r="P26" s="387">
        <v>4.5679316875819739E-3</v>
      </c>
      <c r="Q26" s="391">
        <v>5640.9054130000004</v>
      </c>
      <c r="R26" s="391">
        <v>400.76371420000015</v>
      </c>
      <c r="S26" s="391">
        <v>2434.3511738999996</v>
      </c>
      <c r="T26" s="391">
        <v>11.076765055000001</v>
      </c>
      <c r="U26" s="391">
        <v>0.96958103000000007</v>
      </c>
      <c r="V26" s="391">
        <v>0.38071832999999994</v>
      </c>
      <c r="W26" s="391">
        <v>9.7987168469999997</v>
      </c>
      <c r="X26" s="391">
        <v>7.7566495000000018</v>
      </c>
      <c r="Y26" s="391">
        <v>2.5381367999999997</v>
      </c>
      <c r="AA26" s="384" t="s">
        <v>458</v>
      </c>
      <c r="AB26" s="384" t="s">
        <v>442</v>
      </c>
      <c r="AC26" s="382">
        <v>1</v>
      </c>
      <c r="AD26" s="384" t="s">
        <v>444</v>
      </c>
      <c r="AE26" s="382">
        <v>11</v>
      </c>
      <c r="AF26" s="386">
        <v>2014</v>
      </c>
      <c r="AG26" s="390">
        <v>555.64246000000003</v>
      </c>
      <c r="AH26" s="387">
        <v>10.152041679824109</v>
      </c>
      <c r="AI26" s="387">
        <v>0.72126186000976267</v>
      </c>
      <c r="AJ26" s="387">
        <v>4.3811467789916545</v>
      </c>
      <c r="AK26" s="387">
        <v>1.9935058697638047E-2</v>
      </c>
      <c r="AL26" s="387">
        <v>1.7449728913805471E-3</v>
      </c>
      <c r="AM26" s="387">
        <v>6.8518581175383878E-4</v>
      </c>
      <c r="AN26" s="387">
        <v>1.763493172749973E-2</v>
      </c>
      <c r="AO26" s="387">
        <v>1.3959785398689657E-2</v>
      </c>
      <c r="AP26" s="387">
        <v>4.5679316875819739E-3</v>
      </c>
      <c r="AQ26" s="391">
        <v>5640.9054130000004</v>
      </c>
      <c r="AR26" s="391">
        <v>400.76371420000015</v>
      </c>
      <c r="AS26" s="391">
        <v>2434.3511738999996</v>
      </c>
      <c r="AT26" s="391">
        <v>11.076765055000001</v>
      </c>
      <c r="AU26" s="391">
        <v>0.96958103000000007</v>
      </c>
      <c r="AV26" s="391">
        <v>0.38071832999999994</v>
      </c>
      <c r="AW26" s="391">
        <v>9.7987168469999997</v>
      </c>
      <c r="AX26" s="391">
        <v>7.7566495000000018</v>
      </c>
      <c r="AY26" s="391">
        <v>2.5381367999999997</v>
      </c>
    </row>
    <row r="27" spans="1:51" customFormat="1" x14ac:dyDescent="0.25">
      <c r="A27" s="384" t="s">
        <v>459</v>
      </c>
      <c r="B27" s="384" t="s">
        <v>442</v>
      </c>
      <c r="C27" s="382">
        <v>1</v>
      </c>
      <c r="D27" s="384" t="s">
        <v>444</v>
      </c>
      <c r="E27" s="382">
        <v>11</v>
      </c>
      <c r="F27" s="386">
        <v>2015</v>
      </c>
      <c r="G27" s="390">
        <v>591.91805999999997</v>
      </c>
      <c r="H27" s="387">
        <v>10.152042079945998</v>
      </c>
      <c r="I27" s="387">
        <v>0.72126165185769131</v>
      </c>
      <c r="J27" s="387">
        <v>4.2557634414803971</v>
      </c>
      <c r="K27" s="387">
        <v>1.9935061134982088E-2</v>
      </c>
      <c r="L27" s="387">
        <v>1.7449721334740153E-3</v>
      </c>
      <c r="M27" s="387">
        <v>6.8518600361678445E-4</v>
      </c>
      <c r="N27" s="387">
        <v>1.7634929213006269E-2</v>
      </c>
      <c r="O27" s="387">
        <v>1.3959785075657266E-2</v>
      </c>
      <c r="P27" s="387">
        <v>4.5679300611304206E-3</v>
      </c>
      <c r="Q27" s="391">
        <v>6009.1770529999994</v>
      </c>
      <c r="R27" s="391">
        <v>426.92779772</v>
      </c>
      <c r="S27" s="391">
        <v>2519.0632401000003</v>
      </c>
      <c r="T27" s="391">
        <v>11.799922712999996</v>
      </c>
      <c r="U27" s="391">
        <v>1.0328805200000002</v>
      </c>
      <c r="V27" s="391">
        <v>0.40557397000000001</v>
      </c>
      <c r="W27" s="391">
        <v>10.438433087999996</v>
      </c>
      <c r="X27" s="391">
        <v>8.2630489000000011</v>
      </c>
      <c r="Y27" s="391">
        <v>2.7038403</v>
      </c>
      <c r="AA27" s="384" t="s">
        <v>459</v>
      </c>
      <c r="AB27" s="384" t="s">
        <v>442</v>
      </c>
      <c r="AC27" s="382">
        <v>1</v>
      </c>
      <c r="AD27" s="384" t="s">
        <v>444</v>
      </c>
      <c r="AE27" s="382">
        <v>11</v>
      </c>
      <c r="AF27" s="386">
        <v>2015</v>
      </c>
      <c r="AG27" s="390">
        <v>591.91805999999997</v>
      </c>
      <c r="AH27" s="387">
        <v>10.152042079945998</v>
      </c>
      <c r="AI27" s="387">
        <v>0.72126165185769131</v>
      </c>
      <c r="AJ27" s="387">
        <v>4.2557634414803971</v>
      </c>
      <c r="AK27" s="387">
        <v>1.9935061134982088E-2</v>
      </c>
      <c r="AL27" s="387">
        <v>1.7449721334740153E-3</v>
      </c>
      <c r="AM27" s="387">
        <v>6.8518600361678445E-4</v>
      </c>
      <c r="AN27" s="387">
        <v>1.7634929213006269E-2</v>
      </c>
      <c r="AO27" s="387">
        <v>1.3959785075657266E-2</v>
      </c>
      <c r="AP27" s="387">
        <v>4.5679300611304206E-3</v>
      </c>
      <c r="AQ27" s="391">
        <v>6009.1770529999994</v>
      </c>
      <c r="AR27" s="391">
        <v>426.92779772</v>
      </c>
      <c r="AS27" s="391">
        <v>2519.0632401000003</v>
      </c>
      <c r="AT27" s="391">
        <v>11.799922712999996</v>
      </c>
      <c r="AU27" s="391">
        <v>1.0328805200000002</v>
      </c>
      <c r="AV27" s="391">
        <v>0.40557397000000001</v>
      </c>
      <c r="AW27" s="391">
        <v>10.438433087999996</v>
      </c>
      <c r="AX27" s="391">
        <v>8.2630489000000011</v>
      </c>
      <c r="AY27" s="391">
        <v>2.7038403</v>
      </c>
    </row>
    <row r="28" spans="1:51" customFormat="1" x14ac:dyDescent="0.25">
      <c r="A28" s="384" t="s">
        <v>460</v>
      </c>
      <c r="B28" s="384" t="s">
        <v>442</v>
      </c>
      <c r="C28" s="382">
        <v>1</v>
      </c>
      <c r="D28" s="384" t="s">
        <v>444</v>
      </c>
      <c r="E28" s="382">
        <v>11</v>
      </c>
      <c r="F28" s="386">
        <v>2016</v>
      </c>
      <c r="G28" s="390">
        <v>644.33580000000006</v>
      </c>
      <c r="H28" s="387">
        <v>10.152043072882181</v>
      </c>
      <c r="I28" s="387">
        <v>0.72126233886119617</v>
      </c>
      <c r="J28" s="387">
        <v>3.9513143207315196</v>
      </c>
      <c r="K28" s="387">
        <v>1.9935069631394062E-2</v>
      </c>
      <c r="L28" s="387">
        <v>1.7449750580365083E-3</v>
      </c>
      <c r="M28" s="387">
        <v>6.8518682339239871E-4</v>
      </c>
      <c r="N28" s="387">
        <v>1.7634944483916615E-2</v>
      </c>
      <c r="O28" s="387">
        <v>1.3959785254831414E-2</v>
      </c>
      <c r="P28" s="387">
        <v>4.5679353840031847E-3</v>
      </c>
      <c r="Q28" s="391">
        <v>6541.3247949999995</v>
      </c>
      <c r="R28" s="391">
        <v>464.73514611999997</v>
      </c>
      <c r="S28" s="391">
        <v>2545.9732739000005</v>
      </c>
      <c r="T28" s="391">
        <v>12.844879038999998</v>
      </c>
      <c r="U28" s="391">
        <v>1.1243499000000001</v>
      </c>
      <c r="V28" s="391">
        <v>0.44149040000000001</v>
      </c>
      <c r="W28" s="391">
        <v>11.362826062</v>
      </c>
      <c r="X28" s="391">
        <v>8.9947894000000037</v>
      </c>
      <c r="Y28" s="391">
        <v>2.9432842999999997</v>
      </c>
      <c r="AA28" s="384" t="s">
        <v>460</v>
      </c>
      <c r="AB28" s="384" t="s">
        <v>442</v>
      </c>
      <c r="AC28" s="382">
        <v>1</v>
      </c>
      <c r="AD28" s="384" t="s">
        <v>444</v>
      </c>
      <c r="AE28" s="382">
        <v>11</v>
      </c>
      <c r="AF28" s="386">
        <v>2016</v>
      </c>
      <c r="AG28" s="390">
        <v>644.33580000000006</v>
      </c>
      <c r="AH28" s="387">
        <v>10.152043072882181</v>
      </c>
      <c r="AI28" s="387">
        <v>0.72126233886119617</v>
      </c>
      <c r="AJ28" s="387">
        <v>3.9513143207315196</v>
      </c>
      <c r="AK28" s="387">
        <v>1.9935069631394062E-2</v>
      </c>
      <c r="AL28" s="387">
        <v>1.7449750580365083E-3</v>
      </c>
      <c r="AM28" s="387">
        <v>6.8518682339239871E-4</v>
      </c>
      <c r="AN28" s="387">
        <v>1.7634944483916615E-2</v>
      </c>
      <c r="AO28" s="387">
        <v>1.3959785254831414E-2</v>
      </c>
      <c r="AP28" s="387">
        <v>4.5679353840031847E-3</v>
      </c>
      <c r="AQ28" s="391">
        <v>6541.3247949999995</v>
      </c>
      <c r="AR28" s="391">
        <v>464.73514611999997</v>
      </c>
      <c r="AS28" s="391">
        <v>2545.9732739000005</v>
      </c>
      <c r="AT28" s="391">
        <v>12.844879038999998</v>
      </c>
      <c r="AU28" s="391">
        <v>1.1243499000000001</v>
      </c>
      <c r="AV28" s="391">
        <v>0.44149040000000001</v>
      </c>
      <c r="AW28" s="391">
        <v>11.362826062</v>
      </c>
      <c r="AX28" s="391">
        <v>8.9947894000000037</v>
      </c>
      <c r="AY28" s="391">
        <v>2.9432842999999997</v>
      </c>
    </row>
    <row r="29" spans="1:51" customFormat="1" x14ac:dyDescent="0.25">
      <c r="A29" s="384" t="s">
        <v>461</v>
      </c>
      <c r="B29" s="384" t="s">
        <v>442</v>
      </c>
      <c r="C29" s="382">
        <v>1</v>
      </c>
      <c r="D29" s="384" t="s">
        <v>444</v>
      </c>
      <c r="E29" s="382">
        <v>11</v>
      </c>
      <c r="F29" s="386">
        <v>2017</v>
      </c>
      <c r="G29" s="390">
        <v>578.09802000000002</v>
      </c>
      <c r="H29" s="387">
        <v>10.152039946443686</v>
      </c>
      <c r="I29" s="387">
        <v>0.72126215021459483</v>
      </c>
      <c r="J29" s="387">
        <v>2.7049102800940235</v>
      </c>
      <c r="K29" s="387">
        <v>1.9935063975828865E-2</v>
      </c>
      <c r="L29" s="387">
        <v>1.7449720204888437E-3</v>
      </c>
      <c r="M29" s="387">
        <v>6.8518629418588893E-4</v>
      </c>
      <c r="N29" s="387">
        <v>1.763493602693882E-2</v>
      </c>
      <c r="O29" s="387">
        <v>1.3959783498307088E-2</v>
      </c>
      <c r="P29" s="387">
        <v>4.56793123076256E-3</v>
      </c>
      <c r="Q29" s="391">
        <v>5868.8741920000011</v>
      </c>
      <c r="R29" s="391">
        <v>416.96022093999989</v>
      </c>
      <c r="S29" s="391">
        <v>1563.7032772000005</v>
      </c>
      <c r="T29" s="391">
        <v>11.524421012999996</v>
      </c>
      <c r="U29" s="391">
        <v>1.00876487</v>
      </c>
      <c r="V29" s="391">
        <v>0.3961048399999999</v>
      </c>
      <c r="W29" s="391">
        <v>10.194721599999999</v>
      </c>
      <c r="X29" s="391">
        <v>8.0701232000000012</v>
      </c>
      <c r="Y29" s="391">
        <v>2.6407119999999993</v>
      </c>
      <c r="AA29" s="384" t="s">
        <v>461</v>
      </c>
      <c r="AB29" s="384" t="s">
        <v>442</v>
      </c>
      <c r="AC29" s="382">
        <v>1</v>
      </c>
      <c r="AD29" s="384" t="s">
        <v>444</v>
      </c>
      <c r="AE29" s="382">
        <v>11</v>
      </c>
      <c r="AF29" s="386">
        <v>2017</v>
      </c>
      <c r="AG29" s="390">
        <v>578.09802000000002</v>
      </c>
      <c r="AH29" s="387">
        <v>10.152039946443686</v>
      </c>
      <c r="AI29" s="387">
        <v>0.72126215021459483</v>
      </c>
      <c r="AJ29" s="387">
        <v>2.7049102800940235</v>
      </c>
      <c r="AK29" s="387">
        <v>1.9935063975828865E-2</v>
      </c>
      <c r="AL29" s="387">
        <v>1.7449720204888437E-3</v>
      </c>
      <c r="AM29" s="387">
        <v>6.8518629418588893E-4</v>
      </c>
      <c r="AN29" s="387">
        <v>1.763493602693882E-2</v>
      </c>
      <c r="AO29" s="387">
        <v>1.3959783498307088E-2</v>
      </c>
      <c r="AP29" s="387">
        <v>4.56793123076256E-3</v>
      </c>
      <c r="AQ29" s="391">
        <v>5868.8741920000011</v>
      </c>
      <c r="AR29" s="391">
        <v>416.96022093999989</v>
      </c>
      <c r="AS29" s="391">
        <v>1563.7032772000005</v>
      </c>
      <c r="AT29" s="391">
        <v>11.524421012999996</v>
      </c>
      <c r="AU29" s="391">
        <v>1.00876487</v>
      </c>
      <c r="AV29" s="391">
        <v>0.3961048399999999</v>
      </c>
      <c r="AW29" s="391">
        <v>10.194721599999999</v>
      </c>
      <c r="AX29" s="391">
        <v>8.0701232000000012</v>
      </c>
      <c r="AY29" s="391">
        <v>2.6407119999999993</v>
      </c>
    </row>
    <row r="30" spans="1:51" customFormat="1" x14ac:dyDescent="0.25">
      <c r="A30" s="384" t="s">
        <v>462</v>
      </c>
      <c r="B30" s="384" t="s">
        <v>442</v>
      </c>
      <c r="C30" s="382">
        <v>1</v>
      </c>
      <c r="D30" s="384" t="s">
        <v>444</v>
      </c>
      <c r="E30" s="382">
        <v>11</v>
      </c>
      <c r="F30" s="386">
        <v>2018</v>
      </c>
      <c r="G30" s="390">
        <v>561.39153999999996</v>
      </c>
      <c r="H30" s="387">
        <v>10.152036925957237</v>
      </c>
      <c r="I30" s="387">
        <v>0.72126171037418918</v>
      </c>
      <c r="J30" s="387">
        <v>2.5860947562551453</v>
      </c>
      <c r="K30" s="387">
        <v>1.9935054138863591E-2</v>
      </c>
      <c r="L30" s="387">
        <v>1.7449725551617686E-3</v>
      </c>
      <c r="M30" s="387">
        <v>6.8518599336213739E-4</v>
      </c>
      <c r="N30" s="387">
        <v>1.7634932507176713E-2</v>
      </c>
      <c r="O30" s="387">
        <v>1.3959770216701162E-2</v>
      </c>
      <c r="P30" s="387">
        <v>4.5679295416528719E-3</v>
      </c>
      <c r="Q30" s="391">
        <v>5699.2676439999987</v>
      </c>
      <c r="R30" s="391">
        <v>404.91022233000001</v>
      </c>
      <c r="S30" s="391">
        <v>1451.8117178000005</v>
      </c>
      <c r="T30" s="391">
        <v>11.191370743000004</v>
      </c>
      <c r="U30" s="391">
        <v>0.9796128300000001</v>
      </c>
      <c r="V30" s="391">
        <v>0.38465762000000003</v>
      </c>
      <c r="W30" s="391">
        <v>9.9001019179999954</v>
      </c>
      <c r="X30" s="391">
        <v>7.8368968999999984</v>
      </c>
      <c r="Y30" s="391">
        <v>2.5643969999999996</v>
      </c>
      <c r="AA30" s="384" t="s">
        <v>462</v>
      </c>
      <c r="AB30" s="384" t="s">
        <v>442</v>
      </c>
      <c r="AC30" s="382">
        <v>1</v>
      </c>
      <c r="AD30" s="384" t="s">
        <v>444</v>
      </c>
      <c r="AE30" s="382">
        <v>11</v>
      </c>
      <c r="AF30" s="386">
        <v>2018</v>
      </c>
      <c r="AG30" s="390">
        <v>561.39153999999996</v>
      </c>
      <c r="AH30" s="387">
        <v>10.152036925957237</v>
      </c>
      <c r="AI30" s="387">
        <v>0.72126171037418918</v>
      </c>
      <c r="AJ30" s="387">
        <v>2.5860947562551453</v>
      </c>
      <c r="AK30" s="387">
        <v>1.9935054138863591E-2</v>
      </c>
      <c r="AL30" s="387">
        <v>1.7449725551617686E-3</v>
      </c>
      <c r="AM30" s="387">
        <v>6.8518599336213739E-4</v>
      </c>
      <c r="AN30" s="387">
        <v>1.7634932507176713E-2</v>
      </c>
      <c r="AO30" s="387">
        <v>1.3959770216701162E-2</v>
      </c>
      <c r="AP30" s="387">
        <v>4.5679295416528719E-3</v>
      </c>
      <c r="AQ30" s="391">
        <v>5699.2676439999987</v>
      </c>
      <c r="AR30" s="391">
        <v>404.91022233000001</v>
      </c>
      <c r="AS30" s="391">
        <v>1451.8117178000005</v>
      </c>
      <c r="AT30" s="391">
        <v>11.191370743000004</v>
      </c>
      <c r="AU30" s="391">
        <v>0.9796128300000001</v>
      </c>
      <c r="AV30" s="391">
        <v>0.38465762000000003</v>
      </c>
      <c r="AW30" s="391">
        <v>9.9001019179999954</v>
      </c>
      <c r="AX30" s="391">
        <v>7.8368968999999984</v>
      </c>
      <c r="AY30" s="391">
        <v>2.5643969999999996</v>
      </c>
    </row>
    <row r="31" spans="1:51" customFormat="1" x14ac:dyDescent="0.25">
      <c r="A31" s="384" t="s">
        <v>463</v>
      </c>
      <c r="B31" s="384" t="s">
        <v>442</v>
      </c>
      <c r="C31" s="382">
        <v>1</v>
      </c>
      <c r="D31" s="384" t="s">
        <v>444</v>
      </c>
      <c r="E31" s="382">
        <v>11</v>
      </c>
      <c r="F31" s="386">
        <v>2019</v>
      </c>
      <c r="G31" s="390">
        <v>604.84411999999986</v>
      </c>
      <c r="H31" s="387">
        <v>10.152028808678843</v>
      </c>
      <c r="I31" s="387">
        <v>0.72126132959678946</v>
      </c>
      <c r="J31" s="387">
        <v>2.50960337284919</v>
      </c>
      <c r="K31" s="387">
        <v>1.9935037313415564E-2</v>
      </c>
      <c r="L31" s="387">
        <v>1.7449717953776261E-3</v>
      </c>
      <c r="M31" s="387">
        <v>6.8518483737595073E-4</v>
      </c>
      <c r="N31" s="387">
        <v>1.7634910037647385E-2</v>
      </c>
      <c r="O31" s="387">
        <v>1.3959766360959252E-2</v>
      </c>
      <c r="P31" s="387">
        <v>4.567925368936381E-3</v>
      </c>
      <c r="Q31" s="391">
        <v>6140.3949310000016</v>
      </c>
      <c r="R31" s="391">
        <v>436.25067418999998</v>
      </c>
      <c r="S31" s="391">
        <v>1517.9188435999999</v>
      </c>
      <c r="T31" s="391">
        <v>12.057590100999997</v>
      </c>
      <c r="U31" s="391">
        <v>1.05543593</v>
      </c>
      <c r="V31" s="391">
        <v>0.41443001999999995</v>
      </c>
      <c r="W31" s="391">
        <v>10.666371642999998</v>
      </c>
      <c r="X31" s="391">
        <v>8.4434825999999994</v>
      </c>
      <c r="Y31" s="391">
        <v>2.7628827999999999</v>
      </c>
      <c r="AA31" s="384" t="s">
        <v>463</v>
      </c>
      <c r="AB31" s="384" t="s">
        <v>442</v>
      </c>
      <c r="AC31" s="382">
        <v>1</v>
      </c>
      <c r="AD31" s="384" t="s">
        <v>444</v>
      </c>
      <c r="AE31" s="382">
        <v>11</v>
      </c>
      <c r="AF31" s="386">
        <v>2019</v>
      </c>
      <c r="AG31" s="390">
        <v>604.84411999999986</v>
      </c>
      <c r="AH31" s="387">
        <v>10.152028808678843</v>
      </c>
      <c r="AI31" s="387">
        <v>0.72126132959678946</v>
      </c>
      <c r="AJ31" s="387">
        <v>2.50960337284919</v>
      </c>
      <c r="AK31" s="387">
        <v>1.9935037313415564E-2</v>
      </c>
      <c r="AL31" s="387">
        <v>1.7449717953776261E-3</v>
      </c>
      <c r="AM31" s="387">
        <v>6.8518483737595073E-4</v>
      </c>
      <c r="AN31" s="387">
        <v>1.7634910037647385E-2</v>
      </c>
      <c r="AO31" s="387">
        <v>1.3959766360959252E-2</v>
      </c>
      <c r="AP31" s="387">
        <v>4.567925368936381E-3</v>
      </c>
      <c r="AQ31" s="391">
        <v>6140.3949310000016</v>
      </c>
      <c r="AR31" s="391">
        <v>436.25067418999998</v>
      </c>
      <c r="AS31" s="391">
        <v>1517.9188435999999</v>
      </c>
      <c r="AT31" s="391">
        <v>12.057590100999997</v>
      </c>
      <c r="AU31" s="391">
        <v>1.05543593</v>
      </c>
      <c r="AV31" s="391">
        <v>0.41443001999999995</v>
      </c>
      <c r="AW31" s="391">
        <v>10.666371642999998</v>
      </c>
      <c r="AX31" s="391">
        <v>8.4434825999999994</v>
      </c>
      <c r="AY31" s="391">
        <v>2.7628827999999999</v>
      </c>
    </row>
    <row r="32" spans="1:51" customFormat="1" x14ac:dyDescent="0.25">
      <c r="A32" s="384" t="s">
        <v>464</v>
      </c>
      <c r="B32" s="384" t="s">
        <v>442</v>
      </c>
      <c r="C32" s="382">
        <v>1</v>
      </c>
      <c r="D32" s="384" t="s">
        <v>444</v>
      </c>
      <c r="E32" s="382">
        <v>11</v>
      </c>
      <c r="F32" s="386">
        <v>2020</v>
      </c>
      <c r="G32" s="390">
        <v>626.98590000000013</v>
      </c>
      <c r="H32" s="387">
        <v>10.152042803514396</v>
      </c>
      <c r="I32" s="387">
        <v>0.72126192118514931</v>
      </c>
      <c r="J32" s="387">
        <v>2.4028498414398158</v>
      </c>
      <c r="K32" s="387">
        <v>1.9935064737500469E-2</v>
      </c>
      <c r="L32" s="387">
        <v>1.7449721756103279E-3</v>
      </c>
      <c r="M32" s="387">
        <v>6.8518611024586036E-4</v>
      </c>
      <c r="N32" s="387">
        <v>1.7634933930731133E-2</v>
      </c>
      <c r="O32" s="387">
        <v>1.3959781711199562E-2</v>
      </c>
      <c r="P32" s="387">
        <v>4.5679320699237398E-3</v>
      </c>
      <c r="Q32" s="391">
        <v>6365.1876939999984</v>
      </c>
      <c r="R32" s="391">
        <v>452.22105478999998</v>
      </c>
      <c r="S32" s="391">
        <v>1506.5529704000005</v>
      </c>
      <c r="T32" s="391">
        <v>12.499004505999999</v>
      </c>
      <c r="U32" s="391">
        <v>1.0940729499999997</v>
      </c>
      <c r="V32" s="391">
        <v>0.42960203000000008</v>
      </c>
      <c r="W32" s="391">
        <v>11.056854921999999</v>
      </c>
      <c r="X32" s="391">
        <v>8.752586299999999</v>
      </c>
      <c r="Y32" s="391">
        <v>2.8640289999999995</v>
      </c>
      <c r="AA32" s="384" t="s">
        <v>464</v>
      </c>
      <c r="AB32" s="384" t="s">
        <v>442</v>
      </c>
      <c r="AC32" s="382">
        <v>1</v>
      </c>
      <c r="AD32" s="384" t="s">
        <v>444</v>
      </c>
      <c r="AE32" s="382">
        <v>11</v>
      </c>
      <c r="AF32" s="386">
        <v>2020</v>
      </c>
      <c r="AG32" s="390">
        <v>626.98590000000013</v>
      </c>
      <c r="AH32" s="387">
        <v>10.152042803514396</v>
      </c>
      <c r="AI32" s="387">
        <v>0.72126192118514931</v>
      </c>
      <c r="AJ32" s="387">
        <v>2.4028498414398158</v>
      </c>
      <c r="AK32" s="387">
        <v>1.9935064737500469E-2</v>
      </c>
      <c r="AL32" s="387">
        <v>1.7449721756103279E-3</v>
      </c>
      <c r="AM32" s="387">
        <v>6.8518611024586036E-4</v>
      </c>
      <c r="AN32" s="387">
        <v>1.7634933930731133E-2</v>
      </c>
      <c r="AO32" s="387">
        <v>1.3959781711199562E-2</v>
      </c>
      <c r="AP32" s="387">
        <v>4.5679320699237398E-3</v>
      </c>
      <c r="AQ32" s="391">
        <v>6365.1876939999984</v>
      </c>
      <c r="AR32" s="391">
        <v>452.22105478999998</v>
      </c>
      <c r="AS32" s="391">
        <v>1506.5529704000005</v>
      </c>
      <c r="AT32" s="391">
        <v>12.499004505999999</v>
      </c>
      <c r="AU32" s="391">
        <v>1.0940729499999997</v>
      </c>
      <c r="AV32" s="391">
        <v>0.42960203000000008</v>
      </c>
      <c r="AW32" s="391">
        <v>11.056854921999999</v>
      </c>
      <c r="AX32" s="391">
        <v>8.752586299999999</v>
      </c>
      <c r="AY32" s="391">
        <v>2.8640289999999995</v>
      </c>
    </row>
    <row r="33" spans="1:51" customFormat="1" x14ac:dyDescent="0.25">
      <c r="A33" s="384" t="s">
        <v>465</v>
      </c>
      <c r="B33" s="384" t="s">
        <v>442</v>
      </c>
      <c r="C33" s="382">
        <v>1</v>
      </c>
      <c r="D33" s="384" t="s">
        <v>444</v>
      </c>
      <c r="E33" s="382">
        <v>11</v>
      </c>
      <c r="F33" s="386">
        <v>2021</v>
      </c>
      <c r="G33" s="390">
        <v>1376.7296800000001</v>
      </c>
      <c r="H33" s="387">
        <v>10.152045931050166</v>
      </c>
      <c r="I33" s="387">
        <v>0.7212626478714399</v>
      </c>
      <c r="J33" s="387">
        <v>2.3276268501017556</v>
      </c>
      <c r="K33" s="387">
        <v>1.9935064288001691E-2</v>
      </c>
      <c r="L33" s="387">
        <v>1.7449730291279838E-3</v>
      </c>
      <c r="M33" s="387">
        <v>6.8518630324000847E-4</v>
      </c>
      <c r="N33" s="387">
        <v>1.7634942303996804E-2</v>
      </c>
      <c r="O33" s="387">
        <v>1.3959785409725457E-2</v>
      </c>
      <c r="P33" s="387">
        <v>4.5679317380591371E-3</v>
      </c>
      <c r="Q33" s="391">
        <v>13976.622946</v>
      </c>
      <c r="R33" s="391">
        <v>992.98369440000022</v>
      </c>
      <c r="S33" s="391">
        <v>3204.5129684999984</v>
      </c>
      <c r="T33" s="391">
        <v>27.445194678</v>
      </c>
      <c r="U33" s="391">
        <v>2.4023561600000001</v>
      </c>
      <c r="V33" s="391">
        <v>0.94331631999999999</v>
      </c>
      <c r="W33" s="391">
        <v>24.278548474999987</v>
      </c>
      <c r="X33" s="391">
        <v>19.2188509</v>
      </c>
      <c r="Y33" s="391">
        <v>6.2888071999999999</v>
      </c>
      <c r="AA33" s="384" t="s">
        <v>465</v>
      </c>
      <c r="AB33" s="384" t="s">
        <v>442</v>
      </c>
      <c r="AC33" s="382">
        <v>1</v>
      </c>
      <c r="AD33" s="384" t="s">
        <v>444</v>
      </c>
      <c r="AE33" s="382">
        <v>11</v>
      </c>
      <c r="AF33" s="386">
        <v>2021</v>
      </c>
      <c r="AG33" s="390">
        <v>1376.7296800000001</v>
      </c>
      <c r="AH33" s="387">
        <v>10.152045931050166</v>
      </c>
      <c r="AI33" s="387">
        <v>0.7212626478714399</v>
      </c>
      <c r="AJ33" s="387">
        <v>2.3276268501017556</v>
      </c>
      <c r="AK33" s="387">
        <v>1.9935064288001691E-2</v>
      </c>
      <c r="AL33" s="387">
        <v>1.7449730291279838E-3</v>
      </c>
      <c r="AM33" s="387">
        <v>6.8518630324000847E-4</v>
      </c>
      <c r="AN33" s="387">
        <v>1.7634942303996804E-2</v>
      </c>
      <c r="AO33" s="387">
        <v>1.3959785409725457E-2</v>
      </c>
      <c r="AP33" s="387">
        <v>4.5679317380591371E-3</v>
      </c>
      <c r="AQ33" s="391">
        <v>13976.622946</v>
      </c>
      <c r="AR33" s="391">
        <v>992.98369440000022</v>
      </c>
      <c r="AS33" s="391">
        <v>3204.5129684999984</v>
      </c>
      <c r="AT33" s="391">
        <v>27.445194678</v>
      </c>
      <c r="AU33" s="391">
        <v>2.4023561600000001</v>
      </c>
      <c r="AV33" s="391">
        <v>0.94331631999999999</v>
      </c>
      <c r="AW33" s="391">
        <v>24.278548474999987</v>
      </c>
      <c r="AX33" s="391">
        <v>19.2188509</v>
      </c>
      <c r="AY33" s="391">
        <v>6.2888071999999999</v>
      </c>
    </row>
    <row r="34" spans="1:51" customFormat="1" x14ac:dyDescent="0.25">
      <c r="A34" s="384" t="s">
        <v>466</v>
      </c>
      <c r="B34" s="384" t="s">
        <v>442</v>
      </c>
      <c r="C34" s="382">
        <v>1</v>
      </c>
      <c r="D34" s="384" t="s">
        <v>444</v>
      </c>
      <c r="E34" s="382">
        <v>11</v>
      </c>
      <c r="F34" s="386">
        <v>2022</v>
      </c>
      <c r="G34" s="390">
        <v>1582.6819799999998</v>
      </c>
      <c r="H34" s="387">
        <v>10.152038918140715</v>
      </c>
      <c r="I34" s="387">
        <v>0.72126250695038541</v>
      </c>
      <c r="J34" s="387">
        <v>1.9964072076564614</v>
      </c>
      <c r="K34" s="387">
        <v>1.9935078222726717E-2</v>
      </c>
      <c r="L34" s="387">
        <v>1.7449757657568071E-3</v>
      </c>
      <c r="M34" s="387">
        <v>6.8518636953205227E-4</v>
      </c>
      <c r="N34" s="387">
        <v>1.7634940450892096E-2</v>
      </c>
      <c r="O34" s="387">
        <v>1.3959787234072133E-2</v>
      </c>
      <c r="P34" s="387">
        <v>4.5679325924971991E-3</v>
      </c>
      <c r="Q34" s="391">
        <v>16067.449056000001</v>
      </c>
      <c r="R34" s="391">
        <v>1141.5291725999996</v>
      </c>
      <c r="S34" s="391">
        <v>3159.6777122999993</v>
      </c>
      <c r="T34" s="391">
        <v>31.550889072999997</v>
      </c>
      <c r="U34" s="391">
        <v>2.7617416999999995</v>
      </c>
      <c r="V34" s="391">
        <v>1.08443212</v>
      </c>
      <c r="W34" s="391">
        <v>27.91050246999999</v>
      </c>
      <c r="X34" s="391">
        <v>22.093903700000006</v>
      </c>
      <c r="Y34" s="391">
        <v>7.2295845999999999</v>
      </c>
      <c r="AA34" s="384" t="s">
        <v>466</v>
      </c>
      <c r="AB34" s="384" t="s">
        <v>442</v>
      </c>
      <c r="AC34" s="382">
        <v>1</v>
      </c>
      <c r="AD34" s="384" t="s">
        <v>444</v>
      </c>
      <c r="AE34" s="382">
        <v>11</v>
      </c>
      <c r="AF34" s="386">
        <v>2022</v>
      </c>
      <c r="AG34" s="390">
        <v>1582.6819799999998</v>
      </c>
      <c r="AH34" s="387">
        <v>10.152038918140715</v>
      </c>
      <c r="AI34" s="387">
        <v>0.72126250695038541</v>
      </c>
      <c r="AJ34" s="387">
        <v>1.9964072076564614</v>
      </c>
      <c r="AK34" s="387">
        <v>1.9935078222726717E-2</v>
      </c>
      <c r="AL34" s="387">
        <v>1.7449757657568071E-3</v>
      </c>
      <c r="AM34" s="387">
        <v>6.8518636953205227E-4</v>
      </c>
      <c r="AN34" s="387">
        <v>1.7634940450892096E-2</v>
      </c>
      <c r="AO34" s="387">
        <v>1.3959787234072133E-2</v>
      </c>
      <c r="AP34" s="387">
        <v>4.5679325924971991E-3</v>
      </c>
      <c r="AQ34" s="391">
        <v>16067.449056000001</v>
      </c>
      <c r="AR34" s="391">
        <v>1141.5291725999996</v>
      </c>
      <c r="AS34" s="391">
        <v>3159.6777122999993</v>
      </c>
      <c r="AT34" s="391">
        <v>31.550889072999997</v>
      </c>
      <c r="AU34" s="391">
        <v>2.7617416999999995</v>
      </c>
      <c r="AV34" s="391">
        <v>1.08443212</v>
      </c>
      <c r="AW34" s="391">
        <v>27.91050246999999</v>
      </c>
      <c r="AX34" s="391">
        <v>22.093903700000006</v>
      </c>
      <c r="AY34" s="391">
        <v>7.2295845999999999</v>
      </c>
    </row>
    <row r="35" spans="1:51" customFormat="1" x14ac:dyDescent="0.25">
      <c r="A35" s="384" t="s">
        <v>467</v>
      </c>
      <c r="B35" s="384" t="s">
        <v>442</v>
      </c>
      <c r="C35" s="382">
        <v>1</v>
      </c>
      <c r="D35" s="384" t="s">
        <v>444</v>
      </c>
      <c r="E35" s="382">
        <v>11</v>
      </c>
      <c r="F35" s="386">
        <v>2023</v>
      </c>
      <c r="G35" s="390">
        <v>1838.8551</v>
      </c>
      <c r="H35" s="387">
        <v>10.152050194710824</v>
      </c>
      <c r="I35" s="387">
        <v>0.72126251018908449</v>
      </c>
      <c r="J35" s="387">
        <v>1.9367311100260145</v>
      </c>
      <c r="K35" s="387">
        <v>1.9935074335655924E-2</v>
      </c>
      <c r="L35" s="387">
        <v>1.7449746856073654E-3</v>
      </c>
      <c r="M35" s="387">
        <v>6.8518625529548241E-4</v>
      </c>
      <c r="N35" s="387">
        <v>1.7634950832178128E-2</v>
      </c>
      <c r="O35" s="387">
        <v>1.3959808687481683E-2</v>
      </c>
      <c r="P35" s="387">
        <v>4.5679343086902288E-3</v>
      </c>
      <c r="Q35" s="391">
        <v>18668.149275999993</v>
      </c>
      <c r="R35" s="391">
        <v>1326.2972453</v>
      </c>
      <c r="S35" s="391">
        <v>3561.3678789999981</v>
      </c>
      <c r="T35" s="391">
        <v>36.657713111000007</v>
      </c>
      <c r="U35" s="391">
        <v>3.2087556000000004</v>
      </c>
      <c r="V35" s="391">
        <v>1.2599582399999998</v>
      </c>
      <c r="W35" s="391">
        <v>32.428119275999997</v>
      </c>
      <c r="X35" s="391">
        <v>25.670065399999999</v>
      </c>
      <c r="Y35" s="391">
        <v>8.3997693000000009</v>
      </c>
      <c r="AA35" s="384" t="s">
        <v>467</v>
      </c>
      <c r="AB35" s="384" t="s">
        <v>442</v>
      </c>
      <c r="AC35" s="382">
        <v>1</v>
      </c>
      <c r="AD35" s="384" t="s">
        <v>444</v>
      </c>
      <c r="AE35" s="382">
        <v>11</v>
      </c>
      <c r="AF35" s="386">
        <v>2023</v>
      </c>
      <c r="AG35" s="390">
        <v>1838.8551</v>
      </c>
      <c r="AH35" s="387">
        <v>10.152050194710824</v>
      </c>
      <c r="AI35" s="387">
        <v>0.72126251018908449</v>
      </c>
      <c r="AJ35" s="387">
        <v>1.9367311100260145</v>
      </c>
      <c r="AK35" s="387">
        <v>1.9935074335655924E-2</v>
      </c>
      <c r="AL35" s="387">
        <v>1.7449746856073654E-3</v>
      </c>
      <c r="AM35" s="387">
        <v>6.8518625529548241E-4</v>
      </c>
      <c r="AN35" s="387">
        <v>1.7634950832178128E-2</v>
      </c>
      <c r="AO35" s="387">
        <v>1.3959808687481683E-2</v>
      </c>
      <c r="AP35" s="387">
        <v>4.5679343086902288E-3</v>
      </c>
      <c r="AQ35" s="391">
        <v>18668.149275999993</v>
      </c>
      <c r="AR35" s="391">
        <v>1326.2972453</v>
      </c>
      <c r="AS35" s="391">
        <v>3561.3678789999981</v>
      </c>
      <c r="AT35" s="391">
        <v>36.657713111000007</v>
      </c>
      <c r="AU35" s="391">
        <v>3.2087556000000004</v>
      </c>
      <c r="AV35" s="391">
        <v>1.2599582399999998</v>
      </c>
      <c r="AW35" s="391">
        <v>32.428119275999997</v>
      </c>
      <c r="AX35" s="391">
        <v>25.670065399999999</v>
      </c>
      <c r="AY35" s="391">
        <v>8.3997693000000009</v>
      </c>
    </row>
    <row r="36" spans="1:51" customFormat="1" x14ac:dyDescent="0.25">
      <c r="A36" s="384" t="s">
        <v>468</v>
      </c>
      <c r="B36" s="384" t="s">
        <v>442</v>
      </c>
      <c r="C36" s="382">
        <v>1</v>
      </c>
      <c r="D36" s="384" t="s">
        <v>444</v>
      </c>
      <c r="E36" s="382">
        <v>11</v>
      </c>
      <c r="F36" s="386">
        <v>2024</v>
      </c>
      <c r="G36" s="390">
        <v>2155.6634000000004</v>
      </c>
      <c r="H36" s="387">
        <v>10.152043551882914</v>
      </c>
      <c r="I36" s="387">
        <v>0.72126246314707554</v>
      </c>
      <c r="J36" s="387">
        <v>1.8732349410394955</v>
      </c>
      <c r="K36" s="387">
        <v>1.9935070723471952E-2</v>
      </c>
      <c r="L36" s="387">
        <v>1.7449724293690748E-3</v>
      </c>
      <c r="M36" s="387">
        <v>6.8518595250074749E-4</v>
      </c>
      <c r="N36" s="387">
        <v>1.7634939021092057E-2</v>
      </c>
      <c r="O36" s="387">
        <v>1.395980142354321E-2</v>
      </c>
      <c r="P36" s="387">
        <v>4.5679318023398273E-3</v>
      </c>
      <c r="Q36" s="391">
        <v>21884.388720000003</v>
      </c>
      <c r="R36" s="391">
        <v>1554.7990935999999</v>
      </c>
      <c r="S36" s="391">
        <v>4038.0640019999992</v>
      </c>
      <c r="T36" s="391">
        <v>42.973302335000014</v>
      </c>
      <c r="U36" s="391">
        <v>3.7615732000000004</v>
      </c>
      <c r="V36" s="391">
        <v>1.4770302800000001</v>
      </c>
      <c r="W36" s="391">
        <v>38.014992608999982</v>
      </c>
      <c r="X36" s="391">
        <v>30.092633000000003</v>
      </c>
      <c r="Y36" s="391">
        <v>9.8469234000000014</v>
      </c>
      <c r="AA36" s="384" t="s">
        <v>468</v>
      </c>
      <c r="AB36" s="384" t="s">
        <v>442</v>
      </c>
      <c r="AC36" s="382">
        <v>1</v>
      </c>
      <c r="AD36" s="384" t="s">
        <v>444</v>
      </c>
      <c r="AE36" s="382">
        <v>11</v>
      </c>
      <c r="AF36" s="386">
        <v>2024</v>
      </c>
      <c r="AG36" s="390">
        <v>2155.6634000000004</v>
      </c>
      <c r="AH36" s="387">
        <v>10.152043551882914</v>
      </c>
      <c r="AI36" s="387">
        <v>0.72126246314707554</v>
      </c>
      <c r="AJ36" s="387">
        <v>1.8732349410394955</v>
      </c>
      <c r="AK36" s="387">
        <v>1.9935070723471952E-2</v>
      </c>
      <c r="AL36" s="387">
        <v>1.7449724293690748E-3</v>
      </c>
      <c r="AM36" s="387">
        <v>6.8518595250074749E-4</v>
      </c>
      <c r="AN36" s="387">
        <v>1.7634939021092057E-2</v>
      </c>
      <c r="AO36" s="387">
        <v>1.395980142354321E-2</v>
      </c>
      <c r="AP36" s="387">
        <v>4.5679318023398273E-3</v>
      </c>
      <c r="AQ36" s="391">
        <v>21884.388720000003</v>
      </c>
      <c r="AR36" s="391">
        <v>1554.7990935999999</v>
      </c>
      <c r="AS36" s="391">
        <v>4038.0640019999992</v>
      </c>
      <c r="AT36" s="391">
        <v>42.973302335000014</v>
      </c>
      <c r="AU36" s="391">
        <v>3.7615732000000004</v>
      </c>
      <c r="AV36" s="391">
        <v>1.4770302800000001</v>
      </c>
      <c r="AW36" s="391">
        <v>38.014992608999982</v>
      </c>
      <c r="AX36" s="391">
        <v>30.092633000000003</v>
      </c>
      <c r="AY36" s="391">
        <v>9.8469234000000014</v>
      </c>
    </row>
    <row r="37" spans="1:51" customFormat="1" x14ac:dyDescent="0.25">
      <c r="A37" s="384" t="s">
        <v>469</v>
      </c>
      <c r="B37" s="384" t="s">
        <v>442</v>
      </c>
      <c r="C37" s="382">
        <v>1</v>
      </c>
      <c r="D37" s="384" t="s">
        <v>444</v>
      </c>
      <c r="E37" s="382">
        <v>11</v>
      </c>
      <c r="F37" s="386">
        <v>2025</v>
      </c>
      <c r="G37" s="390">
        <v>2545.2763</v>
      </c>
      <c r="H37" s="387">
        <v>10.152029589086254</v>
      </c>
      <c r="I37" s="387">
        <v>0.72126160597967293</v>
      </c>
      <c r="J37" s="387">
        <v>1.8091601972642439</v>
      </c>
      <c r="K37" s="387">
        <v>1.9935056229455322E-2</v>
      </c>
      <c r="L37" s="387">
        <v>1.7449724809836947E-3</v>
      </c>
      <c r="M37" s="387">
        <v>6.8518620945003095E-4</v>
      </c>
      <c r="N37" s="387">
        <v>1.7634924221782918E-2</v>
      </c>
      <c r="O37" s="387">
        <v>1.3959779926446491E-2</v>
      </c>
      <c r="P37" s="387">
        <v>4.5679287156368846E-3</v>
      </c>
      <c r="Q37" s="391">
        <v>25839.720309999982</v>
      </c>
      <c r="R37" s="391">
        <v>1835.8100717999998</v>
      </c>
      <c r="S37" s="391">
        <v>4604.8125730000047</v>
      </c>
      <c r="T37" s="391">
        <v>50.740226159999992</v>
      </c>
      <c r="U37" s="391">
        <v>4.441437099999999</v>
      </c>
      <c r="V37" s="391">
        <v>1.7439882199999999</v>
      </c>
      <c r="W37" s="391">
        <v>44.885754674000005</v>
      </c>
      <c r="X37" s="391">
        <v>35.531496999999995</v>
      </c>
      <c r="Y37" s="391">
        <v>11.626640700000001</v>
      </c>
      <c r="AA37" s="384" t="s">
        <v>469</v>
      </c>
      <c r="AB37" s="384" t="s">
        <v>442</v>
      </c>
      <c r="AC37" s="382">
        <v>1</v>
      </c>
      <c r="AD37" s="384" t="s">
        <v>444</v>
      </c>
      <c r="AE37" s="382">
        <v>11</v>
      </c>
      <c r="AF37" s="386">
        <v>2025</v>
      </c>
      <c r="AG37" s="390">
        <v>2545.2763</v>
      </c>
      <c r="AH37" s="387">
        <v>10.152029589086254</v>
      </c>
      <c r="AI37" s="387">
        <v>0.72126160597967293</v>
      </c>
      <c r="AJ37" s="387">
        <v>1.8091601972642439</v>
      </c>
      <c r="AK37" s="387">
        <v>1.9935056229455322E-2</v>
      </c>
      <c r="AL37" s="387">
        <v>1.7449724809836947E-3</v>
      </c>
      <c r="AM37" s="387">
        <v>6.8518620945003095E-4</v>
      </c>
      <c r="AN37" s="387">
        <v>1.7634924221782918E-2</v>
      </c>
      <c r="AO37" s="387">
        <v>1.3959779926446491E-2</v>
      </c>
      <c r="AP37" s="387">
        <v>4.5679287156368846E-3</v>
      </c>
      <c r="AQ37" s="391">
        <v>25839.720309999982</v>
      </c>
      <c r="AR37" s="391">
        <v>1835.8100717999998</v>
      </c>
      <c r="AS37" s="391">
        <v>4604.8125730000047</v>
      </c>
      <c r="AT37" s="391">
        <v>50.740226159999992</v>
      </c>
      <c r="AU37" s="391">
        <v>4.441437099999999</v>
      </c>
      <c r="AV37" s="391">
        <v>1.7439882199999999</v>
      </c>
      <c r="AW37" s="391">
        <v>44.885754674000005</v>
      </c>
      <c r="AX37" s="391">
        <v>35.531496999999995</v>
      </c>
      <c r="AY37" s="391">
        <v>11.626640700000001</v>
      </c>
    </row>
    <row r="38" spans="1:51" customFormat="1" x14ac:dyDescent="0.25">
      <c r="A38" s="384" t="s">
        <v>470</v>
      </c>
      <c r="B38" s="384" t="s">
        <v>442</v>
      </c>
      <c r="C38" s="382">
        <v>1</v>
      </c>
      <c r="D38" s="384" t="s">
        <v>444</v>
      </c>
      <c r="E38" s="382">
        <v>11</v>
      </c>
      <c r="F38" s="386">
        <v>2026</v>
      </c>
      <c r="G38" s="390">
        <v>3097.8035999999997</v>
      </c>
      <c r="H38" s="387">
        <v>10.152041262396361</v>
      </c>
      <c r="I38" s="387">
        <v>0.72126231104515481</v>
      </c>
      <c r="J38" s="387">
        <v>1.7417686534420722</v>
      </c>
      <c r="K38" s="387">
        <v>1.9935060708819632E-2</v>
      </c>
      <c r="L38" s="387">
        <v>1.7449731803526858E-3</v>
      </c>
      <c r="M38" s="387">
        <v>6.8518648503087805E-4</v>
      </c>
      <c r="N38" s="387">
        <v>1.7634942592874514E-2</v>
      </c>
      <c r="O38" s="387">
        <v>1.3959796870272866E-2</v>
      </c>
      <c r="P38" s="387">
        <v>4.5679293548499967E-3</v>
      </c>
      <c r="Q38" s="391">
        <v>31449.029969999992</v>
      </c>
      <c r="R38" s="391">
        <v>2234.3289837000002</v>
      </c>
      <c r="S38" s="391">
        <v>5395.6572050000032</v>
      </c>
      <c r="T38" s="391">
        <v>61.754902829999999</v>
      </c>
      <c r="U38" s="391">
        <v>5.405584199999999</v>
      </c>
      <c r="V38" s="391">
        <v>2.12257316</v>
      </c>
      <c r="W38" s="391">
        <v>54.629588649999995</v>
      </c>
      <c r="X38" s="391">
        <v>43.244709000000014</v>
      </c>
      <c r="Y38" s="391">
        <v>14.150547999999997</v>
      </c>
      <c r="AA38" s="384" t="s">
        <v>470</v>
      </c>
      <c r="AB38" s="384" t="s">
        <v>442</v>
      </c>
      <c r="AC38" s="382">
        <v>1</v>
      </c>
      <c r="AD38" s="384" t="s">
        <v>444</v>
      </c>
      <c r="AE38" s="382">
        <v>11</v>
      </c>
      <c r="AF38" s="386">
        <v>2026</v>
      </c>
      <c r="AG38" s="390">
        <v>3097.8035999999997</v>
      </c>
      <c r="AH38" s="387">
        <v>10.152041262396361</v>
      </c>
      <c r="AI38" s="387">
        <v>0.72126231104515481</v>
      </c>
      <c r="AJ38" s="387">
        <v>1.7417686534420722</v>
      </c>
      <c r="AK38" s="387">
        <v>1.9935060708819632E-2</v>
      </c>
      <c r="AL38" s="387">
        <v>1.7449731803526858E-3</v>
      </c>
      <c r="AM38" s="387">
        <v>6.8518648503087805E-4</v>
      </c>
      <c r="AN38" s="387">
        <v>1.7634942592874514E-2</v>
      </c>
      <c r="AO38" s="387">
        <v>1.3959796870272866E-2</v>
      </c>
      <c r="AP38" s="387">
        <v>4.5679293548499967E-3</v>
      </c>
      <c r="AQ38" s="391">
        <v>31449.029969999992</v>
      </c>
      <c r="AR38" s="391">
        <v>2234.3289837000002</v>
      </c>
      <c r="AS38" s="391">
        <v>5395.6572050000032</v>
      </c>
      <c r="AT38" s="391">
        <v>61.754902829999999</v>
      </c>
      <c r="AU38" s="391">
        <v>5.405584199999999</v>
      </c>
      <c r="AV38" s="391">
        <v>2.12257316</v>
      </c>
      <c r="AW38" s="391">
        <v>54.629588649999995</v>
      </c>
      <c r="AX38" s="391">
        <v>43.244709000000014</v>
      </c>
      <c r="AY38" s="391">
        <v>14.150547999999997</v>
      </c>
    </row>
    <row r="39" spans="1:51" customFormat="1" x14ac:dyDescent="0.25">
      <c r="A39" s="384" t="s">
        <v>1076</v>
      </c>
      <c r="B39" s="384" t="s">
        <v>442</v>
      </c>
      <c r="C39" s="382">
        <v>1</v>
      </c>
      <c r="D39" s="384" t="s">
        <v>444</v>
      </c>
      <c r="E39" s="382">
        <v>11</v>
      </c>
      <c r="F39" s="386">
        <v>2027</v>
      </c>
      <c r="G39" s="390">
        <v>3793.3868000000002</v>
      </c>
      <c r="H39" s="387">
        <v>10.152046701380414</v>
      </c>
      <c r="I39" s="387">
        <v>0.72126269564706647</v>
      </c>
      <c r="J39" s="387">
        <v>1.6693222676369304</v>
      </c>
      <c r="K39" s="387">
        <v>1.9935069228901203E-2</v>
      </c>
      <c r="L39" s="387">
        <v>1.7449740427208738E-3</v>
      </c>
      <c r="M39" s="387">
        <v>6.8518617716495464E-4</v>
      </c>
      <c r="N39" s="387">
        <v>1.7634952285909774E-2</v>
      </c>
      <c r="O39" s="387">
        <v>1.3959792605383662E-2</v>
      </c>
      <c r="P39" s="387">
        <v>4.567932750754549E-3</v>
      </c>
      <c r="Q39" s="391">
        <v>38510.639950000004</v>
      </c>
      <c r="R39" s="391">
        <v>2736.0283889999996</v>
      </c>
      <c r="S39" s="391">
        <v>6332.3850549999988</v>
      </c>
      <c r="T39" s="391">
        <v>75.621428470000012</v>
      </c>
      <c r="U39" s="391">
        <v>6.6193614999999992</v>
      </c>
      <c r="V39" s="391">
        <v>2.5991762000000005</v>
      </c>
      <c r="W39" s="391">
        <v>66.896195219999967</v>
      </c>
      <c r="X39" s="391">
        <v>52.954892999999998</v>
      </c>
      <c r="Y39" s="391">
        <v>17.327935799999999</v>
      </c>
      <c r="AA39" s="384" t="s">
        <v>1076</v>
      </c>
      <c r="AB39" s="384" t="s">
        <v>442</v>
      </c>
      <c r="AC39" s="382">
        <v>1</v>
      </c>
      <c r="AD39" s="384" t="s">
        <v>444</v>
      </c>
      <c r="AE39" s="382">
        <v>11</v>
      </c>
      <c r="AF39" s="386">
        <v>2027</v>
      </c>
      <c r="AG39" s="390">
        <v>3793.3868000000002</v>
      </c>
      <c r="AH39" s="387">
        <v>10.152046701380414</v>
      </c>
      <c r="AI39" s="387">
        <v>0.72126269564706647</v>
      </c>
      <c r="AJ39" s="387">
        <v>1.6693222676369304</v>
      </c>
      <c r="AK39" s="387">
        <v>1.9935069228901203E-2</v>
      </c>
      <c r="AL39" s="387">
        <v>1.7449740427208738E-3</v>
      </c>
      <c r="AM39" s="387">
        <v>6.8518617716495464E-4</v>
      </c>
      <c r="AN39" s="387">
        <v>1.7634952285909774E-2</v>
      </c>
      <c r="AO39" s="387">
        <v>1.3959792605383662E-2</v>
      </c>
      <c r="AP39" s="387">
        <v>4.567932750754549E-3</v>
      </c>
      <c r="AQ39" s="391">
        <v>38510.639950000004</v>
      </c>
      <c r="AR39" s="391">
        <v>2736.0283889999996</v>
      </c>
      <c r="AS39" s="391">
        <v>6332.3850549999988</v>
      </c>
      <c r="AT39" s="391">
        <v>75.621428470000012</v>
      </c>
      <c r="AU39" s="391">
        <v>6.6193614999999992</v>
      </c>
      <c r="AV39" s="391">
        <v>2.5991762000000005</v>
      </c>
      <c r="AW39" s="391">
        <v>66.896195219999967</v>
      </c>
      <c r="AX39" s="391">
        <v>52.954892999999998</v>
      </c>
      <c r="AY39" s="391">
        <v>17.327935799999999</v>
      </c>
    </row>
    <row r="40" spans="1:51" customFormat="1" x14ac:dyDescent="0.25">
      <c r="A40" s="384" t="s">
        <v>1077</v>
      </c>
      <c r="B40" s="384" t="s">
        <v>442</v>
      </c>
      <c r="C40" s="382">
        <v>1</v>
      </c>
      <c r="D40" s="384" t="s">
        <v>444</v>
      </c>
      <c r="E40" s="382">
        <v>11</v>
      </c>
      <c r="F40" s="386">
        <v>2028</v>
      </c>
      <c r="G40" s="390">
        <v>4811.1822000000002</v>
      </c>
      <c r="H40" s="387">
        <v>10.152029806728166</v>
      </c>
      <c r="I40" s="387">
        <v>0.72126206839558082</v>
      </c>
      <c r="J40" s="387">
        <v>1.5909313000035623</v>
      </c>
      <c r="K40" s="387">
        <v>1.993505808613941E-2</v>
      </c>
      <c r="L40" s="387">
        <v>1.744972181681251E-3</v>
      </c>
      <c r="M40" s="387">
        <v>6.851858156608577E-4</v>
      </c>
      <c r="N40" s="387">
        <v>1.763493396072174E-2</v>
      </c>
      <c r="O40" s="387">
        <v>1.395978248339878E-2</v>
      </c>
      <c r="P40" s="387">
        <v>4.5679360262016267E-3</v>
      </c>
      <c r="Q40" s="391">
        <v>48843.265099999997</v>
      </c>
      <c r="R40" s="391">
        <v>3470.1232250000012</v>
      </c>
      <c r="S40" s="391">
        <v>7654.2603519999993</v>
      </c>
      <c r="T40" s="391">
        <v>95.911196619999998</v>
      </c>
      <c r="U40" s="391">
        <v>8.3953791000000013</v>
      </c>
      <c r="V40" s="391">
        <v>3.2965537999999999</v>
      </c>
      <c r="W40" s="391">
        <v>84.844880369999942</v>
      </c>
      <c r="X40" s="391">
        <v>67.163057000000009</v>
      </c>
      <c r="Y40" s="391">
        <v>21.977172500000002</v>
      </c>
      <c r="AA40" s="384" t="s">
        <v>1077</v>
      </c>
      <c r="AB40" s="384" t="s">
        <v>442</v>
      </c>
      <c r="AC40" s="382">
        <v>1</v>
      </c>
      <c r="AD40" s="384" t="s">
        <v>444</v>
      </c>
      <c r="AE40" s="382">
        <v>11</v>
      </c>
      <c r="AF40" s="386">
        <v>2028</v>
      </c>
      <c r="AG40" s="390">
        <v>4811.1822000000002</v>
      </c>
      <c r="AH40" s="387">
        <v>10.152029806728166</v>
      </c>
      <c r="AI40" s="387">
        <v>0.72126206839558082</v>
      </c>
      <c r="AJ40" s="387">
        <v>1.5909313000035623</v>
      </c>
      <c r="AK40" s="387">
        <v>1.993505808613941E-2</v>
      </c>
      <c r="AL40" s="387">
        <v>1.744972181681251E-3</v>
      </c>
      <c r="AM40" s="387">
        <v>6.851858156608577E-4</v>
      </c>
      <c r="AN40" s="387">
        <v>1.763493396072174E-2</v>
      </c>
      <c r="AO40" s="387">
        <v>1.395978248339878E-2</v>
      </c>
      <c r="AP40" s="387">
        <v>4.5679360262016267E-3</v>
      </c>
      <c r="AQ40" s="391">
        <v>48843.265099999997</v>
      </c>
      <c r="AR40" s="391">
        <v>3470.1232250000012</v>
      </c>
      <c r="AS40" s="391">
        <v>7654.2603519999993</v>
      </c>
      <c r="AT40" s="391">
        <v>95.911196619999998</v>
      </c>
      <c r="AU40" s="391">
        <v>8.3953791000000013</v>
      </c>
      <c r="AV40" s="391">
        <v>3.2965537999999999</v>
      </c>
      <c r="AW40" s="391">
        <v>84.844880369999942</v>
      </c>
      <c r="AX40" s="391">
        <v>67.163057000000009</v>
      </c>
      <c r="AY40" s="391">
        <v>21.977172500000002</v>
      </c>
    </row>
    <row r="41" spans="1:51" customFormat="1" x14ac:dyDescent="0.25">
      <c r="A41" s="384" t="s">
        <v>1361</v>
      </c>
      <c r="B41" s="384" t="s">
        <v>442</v>
      </c>
      <c r="C41" s="382">
        <v>1</v>
      </c>
      <c r="D41" s="384" t="s">
        <v>444</v>
      </c>
      <c r="E41" s="382">
        <v>11</v>
      </c>
      <c r="F41" s="386">
        <v>2029</v>
      </c>
      <c r="G41" s="390">
        <v>6322.7671</v>
      </c>
      <c r="H41" s="387">
        <v>10.152050356243549</v>
      </c>
      <c r="I41" s="387">
        <v>0.721262888522337</v>
      </c>
      <c r="J41" s="387">
        <v>1.5037024167788822</v>
      </c>
      <c r="K41" s="387">
        <v>1.9935086911551748E-2</v>
      </c>
      <c r="L41" s="387">
        <v>1.7449743483355575E-3</v>
      </c>
      <c r="M41" s="387">
        <v>6.8518645894769697E-4</v>
      </c>
      <c r="N41" s="387">
        <v>1.7634957703882528E-2</v>
      </c>
      <c r="O41" s="387">
        <v>1.3959791750039316E-2</v>
      </c>
      <c r="P41" s="387">
        <v>4.5679341881816266E-3</v>
      </c>
      <c r="Q41" s="391">
        <v>64189.049989999992</v>
      </c>
      <c r="R41" s="391">
        <v>4560.377262</v>
      </c>
      <c r="S41" s="391">
        <v>9507.560169000004</v>
      </c>
      <c r="T41" s="391">
        <v>126.04491166000001</v>
      </c>
      <c r="U41" s="391">
        <v>11.033066400000003</v>
      </c>
      <c r="V41" s="391">
        <v>4.3322743999999993</v>
      </c>
      <c r="W41" s="391">
        <v>111.50173038</v>
      </c>
      <c r="X41" s="391">
        <v>88.264512000000011</v>
      </c>
      <c r="Y41" s="391">
        <v>28.881983999999999</v>
      </c>
      <c r="AA41" s="384" t="s">
        <v>1361</v>
      </c>
      <c r="AB41" s="384" t="s">
        <v>442</v>
      </c>
      <c r="AC41" s="382">
        <v>1</v>
      </c>
      <c r="AD41" s="384" t="s">
        <v>444</v>
      </c>
      <c r="AE41" s="382">
        <v>11</v>
      </c>
      <c r="AF41" s="386">
        <v>2029</v>
      </c>
      <c r="AG41" s="390">
        <v>6322.7671</v>
      </c>
      <c r="AH41" s="387">
        <v>10.152050356243549</v>
      </c>
      <c r="AI41" s="387">
        <v>0.721262888522337</v>
      </c>
      <c r="AJ41" s="387">
        <v>1.5037024167788822</v>
      </c>
      <c r="AK41" s="387">
        <v>1.9935086911551748E-2</v>
      </c>
      <c r="AL41" s="387">
        <v>1.7449743483355575E-3</v>
      </c>
      <c r="AM41" s="387">
        <v>6.8518645894769697E-4</v>
      </c>
      <c r="AN41" s="387">
        <v>1.7634957703882528E-2</v>
      </c>
      <c r="AO41" s="387">
        <v>1.3959791750039316E-2</v>
      </c>
      <c r="AP41" s="387">
        <v>4.5679341881816266E-3</v>
      </c>
      <c r="AQ41" s="391">
        <v>64189.049989999992</v>
      </c>
      <c r="AR41" s="391">
        <v>4560.377262</v>
      </c>
      <c r="AS41" s="391">
        <v>9507.560169000004</v>
      </c>
      <c r="AT41" s="391">
        <v>126.04491166000001</v>
      </c>
      <c r="AU41" s="391">
        <v>11.033066400000003</v>
      </c>
      <c r="AV41" s="391">
        <v>4.3322743999999993</v>
      </c>
      <c r="AW41" s="391">
        <v>111.50173038</v>
      </c>
      <c r="AX41" s="391">
        <v>88.264512000000011</v>
      </c>
      <c r="AY41" s="391">
        <v>28.881983999999999</v>
      </c>
    </row>
    <row r="42" spans="1:51" customFormat="1" x14ac:dyDescent="0.25">
      <c r="A42" s="384" t="s">
        <v>1362</v>
      </c>
      <c r="B42" s="384" t="s">
        <v>442</v>
      </c>
      <c r="C42" s="382">
        <v>1</v>
      </c>
      <c r="D42" s="384" t="s">
        <v>444</v>
      </c>
      <c r="E42" s="382">
        <v>11</v>
      </c>
      <c r="F42" s="386">
        <v>2030</v>
      </c>
      <c r="G42" s="390">
        <v>8631.8976000000021</v>
      </c>
      <c r="H42" s="387">
        <v>10.152040544364191</v>
      </c>
      <c r="I42" s="387">
        <v>0.72126197616153354</v>
      </c>
      <c r="J42" s="387">
        <v>1.4023755946780463</v>
      </c>
      <c r="K42" s="387">
        <v>1.9935050960289417E-2</v>
      </c>
      <c r="L42" s="387">
        <v>1.7449716618510391E-3</v>
      </c>
      <c r="M42" s="387">
        <v>6.8518609395922382E-4</v>
      </c>
      <c r="N42" s="387">
        <v>1.7634945065845075E-2</v>
      </c>
      <c r="O42" s="387">
        <v>1.3959788864965217E-2</v>
      </c>
      <c r="P42" s="387">
        <v>4.5679303470884539E-3</v>
      </c>
      <c r="Q42" s="391">
        <v>87631.374409999975</v>
      </c>
      <c r="R42" s="391">
        <v>6225.8595210000003</v>
      </c>
      <c r="S42" s="391">
        <v>12105.162530000003</v>
      </c>
      <c r="T42" s="391">
        <v>172.07731853999996</v>
      </c>
      <c r="U42" s="391">
        <v>15.0624167</v>
      </c>
      <c r="V42" s="391">
        <v>5.9144562000000001</v>
      </c>
      <c r="W42" s="391">
        <v>152.22303998999999</v>
      </c>
      <c r="X42" s="391">
        <v>120.49946800000001</v>
      </c>
      <c r="Y42" s="391">
        <v>39.429907</v>
      </c>
      <c r="AA42" s="384" t="s">
        <v>1362</v>
      </c>
      <c r="AB42" s="384" t="s">
        <v>442</v>
      </c>
      <c r="AC42" s="382">
        <v>1</v>
      </c>
      <c r="AD42" s="384" t="s">
        <v>444</v>
      </c>
      <c r="AE42" s="382">
        <v>11</v>
      </c>
      <c r="AF42" s="386">
        <v>2030</v>
      </c>
      <c r="AG42" s="390">
        <v>8631.8976000000021</v>
      </c>
      <c r="AH42" s="387">
        <v>10.152040544364191</v>
      </c>
      <c r="AI42" s="387">
        <v>0.72126197616153354</v>
      </c>
      <c r="AJ42" s="387">
        <v>1.4023755946780463</v>
      </c>
      <c r="AK42" s="387">
        <v>1.9935050960289417E-2</v>
      </c>
      <c r="AL42" s="387">
        <v>1.7449716618510391E-3</v>
      </c>
      <c r="AM42" s="387">
        <v>6.8518609395922382E-4</v>
      </c>
      <c r="AN42" s="387">
        <v>1.7634945065845075E-2</v>
      </c>
      <c r="AO42" s="387">
        <v>1.3959788864965217E-2</v>
      </c>
      <c r="AP42" s="387">
        <v>4.5679303470884539E-3</v>
      </c>
      <c r="AQ42" s="391">
        <v>87631.374409999975</v>
      </c>
      <c r="AR42" s="391">
        <v>6225.8595210000003</v>
      </c>
      <c r="AS42" s="391">
        <v>12105.162530000003</v>
      </c>
      <c r="AT42" s="391">
        <v>172.07731853999996</v>
      </c>
      <c r="AU42" s="391">
        <v>15.0624167</v>
      </c>
      <c r="AV42" s="391">
        <v>5.9144562000000001</v>
      </c>
      <c r="AW42" s="391">
        <v>152.22303998999999</v>
      </c>
      <c r="AX42" s="391">
        <v>120.49946800000001</v>
      </c>
      <c r="AY42" s="391">
        <v>39.429907</v>
      </c>
    </row>
    <row r="43" spans="1:51" customFormat="1" x14ac:dyDescent="0.25">
      <c r="A43" s="384" t="s">
        <v>2084</v>
      </c>
      <c r="B43" s="384" t="s">
        <v>442</v>
      </c>
      <c r="C43" s="382">
        <v>1</v>
      </c>
      <c r="D43" s="384" t="s">
        <v>444</v>
      </c>
      <c r="E43" s="382">
        <v>11</v>
      </c>
      <c r="F43" s="386">
        <v>2031</v>
      </c>
      <c r="G43" s="390">
        <v>16321.237199999998</v>
      </c>
      <c r="H43" s="387">
        <v>10.152044074820504</v>
      </c>
      <c r="I43" s="387">
        <v>0.72126205781752861</v>
      </c>
      <c r="J43" s="387">
        <v>1.2556386469280663</v>
      </c>
      <c r="K43" s="387">
        <v>1.9935058084934891E-2</v>
      </c>
      <c r="L43" s="387">
        <v>1.7449726176395502E-3</v>
      </c>
      <c r="M43" s="387">
        <v>6.851859857780879E-4</v>
      </c>
      <c r="N43" s="387">
        <v>1.7634946426120197E-2</v>
      </c>
      <c r="O43" s="387">
        <v>1.3959785107467223E-2</v>
      </c>
      <c r="P43" s="387">
        <v>4.5679292621272618E-3</v>
      </c>
      <c r="Q43" s="391">
        <v>165693.91940999997</v>
      </c>
      <c r="R43" s="391">
        <v>11771.889128999997</v>
      </c>
      <c r="S43" s="391">
        <v>20493.576194000019</v>
      </c>
      <c r="T43" s="391">
        <v>325.36481160000005</v>
      </c>
      <c r="U43" s="391">
        <v>28.480111999999998</v>
      </c>
      <c r="V43" s="391">
        <v>11.183082999999998</v>
      </c>
      <c r="W43" s="391">
        <v>287.82414362999998</v>
      </c>
      <c r="X43" s="391">
        <v>227.84096400000001</v>
      </c>
      <c r="Y43" s="391">
        <v>74.554257000000007</v>
      </c>
      <c r="AA43" s="384" t="s">
        <v>2084</v>
      </c>
      <c r="AB43" s="384" t="s">
        <v>442</v>
      </c>
      <c r="AC43" s="382">
        <v>1</v>
      </c>
      <c r="AD43" s="384" t="s">
        <v>444</v>
      </c>
      <c r="AE43" s="382">
        <v>11</v>
      </c>
      <c r="AF43" s="386">
        <v>2031</v>
      </c>
      <c r="AG43" s="390">
        <v>16321.237199999998</v>
      </c>
      <c r="AH43" s="387">
        <v>10.152044074820504</v>
      </c>
      <c r="AI43" s="387">
        <v>0.72126205781752861</v>
      </c>
      <c r="AJ43" s="387">
        <v>1.2556386469280663</v>
      </c>
      <c r="AK43" s="387">
        <v>1.9935058084934891E-2</v>
      </c>
      <c r="AL43" s="387">
        <v>1.7449726176395502E-3</v>
      </c>
      <c r="AM43" s="387">
        <v>6.851859857780879E-4</v>
      </c>
      <c r="AN43" s="387">
        <v>1.7634946426120197E-2</v>
      </c>
      <c r="AO43" s="387">
        <v>1.3959785107467223E-2</v>
      </c>
      <c r="AP43" s="387">
        <v>4.5679292621272618E-3</v>
      </c>
      <c r="AQ43" s="391">
        <v>165693.91940999997</v>
      </c>
      <c r="AR43" s="391">
        <v>11771.889128999997</v>
      </c>
      <c r="AS43" s="391">
        <v>20493.576194000019</v>
      </c>
      <c r="AT43" s="391">
        <v>325.36481160000005</v>
      </c>
      <c r="AU43" s="391">
        <v>28.480111999999998</v>
      </c>
      <c r="AV43" s="391">
        <v>11.183082999999998</v>
      </c>
      <c r="AW43" s="391">
        <v>287.82414362999998</v>
      </c>
      <c r="AX43" s="391">
        <v>227.84096400000001</v>
      </c>
      <c r="AY43" s="391">
        <v>74.554257000000007</v>
      </c>
    </row>
    <row r="44" spans="1:51" customFormat="1" x14ac:dyDescent="0.25">
      <c r="A44" s="384" t="s">
        <v>471</v>
      </c>
      <c r="B44" s="384" t="s">
        <v>442</v>
      </c>
      <c r="C44" s="382">
        <v>1</v>
      </c>
      <c r="D44" s="384" t="s">
        <v>472</v>
      </c>
      <c r="E44" s="382">
        <v>21</v>
      </c>
      <c r="F44" s="386">
        <v>21</v>
      </c>
      <c r="G44" s="390">
        <v>11157548.237399999</v>
      </c>
      <c r="H44" s="387">
        <v>2.4351258254551476</v>
      </c>
      <c r="I44" s="387">
        <v>6.0724008371167176E-2</v>
      </c>
      <c r="J44" s="387">
        <v>0.18433475442961383</v>
      </c>
      <c r="K44" s="387">
        <v>5.893156189314153E-3</v>
      </c>
      <c r="L44" s="387">
        <v>3.121271799073603E-3</v>
      </c>
      <c r="M44" s="387">
        <v>1.3700313034507733E-3</v>
      </c>
      <c r="N44" s="387">
        <v>5.2131995160694285E-3</v>
      </c>
      <c r="O44" s="387">
        <v>2.4970171082578482E-2</v>
      </c>
      <c r="P44" s="387">
        <v>9.1335874337879919E-3</v>
      </c>
      <c r="Q44" s="391">
        <v>27170033.8616543</v>
      </c>
      <c r="R44" s="391">
        <v>677531.0525695791</v>
      </c>
      <c r="S44" s="391">
        <v>2056723.9143776996</v>
      </c>
      <c r="T44" s="391">
        <v>65753.174452805019</v>
      </c>
      <c r="U44" s="391">
        <v>34825.740660200005</v>
      </c>
      <c r="V44" s="391">
        <v>15286.190354999999</v>
      </c>
      <c r="W44" s="391">
        <v>58166.525071734977</v>
      </c>
      <c r="X44" s="391">
        <v>278605.88834999996</v>
      </c>
      <c r="Y44" s="391">
        <v>101908.442373</v>
      </c>
      <c r="AA44" s="384" t="s">
        <v>471</v>
      </c>
      <c r="AB44" s="384" t="s">
        <v>442</v>
      </c>
      <c r="AC44" s="382">
        <v>1</v>
      </c>
      <c r="AD44" s="384" t="s">
        <v>472</v>
      </c>
      <c r="AE44" s="382">
        <v>21</v>
      </c>
      <c r="AF44" s="386">
        <v>21</v>
      </c>
      <c r="AG44" s="390">
        <v>11157548.237399999</v>
      </c>
      <c r="AH44" s="387">
        <v>2.4351258254551476</v>
      </c>
      <c r="AI44" s="387">
        <v>6.0724008371167176E-2</v>
      </c>
      <c r="AJ44" s="387">
        <v>0.18433475442961383</v>
      </c>
      <c r="AK44" s="387">
        <v>5.893156189314153E-3</v>
      </c>
      <c r="AL44" s="387">
        <v>3.121271799073603E-3</v>
      </c>
      <c r="AM44" s="387">
        <v>1.3700313034507733E-3</v>
      </c>
      <c r="AN44" s="387">
        <v>5.2131995160694285E-3</v>
      </c>
      <c r="AO44" s="387">
        <v>2.4970171082578482E-2</v>
      </c>
      <c r="AP44" s="387">
        <v>9.1335874337879919E-3</v>
      </c>
      <c r="AQ44" s="391">
        <v>27170033.8616543</v>
      </c>
      <c r="AR44" s="391">
        <v>677531.0525695791</v>
      </c>
      <c r="AS44" s="391">
        <v>2056723.9143776996</v>
      </c>
      <c r="AT44" s="391">
        <v>65753.174452805019</v>
      </c>
      <c r="AU44" s="391">
        <v>34825.740660200005</v>
      </c>
      <c r="AV44" s="391">
        <v>15286.190354999999</v>
      </c>
      <c r="AW44" s="391">
        <v>58166.525071734977</v>
      </c>
      <c r="AX44" s="391">
        <v>278605.88834999996</v>
      </c>
      <c r="AY44" s="391">
        <v>101908.442373</v>
      </c>
    </row>
    <row r="45" spans="1:51" customFormat="1" x14ac:dyDescent="0.25">
      <c r="A45" s="384" t="s">
        <v>473</v>
      </c>
      <c r="B45" s="384" t="s">
        <v>442</v>
      </c>
      <c r="C45" s="382">
        <v>1</v>
      </c>
      <c r="D45" s="384" t="s">
        <v>472</v>
      </c>
      <c r="E45" s="382">
        <v>21</v>
      </c>
      <c r="F45" s="386">
        <v>2001</v>
      </c>
      <c r="G45" s="390">
        <v>142553.07399999996</v>
      </c>
      <c r="H45" s="387">
        <v>8.6311362483281133</v>
      </c>
      <c r="I45" s="387">
        <v>0.35740306079727213</v>
      </c>
      <c r="J45" s="387">
        <v>1.1260532097259437</v>
      </c>
      <c r="K45" s="387">
        <v>2.1506690757857681E-2</v>
      </c>
      <c r="L45" s="387">
        <v>3.1212666097961534E-3</v>
      </c>
      <c r="M45" s="387">
        <v>1.3700299090007699E-3</v>
      </c>
      <c r="N45" s="387">
        <v>1.9025228426150953E-2</v>
      </c>
      <c r="O45" s="387">
        <v>2.4970113938055108E-2</v>
      </c>
      <c r="P45" s="387">
        <v>9.1335812232291817E-3</v>
      </c>
      <c r="Q45" s="391">
        <v>1230395.0043119995</v>
      </c>
      <c r="R45" s="391">
        <v>50948.904973660021</v>
      </c>
      <c r="S45" s="391">
        <v>160522.34653399992</v>
      </c>
      <c r="T45" s="391">
        <v>3065.8448791000014</v>
      </c>
      <c r="U45" s="391">
        <v>444.94615000000005</v>
      </c>
      <c r="V45" s="391">
        <v>195.30197499999997</v>
      </c>
      <c r="W45" s="391">
        <v>2712.1047956999996</v>
      </c>
      <c r="X45" s="391">
        <v>3559.5665000000004</v>
      </c>
      <c r="Y45" s="391">
        <v>1302.0200799999998</v>
      </c>
      <c r="AA45" s="384" t="s">
        <v>473</v>
      </c>
      <c r="AB45" s="384" t="s">
        <v>442</v>
      </c>
      <c r="AC45" s="382">
        <v>1</v>
      </c>
      <c r="AD45" s="384" t="s">
        <v>472</v>
      </c>
      <c r="AE45" s="382">
        <v>21</v>
      </c>
      <c r="AF45" s="386">
        <v>2001</v>
      </c>
      <c r="AG45" s="390">
        <v>142553.07399999996</v>
      </c>
      <c r="AH45" s="387">
        <v>8.6311362483281133</v>
      </c>
      <c r="AI45" s="387">
        <v>0.35740306079727213</v>
      </c>
      <c r="AJ45" s="387">
        <v>1.1260532097259437</v>
      </c>
      <c r="AK45" s="387">
        <v>2.1506690757857681E-2</v>
      </c>
      <c r="AL45" s="387">
        <v>3.1212666097961534E-3</v>
      </c>
      <c r="AM45" s="387">
        <v>1.3700299090007699E-3</v>
      </c>
      <c r="AN45" s="387">
        <v>1.9025228426150953E-2</v>
      </c>
      <c r="AO45" s="387">
        <v>2.4970113938055108E-2</v>
      </c>
      <c r="AP45" s="387">
        <v>9.1335812232291817E-3</v>
      </c>
      <c r="AQ45" s="391">
        <v>1230395.0043119995</v>
      </c>
      <c r="AR45" s="391">
        <v>50948.904973660021</v>
      </c>
      <c r="AS45" s="391">
        <v>160522.34653399992</v>
      </c>
      <c r="AT45" s="391">
        <v>3065.8448791000014</v>
      </c>
      <c r="AU45" s="391">
        <v>444.94615000000005</v>
      </c>
      <c r="AV45" s="391">
        <v>195.30197499999997</v>
      </c>
      <c r="AW45" s="391">
        <v>2712.1047956999996</v>
      </c>
      <c r="AX45" s="391">
        <v>3559.5665000000004</v>
      </c>
      <c r="AY45" s="391">
        <v>1302.0200799999998</v>
      </c>
    </row>
    <row r="46" spans="1:51" customFormat="1" x14ac:dyDescent="0.25">
      <c r="A46" s="384" t="s">
        <v>474</v>
      </c>
      <c r="B46" s="384" t="s">
        <v>442</v>
      </c>
      <c r="C46" s="382">
        <v>1</v>
      </c>
      <c r="D46" s="384" t="s">
        <v>472</v>
      </c>
      <c r="E46" s="382">
        <v>21</v>
      </c>
      <c r="F46" s="386">
        <v>2002</v>
      </c>
      <c r="G46" s="390">
        <v>7218.1884999999993</v>
      </c>
      <c r="H46" s="387">
        <v>8.105555384512332</v>
      </c>
      <c r="I46" s="387">
        <v>0.35038940213557768</v>
      </c>
      <c r="J46" s="387">
        <v>1.0663924902210578</v>
      </c>
      <c r="K46" s="387">
        <v>1.81039823412758E-2</v>
      </c>
      <c r="L46" s="387">
        <v>3.12127401494156E-3</v>
      </c>
      <c r="M46" s="387">
        <v>1.3700312342909862E-3</v>
      </c>
      <c r="N46" s="387">
        <v>1.601512758498895E-2</v>
      </c>
      <c r="O46" s="387">
        <v>2.4970192313486961E-2</v>
      </c>
      <c r="P46" s="387">
        <v>9.1335856634943806E-3</v>
      </c>
      <c r="Q46" s="391">
        <v>58507.426662599988</v>
      </c>
      <c r="R46" s="391">
        <v>2529.1767530169018</v>
      </c>
      <c r="S46" s="391">
        <v>7697.4220094000002</v>
      </c>
      <c r="T46" s="391">
        <v>130.67795714000005</v>
      </c>
      <c r="U46" s="391">
        <v>22.529944199999996</v>
      </c>
      <c r="V46" s="391">
        <v>9.8891437000000018</v>
      </c>
      <c r="W46" s="391">
        <v>115.60020976</v>
      </c>
      <c r="X46" s="391">
        <v>180.23955499999997</v>
      </c>
      <c r="Y46" s="391">
        <v>65.927942999999999</v>
      </c>
      <c r="AA46" s="384" t="s">
        <v>474</v>
      </c>
      <c r="AB46" s="384" t="s">
        <v>442</v>
      </c>
      <c r="AC46" s="382">
        <v>1</v>
      </c>
      <c r="AD46" s="384" t="s">
        <v>472</v>
      </c>
      <c r="AE46" s="382">
        <v>21</v>
      </c>
      <c r="AF46" s="386">
        <v>2002</v>
      </c>
      <c r="AG46" s="390">
        <v>7218.1884999999993</v>
      </c>
      <c r="AH46" s="387">
        <v>8.105555384512332</v>
      </c>
      <c r="AI46" s="387">
        <v>0.35038940213557768</v>
      </c>
      <c r="AJ46" s="387">
        <v>1.0663924902210578</v>
      </c>
      <c r="AK46" s="387">
        <v>1.81039823412758E-2</v>
      </c>
      <c r="AL46" s="387">
        <v>3.12127401494156E-3</v>
      </c>
      <c r="AM46" s="387">
        <v>1.3700312342909862E-3</v>
      </c>
      <c r="AN46" s="387">
        <v>1.601512758498895E-2</v>
      </c>
      <c r="AO46" s="387">
        <v>2.4970192313486961E-2</v>
      </c>
      <c r="AP46" s="387">
        <v>9.1335856634943806E-3</v>
      </c>
      <c r="AQ46" s="391">
        <v>58507.426662599988</v>
      </c>
      <c r="AR46" s="391">
        <v>2529.1767530169018</v>
      </c>
      <c r="AS46" s="391">
        <v>7697.4220094000002</v>
      </c>
      <c r="AT46" s="391">
        <v>130.67795714000005</v>
      </c>
      <c r="AU46" s="391">
        <v>22.529944199999996</v>
      </c>
      <c r="AV46" s="391">
        <v>9.8891437000000018</v>
      </c>
      <c r="AW46" s="391">
        <v>115.60020976</v>
      </c>
      <c r="AX46" s="391">
        <v>180.23955499999997</v>
      </c>
      <c r="AY46" s="391">
        <v>65.927942999999999</v>
      </c>
    </row>
    <row r="47" spans="1:51" customFormat="1" x14ac:dyDescent="0.25">
      <c r="A47" s="384" t="s">
        <v>475</v>
      </c>
      <c r="B47" s="384" t="s">
        <v>442</v>
      </c>
      <c r="C47" s="382">
        <v>1</v>
      </c>
      <c r="D47" s="384" t="s">
        <v>472</v>
      </c>
      <c r="E47" s="382">
        <v>21</v>
      </c>
      <c r="F47" s="386">
        <v>2003</v>
      </c>
      <c r="G47" s="390">
        <v>9541.9380000000001</v>
      </c>
      <c r="H47" s="387">
        <v>7.6357767132001912</v>
      </c>
      <c r="I47" s="387">
        <v>0.29900065136427229</v>
      </c>
      <c r="J47" s="387">
        <v>1.0179165696213917</v>
      </c>
      <c r="K47" s="387">
        <v>1.9620369092735679E-2</v>
      </c>
      <c r="L47" s="387">
        <v>3.1212732675479546E-3</v>
      </c>
      <c r="M47" s="387">
        <v>1.3700311404245132E-3</v>
      </c>
      <c r="N47" s="387">
        <v>1.7356557635356675E-2</v>
      </c>
      <c r="O47" s="387">
        <v>2.4970186873987228E-2</v>
      </c>
      <c r="P47" s="387">
        <v>9.1335812494275255E-3</v>
      </c>
      <c r="Q47" s="391">
        <v>72860.107979200009</v>
      </c>
      <c r="R47" s="391">
        <v>2853.0456772775015</v>
      </c>
      <c r="S47" s="391">
        <v>9712.8967965000029</v>
      </c>
      <c r="T47" s="391">
        <v>187.2163454200001</v>
      </c>
      <c r="U47" s="391">
        <v>29.782995999999994</v>
      </c>
      <c r="V47" s="391">
        <v>13.072752199999998</v>
      </c>
      <c r="W47" s="391">
        <v>165.61519684999999</v>
      </c>
      <c r="X47" s="391">
        <v>238.26397499999996</v>
      </c>
      <c r="Y47" s="391">
        <v>87.152065999999991</v>
      </c>
      <c r="AA47" s="384" t="s">
        <v>475</v>
      </c>
      <c r="AB47" s="384" t="s">
        <v>442</v>
      </c>
      <c r="AC47" s="382">
        <v>1</v>
      </c>
      <c r="AD47" s="384" t="s">
        <v>472</v>
      </c>
      <c r="AE47" s="382">
        <v>21</v>
      </c>
      <c r="AF47" s="386">
        <v>2003</v>
      </c>
      <c r="AG47" s="390">
        <v>9541.9380000000001</v>
      </c>
      <c r="AH47" s="387">
        <v>7.6357767132001912</v>
      </c>
      <c r="AI47" s="387">
        <v>0.29900065136427229</v>
      </c>
      <c r="AJ47" s="387">
        <v>1.0179165696213917</v>
      </c>
      <c r="AK47" s="387">
        <v>1.9620369092735679E-2</v>
      </c>
      <c r="AL47" s="387">
        <v>3.1212732675479546E-3</v>
      </c>
      <c r="AM47" s="387">
        <v>1.3700311404245132E-3</v>
      </c>
      <c r="AN47" s="387">
        <v>1.7356557635356675E-2</v>
      </c>
      <c r="AO47" s="387">
        <v>2.4970186873987228E-2</v>
      </c>
      <c r="AP47" s="387">
        <v>9.1335812494275255E-3</v>
      </c>
      <c r="AQ47" s="391">
        <v>72860.107979200009</v>
      </c>
      <c r="AR47" s="391">
        <v>2853.0456772775015</v>
      </c>
      <c r="AS47" s="391">
        <v>9712.8967965000029</v>
      </c>
      <c r="AT47" s="391">
        <v>187.2163454200001</v>
      </c>
      <c r="AU47" s="391">
        <v>29.782995999999994</v>
      </c>
      <c r="AV47" s="391">
        <v>13.072752199999998</v>
      </c>
      <c r="AW47" s="391">
        <v>165.61519684999999</v>
      </c>
      <c r="AX47" s="391">
        <v>238.26397499999996</v>
      </c>
      <c r="AY47" s="391">
        <v>87.152065999999991</v>
      </c>
    </row>
    <row r="48" spans="1:51" customFormat="1" x14ac:dyDescent="0.25">
      <c r="A48" s="384" t="s">
        <v>476</v>
      </c>
      <c r="B48" s="384" t="s">
        <v>442</v>
      </c>
      <c r="C48" s="382">
        <v>1</v>
      </c>
      <c r="D48" s="384" t="s">
        <v>472</v>
      </c>
      <c r="E48" s="382">
        <v>21</v>
      </c>
      <c r="F48" s="386">
        <v>2004</v>
      </c>
      <c r="G48" s="390">
        <v>12670.556399999999</v>
      </c>
      <c r="H48" s="387">
        <v>7.371992308096269</v>
      </c>
      <c r="I48" s="387">
        <v>0.22262505905767482</v>
      </c>
      <c r="J48" s="387">
        <v>0.95563220864554876</v>
      </c>
      <c r="K48" s="387">
        <v>5.8096051665892127E-3</v>
      </c>
      <c r="L48" s="387">
        <v>3.121268139416513E-3</v>
      </c>
      <c r="M48" s="387">
        <v>1.3700306168085879E-3</v>
      </c>
      <c r="N48" s="387">
        <v>5.1392901305423342E-3</v>
      </c>
      <c r="O48" s="387">
        <v>2.4970108652844956E-2</v>
      </c>
      <c r="P48" s="387">
        <v>9.133587929887596E-3</v>
      </c>
      <c r="Q48" s="391">
        <v>93407.244320099955</v>
      </c>
      <c r="R48" s="391">
        <v>2820.7833668435997</v>
      </c>
      <c r="S48" s="391">
        <v>12108.391797299993</v>
      </c>
      <c r="T48" s="391">
        <v>73.610929925000008</v>
      </c>
      <c r="U48" s="391">
        <v>39.548203999999991</v>
      </c>
      <c r="V48" s="391">
        <v>17.359050199999999</v>
      </c>
      <c r="W48" s="391">
        <v>65.117665455000008</v>
      </c>
      <c r="X48" s="391">
        <v>316.38517000000002</v>
      </c>
      <c r="Y48" s="391">
        <v>115.72764100000002</v>
      </c>
      <c r="AA48" s="384" t="s">
        <v>476</v>
      </c>
      <c r="AB48" s="384" t="s">
        <v>442</v>
      </c>
      <c r="AC48" s="382">
        <v>1</v>
      </c>
      <c r="AD48" s="384" t="s">
        <v>472</v>
      </c>
      <c r="AE48" s="382">
        <v>21</v>
      </c>
      <c r="AF48" s="386">
        <v>2004</v>
      </c>
      <c r="AG48" s="390">
        <v>12670.556399999999</v>
      </c>
      <c r="AH48" s="387">
        <v>7.371992308096269</v>
      </c>
      <c r="AI48" s="387">
        <v>0.22262505905767482</v>
      </c>
      <c r="AJ48" s="387">
        <v>0.95563220864554876</v>
      </c>
      <c r="AK48" s="387">
        <v>5.8096051665892127E-3</v>
      </c>
      <c r="AL48" s="387">
        <v>3.121268139416513E-3</v>
      </c>
      <c r="AM48" s="387">
        <v>1.3700306168085879E-3</v>
      </c>
      <c r="AN48" s="387">
        <v>5.1392901305423342E-3</v>
      </c>
      <c r="AO48" s="387">
        <v>2.4970108652844956E-2</v>
      </c>
      <c r="AP48" s="387">
        <v>9.133587929887596E-3</v>
      </c>
      <c r="AQ48" s="391">
        <v>93407.244320099955</v>
      </c>
      <c r="AR48" s="391">
        <v>2820.7833668435997</v>
      </c>
      <c r="AS48" s="391">
        <v>12108.391797299993</v>
      </c>
      <c r="AT48" s="391">
        <v>73.610929925000008</v>
      </c>
      <c r="AU48" s="391">
        <v>39.548203999999991</v>
      </c>
      <c r="AV48" s="391">
        <v>17.359050199999999</v>
      </c>
      <c r="AW48" s="391">
        <v>65.117665455000008</v>
      </c>
      <c r="AX48" s="391">
        <v>316.38517000000002</v>
      </c>
      <c r="AY48" s="391">
        <v>115.72764100000002</v>
      </c>
    </row>
    <row r="49" spans="1:51" customFormat="1" x14ac:dyDescent="0.25">
      <c r="A49" s="384" t="s">
        <v>477</v>
      </c>
      <c r="B49" s="384" t="s">
        <v>442</v>
      </c>
      <c r="C49" s="382">
        <v>1</v>
      </c>
      <c r="D49" s="384" t="s">
        <v>472</v>
      </c>
      <c r="E49" s="382">
        <v>21</v>
      </c>
      <c r="F49" s="386">
        <v>2005</v>
      </c>
      <c r="G49" s="390">
        <v>16272.1165</v>
      </c>
      <c r="H49" s="387">
        <v>7.3115546586579558</v>
      </c>
      <c r="I49" s="387">
        <v>0.1724660557230524</v>
      </c>
      <c r="J49" s="387">
        <v>0.92658829452210456</v>
      </c>
      <c r="K49" s="387">
        <v>5.7549770615273055E-3</v>
      </c>
      <c r="L49" s="387">
        <v>3.1212679678147576E-3</v>
      </c>
      <c r="M49" s="387">
        <v>1.3700312986328481E-3</v>
      </c>
      <c r="N49" s="387">
        <v>5.090962895330794E-3</v>
      </c>
      <c r="O49" s="387">
        <v>2.4970159843681054E-2</v>
      </c>
      <c r="P49" s="387">
        <v>9.1335817316696346E-3</v>
      </c>
      <c r="Q49" s="391">
        <v>118974.46920179999</v>
      </c>
      <c r="R49" s="391">
        <v>2806.3877510210004</v>
      </c>
      <c r="S49" s="391">
        <v>15077.552675999998</v>
      </c>
      <c r="T49" s="391">
        <v>93.645657199999988</v>
      </c>
      <c r="U49" s="391">
        <v>50.789635999999987</v>
      </c>
      <c r="V49" s="391">
        <v>22.293308899999996</v>
      </c>
      <c r="W49" s="391">
        <v>82.840741329999986</v>
      </c>
      <c r="X49" s="391">
        <v>406.31734999999992</v>
      </c>
      <c r="Y49" s="391">
        <v>148.62270600000002</v>
      </c>
      <c r="AA49" s="384" t="s">
        <v>477</v>
      </c>
      <c r="AB49" s="384" t="s">
        <v>442</v>
      </c>
      <c r="AC49" s="382">
        <v>1</v>
      </c>
      <c r="AD49" s="384" t="s">
        <v>472</v>
      </c>
      <c r="AE49" s="382">
        <v>21</v>
      </c>
      <c r="AF49" s="386">
        <v>2005</v>
      </c>
      <c r="AG49" s="390">
        <v>16272.1165</v>
      </c>
      <c r="AH49" s="387">
        <v>7.3115546586579558</v>
      </c>
      <c r="AI49" s="387">
        <v>0.1724660557230524</v>
      </c>
      <c r="AJ49" s="387">
        <v>0.92658829452210456</v>
      </c>
      <c r="AK49" s="387">
        <v>5.7549770615273055E-3</v>
      </c>
      <c r="AL49" s="387">
        <v>3.1212679678147576E-3</v>
      </c>
      <c r="AM49" s="387">
        <v>1.3700312986328481E-3</v>
      </c>
      <c r="AN49" s="387">
        <v>5.090962895330794E-3</v>
      </c>
      <c r="AO49" s="387">
        <v>2.4970159843681054E-2</v>
      </c>
      <c r="AP49" s="387">
        <v>9.1335817316696346E-3</v>
      </c>
      <c r="AQ49" s="391">
        <v>118974.46920179999</v>
      </c>
      <c r="AR49" s="391">
        <v>2806.3877510210004</v>
      </c>
      <c r="AS49" s="391">
        <v>15077.552675999998</v>
      </c>
      <c r="AT49" s="391">
        <v>93.645657199999988</v>
      </c>
      <c r="AU49" s="391">
        <v>50.789635999999987</v>
      </c>
      <c r="AV49" s="391">
        <v>22.293308899999996</v>
      </c>
      <c r="AW49" s="391">
        <v>82.840741329999986</v>
      </c>
      <c r="AX49" s="391">
        <v>406.31734999999992</v>
      </c>
      <c r="AY49" s="391">
        <v>148.62270600000002</v>
      </c>
    </row>
    <row r="50" spans="1:51" customFormat="1" x14ac:dyDescent="0.25">
      <c r="A50" s="384" t="s">
        <v>478</v>
      </c>
      <c r="B50" s="384" t="s">
        <v>442</v>
      </c>
      <c r="C50" s="382">
        <v>1</v>
      </c>
      <c r="D50" s="384" t="s">
        <v>472</v>
      </c>
      <c r="E50" s="382">
        <v>21</v>
      </c>
      <c r="F50" s="386">
        <v>2006</v>
      </c>
      <c r="G50" s="390">
        <v>22713.542000000001</v>
      </c>
      <c r="H50" s="387">
        <v>7.2852765991011026</v>
      </c>
      <c r="I50" s="387">
        <v>0.14294182357560095</v>
      </c>
      <c r="J50" s="387">
        <v>0.79088945426477353</v>
      </c>
      <c r="K50" s="387">
        <v>5.7236913357678878E-3</v>
      </c>
      <c r="L50" s="387">
        <v>3.1212768136295072E-3</v>
      </c>
      <c r="M50" s="387">
        <v>1.3700328640949085E-3</v>
      </c>
      <c r="N50" s="387">
        <v>5.0632882128203525E-3</v>
      </c>
      <c r="O50" s="387">
        <v>2.4970241541367691E-2</v>
      </c>
      <c r="P50" s="387">
        <v>9.1335982296376298E-3</v>
      </c>
      <c r="Q50" s="391">
        <v>165474.43601530007</v>
      </c>
      <c r="R50" s="391">
        <v>3246.7151133410025</v>
      </c>
      <c r="S50" s="391">
        <v>17963.900836800014</v>
      </c>
      <c r="T50" s="391">
        <v>130.00530355000004</v>
      </c>
      <c r="U50" s="391">
        <v>70.895251999999985</v>
      </c>
      <c r="V50" s="391">
        <v>31.118298999999997</v>
      </c>
      <c r="W50" s="391">
        <v>115.00520948000002</v>
      </c>
      <c r="X50" s="391">
        <v>567.16262999999981</v>
      </c>
      <c r="Y50" s="391">
        <v>207.45636699999997</v>
      </c>
      <c r="AA50" s="384" t="s">
        <v>478</v>
      </c>
      <c r="AB50" s="384" t="s">
        <v>442</v>
      </c>
      <c r="AC50" s="382">
        <v>1</v>
      </c>
      <c r="AD50" s="384" t="s">
        <v>472</v>
      </c>
      <c r="AE50" s="382">
        <v>21</v>
      </c>
      <c r="AF50" s="386">
        <v>2006</v>
      </c>
      <c r="AG50" s="390">
        <v>22713.542000000001</v>
      </c>
      <c r="AH50" s="387">
        <v>7.2852765991011026</v>
      </c>
      <c r="AI50" s="387">
        <v>0.14294182357560095</v>
      </c>
      <c r="AJ50" s="387">
        <v>0.79088945426477353</v>
      </c>
      <c r="AK50" s="387">
        <v>5.7236913357678878E-3</v>
      </c>
      <c r="AL50" s="387">
        <v>3.1212768136295072E-3</v>
      </c>
      <c r="AM50" s="387">
        <v>1.3700328640949085E-3</v>
      </c>
      <c r="AN50" s="387">
        <v>5.0632882128203525E-3</v>
      </c>
      <c r="AO50" s="387">
        <v>2.4970241541367691E-2</v>
      </c>
      <c r="AP50" s="387">
        <v>9.1335982296376298E-3</v>
      </c>
      <c r="AQ50" s="391">
        <v>165474.43601530007</v>
      </c>
      <c r="AR50" s="391">
        <v>3246.7151133410025</v>
      </c>
      <c r="AS50" s="391">
        <v>17963.900836800014</v>
      </c>
      <c r="AT50" s="391">
        <v>130.00530355000004</v>
      </c>
      <c r="AU50" s="391">
        <v>70.895251999999985</v>
      </c>
      <c r="AV50" s="391">
        <v>31.118298999999997</v>
      </c>
      <c r="AW50" s="391">
        <v>115.00520948000002</v>
      </c>
      <c r="AX50" s="391">
        <v>567.16262999999981</v>
      </c>
      <c r="AY50" s="391">
        <v>207.45636699999997</v>
      </c>
    </row>
    <row r="51" spans="1:51" customFormat="1" x14ac:dyDescent="0.25">
      <c r="A51" s="384" t="s">
        <v>479</v>
      </c>
      <c r="B51" s="384" t="s">
        <v>442</v>
      </c>
      <c r="C51" s="382">
        <v>1</v>
      </c>
      <c r="D51" s="384" t="s">
        <v>472</v>
      </c>
      <c r="E51" s="382">
        <v>21</v>
      </c>
      <c r="F51" s="386">
        <v>2007</v>
      </c>
      <c r="G51" s="390">
        <v>28128.031000000003</v>
      </c>
      <c r="H51" s="387">
        <v>7.2551628658187965</v>
      </c>
      <c r="I51" s="387">
        <v>0.11634656576949876</v>
      </c>
      <c r="J51" s="387">
        <v>0.77102443460404269</v>
      </c>
      <c r="K51" s="387">
        <v>5.7117091192767809E-3</v>
      </c>
      <c r="L51" s="387">
        <v>3.1212708418872255E-3</v>
      </c>
      <c r="M51" s="387">
        <v>1.3700313399114213E-3</v>
      </c>
      <c r="N51" s="387">
        <v>5.0526878056270635E-3</v>
      </c>
      <c r="O51" s="387">
        <v>2.4970175125304715E-2</v>
      </c>
      <c r="P51" s="387">
        <v>9.1335899053865514E-3</v>
      </c>
      <c r="Q51" s="391">
        <v>204073.44599979997</v>
      </c>
      <c r="R51" s="391">
        <v>3272.5998087080002</v>
      </c>
      <c r="S51" s="391">
        <v>21687.399198299987</v>
      </c>
      <c r="T51" s="391">
        <v>160.65913116999999</v>
      </c>
      <c r="U51" s="391">
        <v>87.795202999999987</v>
      </c>
      <c r="V51" s="391">
        <v>38.536284000000002</v>
      </c>
      <c r="W51" s="391">
        <v>142.12215923000002</v>
      </c>
      <c r="X51" s="391">
        <v>702.36185999999998</v>
      </c>
      <c r="Y51" s="391">
        <v>256.90989999999999</v>
      </c>
      <c r="AA51" s="384" t="s">
        <v>479</v>
      </c>
      <c r="AB51" s="384" t="s">
        <v>442</v>
      </c>
      <c r="AC51" s="382">
        <v>1</v>
      </c>
      <c r="AD51" s="384" t="s">
        <v>472</v>
      </c>
      <c r="AE51" s="382">
        <v>21</v>
      </c>
      <c r="AF51" s="386">
        <v>2007</v>
      </c>
      <c r="AG51" s="390">
        <v>28128.031000000003</v>
      </c>
      <c r="AH51" s="387">
        <v>7.2551628658187965</v>
      </c>
      <c r="AI51" s="387">
        <v>0.11634656576949876</v>
      </c>
      <c r="AJ51" s="387">
        <v>0.77102443460404269</v>
      </c>
      <c r="AK51" s="387">
        <v>5.7117091192767809E-3</v>
      </c>
      <c r="AL51" s="387">
        <v>3.1212708418872255E-3</v>
      </c>
      <c r="AM51" s="387">
        <v>1.3700313399114213E-3</v>
      </c>
      <c r="AN51" s="387">
        <v>5.0526878056270635E-3</v>
      </c>
      <c r="AO51" s="387">
        <v>2.4970175125304715E-2</v>
      </c>
      <c r="AP51" s="387">
        <v>9.1335899053865514E-3</v>
      </c>
      <c r="AQ51" s="391">
        <v>204073.44599979997</v>
      </c>
      <c r="AR51" s="391">
        <v>3272.5998087080002</v>
      </c>
      <c r="AS51" s="391">
        <v>21687.399198299987</v>
      </c>
      <c r="AT51" s="391">
        <v>160.65913116999999</v>
      </c>
      <c r="AU51" s="391">
        <v>87.795202999999987</v>
      </c>
      <c r="AV51" s="391">
        <v>38.536284000000002</v>
      </c>
      <c r="AW51" s="391">
        <v>142.12215923000002</v>
      </c>
      <c r="AX51" s="391">
        <v>702.36185999999998</v>
      </c>
      <c r="AY51" s="391">
        <v>256.90989999999999</v>
      </c>
    </row>
    <row r="52" spans="1:51" customFormat="1" x14ac:dyDescent="0.25">
      <c r="A52" s="384" t="s">
        <v>480</v>
      </c>
      <c r="B52" s="384" t="s">
        <v>442</v>
      </c>
      <c r="C52" s="382">
        <v>1</v>
      </c>
      <c r="D52" s="384" t="s">
        <v>472</v>
      </c>
      <c r="E52" s="382">
        <v>21</v>
      </c>
      <c r="F52" s="386">
        <v>2008</v>
      </c>
      <c r="G52" s="390">
        <v>39113.692000000003</v>
      </c>
      <c r="H52" s="387">
        <v>7.1450495528905833</v>
      </c>
      <c r="I52" s="387">
        <v>0.11218374092087752</v>
      </c>
      <c r="J52" s="387">
        <v>0.75410164512723588</v>
      </c>
      <c r="K52" s="387">
        <v>6.6044655986450991E-3</v>
      </c>
      <c r="L52" s="387">
        <v>3.1212814172592042E-3</v>
      </c>
      <c r="M52" s="387">
        <v>1.3700319570957404E-3</v>
      </c>
      <c r="N52" s="387">
        <v>5.8424351597900796E-3</v>
      </c>
      <c r="O52" s="387">
        <v>2.4970256195707634E-2</v>
      </c>
      <c r="P52" s="387">
        <v>9.1335757821071947E-3</v>
      </c>
      <c r="Q52" s="391">
        <v>279469.2675365</v>
      </c>
      <c r="R52" s="391">
        <v>4387.920289787</v>
      </c>
      <c r="S52" s="391">
        <v>29495.699484200006</v>
      </c>
      <c r="T52" s="391">
        <v>258.32503325000005</v>
      </c>
      <c r="U52" s="391">
        <v>122.08484</v>
      </c>
      <c r="V52" s="391">
        <v>53.587008000000004</v>
      </c>
      <c r="W52" s="391">
        <v>228.51920936999997</v>
      </c>
      <c r="X52" s="391">
        <v>976.6789100000002</v>
      </c>
      <c r="Y52" s="391">
        <v>357.24786999999992</v>
      </c>
      <c r="AA52" s="384" t="s">
        <v>480</v>
      </c>
      <c r="AB52" s="384" t="s">
        <v>442</v>
      </c>
      <c r="AC52" s="382">
        <v>1</v>
      </c>
      <c r="AD52" s="384" t="s">
        <v>472</v>
      </c>
      <c r="AE52" s="382">
        <v>21</v>
      </c>
      <c r="AF52" s="386">
        <v>2008</v>
      </c>
      <c r="AG52" s="390">
        <v>39113.692000000003</v>
      </c>
      <c r="AH52" s="387">
        <v>7.1450495528905833</v>
      </c>
      <c r="AI52" s="387">
        <v>0.11218374092087752</v>
      </c>
      <c r="AJ52" s="387">
        <v>0.75410164512723588</v>
      </c>
      <c r="AK52" s="387">
        <v>6.6044655986450991E-3</v>
      </c>
      <c r="AL52" s="387">
        <v>3.1212814172592042E-3</v>
      </c>
      <c r="AM52" s="387">
        <v>1.3700319570957404E-3</v>
      </c>
      <c r="AN52" s="387">
        <v>5.8424351597900796E-3</v>
      </c>
      <c r="AO52" s="387">
        <v>2.4970256195707634E-2</v>
      </c>
      <c r="AP52" s="387">
        <v>9.1335757821071947E-3</v>
      </c>
      <c r="AQ52" s="391">
        <v>279469.2675365</v>
      </c>
      <c r="AR52" s="391">
        <v>4387.920289787</v>
      </c>
      <c r="AS52" s="391">
        <v>29495.699484200006</v>
      </c>
      <c r="AT52" s="391">
        <v>258.32503325000005</v>
      </c>
      <c r="AU52" s="391">
        <v>122.08484</v>
      </c>
      <c r="AV52" s="391">
        <v>53.587008000000004</v>
      </c>
      <c r="AW52" s="391">
        <v>228.51920936999997</v>
      </c>
      <c r="AX52" s="391">
        <v>976.6789100000002</v>
      </c>
      <c r="AY52" s="391">
        <v>357.24786999999992</v>
      </c>
    </row>
    <row r="53" spans="1:51" customFormat="1" x14ac:dyDescent="0.25">
      <c r="A53" s="384" t="s">
        <v>481</v>
      </c>
      <c r="B53" s="384" t="s">
        <v>442</v>
      </c>
      <c r="C53" s="382">
        <v>1</v>
      </c>
      <c r="D53" s="384" t="s">
        <v>472</v>
      </c>
      <c r="E53" s="382">
        <v>21</v>
      </c>
      <c r="F53" s="386">
        <v>2009</v>
      </c>
      <c r="G53" s="390">
        <v>46525.977999999988</v>
      </c>
      <c r="H53" s="387">
        <v>7.0801645076864403</v>
      </c>
      <c r="I53" s="387">
        <v>0.10725381840609567</v>
      </c>
      <c r="J53" s="387">
        <v>0.73876711898028247</v>
      </c>
      <c r="K53" s="387">
        <v>6.9504114641072128E-3</v>
      </c>
      <c r="L53" s="387">
        <v>3.1212696055524093E-3</v>
      </c>
      <c r="M53" s="387">
        <v>1.3700303946324354E-3</v>
      </c>
      <c r="N53" s="387">
        <v>6.1484659232740931E-3</v>
      </c>
      <c r="O53" s="387">
        <v>2.4970187622923266E-2</v>
      </c>
      <c r="P53" s="387">
        <v>9.133583607850224E-3</v>
      </c>
      <c r="Q53" s="391">
        <v>329411.57812100009</v>
      </c>
      <c r="R53" s="391">
        <v>4990.0887955780008</v>
      </c>
      <c r="S53" s="391">
        <v>34371.862724799998</v>
      </c>
      <c r="T53" s="391">
        <v>323.37469086999988</v>
      </c>
      <c r="U53" s="391">
        <v>145.22012100000003</v>
      </c>
      <c r="V53" s="391">
        <v>63.742003999999987</v>
      </c>
      <c r="W53" s="391">
        <v>286.06339028000008</v>
      </c>
      <c r="X53" s="391">
        <v>1161.7623999999998</v>
      </c>
      <c r="Y53" s="391">
        <v>424.94891000000007</v>
      </c>
      <c r="AA53" s="384" t="s">
        <v>481</v>
      </c>
      <c r="AB53" s="384" t="s">
        <v>442</v>
      </c>
      <c r="AC53" s="382">
        <v>1</v>
      </c>
      <c r="AD53" s="384" t="s">
        <v>472</v>
      </c>
      <c r="AE53" s="382">
        <v>21</v>
      </c>
      <c r="AF53" s="386">
        <v>2009</v>
      </c>
      <c r="AG53" s="390">
        <v>46525.977999999988</v>
      </c>
      <c r="AH53" s="387">
        <v>7.0801645076864403</v>
      </c>
      <c r="AI53" s="387">
        <v>0.10725381840609567</v>
      </c>
      <c r="AJ53" s="387">
        <v>0.73876711898028247</v>
      </c>
      <c r="AK53" s="387">
        <v>6.9504114641072128E-3</v>
      </c>
      <c r="AL53" s="387">
        <v>3.1212696055524093E-3</v>
      </c>
      <c r="AM53" s="387">
        <v>1.3700303946324354E-3</v>
      </c>
      <c r="AN53" s="387">
        <v>6.1484659232740931E-3</v>
      </c>
      <c r="AO53" s="387">
        <v>2.4970187622923266E-2</v>
      </c>
      <c r="AP53" s="387">
        <v>9.133583607850224E-3</v>
      </c>
      <c r="AQ53" s="391">
        <v>329411.57812100009</v>
      </c>
      <c r="AR53" s="391">
        <v>4990.0887955780008</v>
      </c>
      <c r="AS53" s="391">
        <v>34371.862724799998</v>
      </c>
      <c r="AT53" s="391">
        <v>323.37469086999988</v>
      </c>
      <c r="AU53" s="391">
        <v>145.22012100000003</v>
      </c>
      <c r="AV53" s="391">
        <v>63.742003999999987</v>
      </c>
      <c r="AW53" s="391">
        <v>286.06339028000008</v>
      </c>
      <c r="AX53" s="391">
        <v>1161.7623999999998</v>
      </c>
      <c r="AY53" s="391">
        <v>424.94891000000007</v>
      </c>
    </row>
    <row r="54" spans="1:51" customFormat="1" x14ac:dyDescent="0.25">
      <c r="A54" s="384" t="s">
        <v>482</v>
      </c>
      <c r="B54" s="384" t="s">
        <v>442</v>
      </c>
      <c r="C54" s="382">
        <v>1</v>
      </c>
      <c r="D54" s="384" t="s">
        <v>472</v>
      </c>
      <c r="E54" s="382">
        <v>21</v>
      </c>
      <c r="F54" s="386">
        <v>2010</v>
      </c>
      <c r="G54" s="390">
        <v>45330.408000000018</v>
      </c>
      <c r="H54" s="387">
        <v>7.0251380974775266</v>
      </c>
      <c r="I54" s="387">
        <v>9.4864280566523893E-2</v>
      </c>
      <c r="J54" s="387">
        <v>0.71386093553139862</v>
      </c>
      <c r="K54" s="387">
        <v>8.1230294068828993E-3</v>
      </c>
      <c r="L54" s="387">
        <v>3.1212785907420012E-3</v>
      </c>
      <c r="M54" s="387">
        <v>1.3700310175897815E-3</v>
      </c>
      <c r="N54" s="387">
        <v>7.1857889379685234E-3</v>
      </c>
      <c r="O54" s="387">
        <v>2.4970202562482995E-2</v>
      </c>
      <c r="P54" s="387">
        <v>9.1335844583618087E-3</v>
      </c>
      <c r="Q54" s="391">
        <v>318452.37621500017</v>
      </c>
      <c r="R54" s="391">
        <v>4300.2365427070008</v>
      </c>
      <c r="S54" s="391">
        <v>32359.607462900007</v>
      </c>
      <c r="T54" s="391">
        <v>368.22023720999999</v>
      </c>
      <c r="U54" s="391">
        <v>141.488832</v>
      </c>
      <c r="V54" s="391">
        <v>62.104064999999991</v>
      </c>
      <c r="W54" s="391">
        <v>325.73474435999998</v>
      </c>
      <c r="X54" s="391">
        <v>1131.9094700000001</v>
      </c>
      <c r="Y54" s="391">
        <v>414.02910999999995</v>
      </c>
      <c r="AA54" s="384" t="s">
        <v>482</v>
      </c>
      <c r="AB54" s="384" t="s">
        <v>442</v>
      </c>
      <c r="AC54" s="382">
        <v>1</v>
      </c>
      <c r="AD54" s="384" t="s">
        <v>472</v>
      </c>
      <c r="AE54" s="382">
        <v>21</v>
      </c>
      <c r="AF54" s="386">
        <v>2010</v>
      </c>
      <c r="AG54" s="390">
        <v>45330.408000000018</v>
      </c>
      <c r="AH54" s="387">
        <v>7.0251380974775266</v>
      </c>
      <c r="AI54" s="387">
        <v>9.4864280566523893E-2</v>
      </c>
      <c r="AJ54" s="387">
        <v>0.71386093553139862</v>
      </c>
      <c r="AK54" s="387">
        <v>8.1230294068828993E-3</v>
      </c>
      <c r="AL54" s="387">
        <v>3.1212785907420012E-3</v>
      </c>
      <c r="AM54" s="387">
        <v>1.3700310175897815E-3</v>
      </c>
      <c r="AN54" s="387">
        <v>7.1857889379685234E-3</v>
      </c>
      <c r="AO54" s="387">
        <v>2.4970202562482995E-2</v>
      </c>
      <c r="AP54" s="387">
        <v>9.1335844583618087E-3</v>
      </c>
      <c r="AQ54" s="391">
        <v>318452.37621500017</v>
      </c>
      <c r="AR54" s="391">
        <v>4300.2365427070008</v>
      </c>
      <c r="AS54" s="391">
        <v>32359.607462900007</v>
      </c>
      <c r="AT54" s="391">
        <v>368.22023720999999</v>
      </c>
      <c r="AU54" s="391">
        <v>141.488832</v>
      </c>
      <c r="AV54" s="391">
        <v>62.104064999999991</v>
      </c>
      <c r="AW54" s="391">
        <v>325.73474435999998</v>
      </c>
      <c r="AX54" s="391">
        <v>1131.9094700000001</v>
      </c>
      <c r="AY54" s="391">
        <v>414.02910999999995</v>
      </c>
    </row>
    <row r="55" spans="1:51" customFormat="1" x14ac:dyDescent="0.25">
      <c r="A55" s="384" t="s">
        <v>483</v>
      </c>
      <c r="B55" s="384" t="s">
        <v>442</v>
      </c>
      <c r="C55" s="382">
        <v>1</v>
      </c>
      <c r="D55" s="384" t="s">
        <v>472</v>
      </c>
      <c r="E55" s="382">
        <v>21</v>
      </c>
      <c r="F55" s="386">
        <v>2011</v>
      </c>
      <c r="G55" s="390">
        <v>67962.322999999989</v>
      </c>
      <c r="H55" s="387">
        <v>6.8912623628094698</v>
      </c>
      <c r="I55" s="387">
        <v>9.5411868221646878E-2</v>
      </c>
      <c r="J55" s="387">
        <v>0.69238475751925088</v>
      </c>
      <c r="K55" s="387">
        <v>1.0258108199744731E-2</v>
      </c>
      <c r="L55" s="387">
        <v>3.121275033521147E-3</v>
      </c>
      <c r="M55" s="387">
        <v>1.3700322015184798E-3</v>
      </c>
      <c r="N55" s="387">
        <v>9.0745198853782617E-3</v>
      </c>
      <c r="O55" s="387">
        <v>2.497022460518309E-2</v>
      </c>
      <c r="P55" s="387">
        <v>9.1335990678246843E-3</v>
      </c>
      <c r="Q55" s="391">
        <v>468346.19857900031</v>
      </c>
      <c r="R55" s="391">
        <v>6484.4122061130001</v>
      </c>
      <c r="S55" s="391">
        <v>47056.076530799997</v>
      </c>
      <c r="T55" s="391">
        <v>697.16486283999984</v>
      </c>
      <c r="U55" s="391">
        <v>212.12910199999999</v>
      </c>
      <c r="V55" s="391">
        <v>93.110571000000007</v>
      </c>
      <c r="W55" s="391">
        <v>616.72545152000032</v>
      </c>
      <c r="X55" s="391">
        <v>1697.0344700000003</v>
      </c>
      <c r="Y55" s="391">
        <v>620.74060999999995</v>
      </c>
      <c r="AA55" s="384" t="s">
        <v>483</v>
      </c>
      <c r="AB55" s="384" t="s">
        <v>442</v>
      </c>
      <c r="AC55" s="382">
        <v>1</v>
      </c>
      <c r="AD55" s="384" t="s">
        <v>472</v>
      </c>
      <c r="AE55" s="382">
        <v>21</v>
      </c>
      <c r="AF55" s="386">
        <v>2011</v>
      </c>
      <c r="AG55" s="390">
        <v>67962.322999999989</v>
      </c>
      <c r="AH55" s="387">
        <v>6.8912623628094698</v>
      </c>
      <c r="AI55" s="387">
        <v>9.5411868221646878E-2</v>
      </c>
      <c r="AJ55" s="387">
        <v>0.69238475751925088</v>
      </c>
      <c r="AK55" s="387">
        <v>1.0258108199744731E-2</v>
      </c>
      <c r="AL55" s="387">
        <v>3.121275033521147E-3</v>
      </c>
      <c r="AM55" s="387">
        <v>1.3700322015184798E-3</v>
      </c>
      <c r="AN55" s="387">
        <v>9.0745198853782617E-3</v>
      </c>
      <c r="AO55" s="387">
        <v>2.497022460518309E-2</v>
      </c>
      <c r="AP55" s="387">
        <v>9.1335990678246843E-3</v>
      </c>
      <c r="AQ55" s="391">
        <v>468346.19857900031</v>
      </c>
      <c r="AR55" s="391">
        <v>6484.4122061130001</v>
      </c>
      <c r="AS55" s="391">
        <v>47056.076530799997</v>
      </c>
      <c r="AT55" s="391">
        <v>697.16486283999984</v>
      </c>
      <c r="AU55" s="391">
        <v>212.12910199999999</v>
      </c>
      <c r="AV55" s="391">
        <v>93.110571000000007</v>
      </c>
      <c r="AW55" s="391">
        <v>616.72545152000032</v>
      </c>
      <c r="AX55" s="391">
        <v>1697.0344700000003</v>
      </c>
      <c r="AY55" s="391">
        <v>620.74060999999995</v>
      </c>
    </row>
    <row r="56" spans="1:51" customFormat="1" x14ac:dyDescent="0.25">
      <c r="A56" s="384" t="s">
        <v>484</v>
      </c>
      <c r="B56" s="384" t="s">
        <v>442</v>
      </c>
      <c r="C56" s="382">
        <v>1</v>
      </c>
      <c r="D56" s="384" t="s">
        <v>472</v>
      </c>
      <c r="E56" s="382">
        <v>21</v>
      </c>
      <c r="F56" s="386">
        <v>2012</v>
      </c>
      <c r="G56" s="390">
        <v>88613.400000000009</v>
      </c>
      <c r="H56" s="387">
        <v>6.0848870128671271</v>
      </c>
      <c r="I56" s="387">
        <v>9.5469304652355105E-2</v>
      </c>
      <c r="J56" s="387">
        <v>0.3456419860732125</v>
      </c>
      <c r="K56" s="387">
        <v>8.1420786374295541E-3</v>
      </c>
      <c r="L56" s="387">
        <v>3.1212721777970371E-3</v>
      </c>
      <c r="M56" s="387">
        <v>1.3700305935671125E-3</v>
      </c>
      <c r="N56" s="387">
        <v>7.2026407687776342E-3</v>
      </c>
      <c r="O56" s="387">
        <v>2.4970132733875466E-2</v>
      </c>
      <c r="P56" s="387">
        <v>9.133584762575411E-3</v>
      </c>
      <c r="Q56" s="391">
        <v>539202.52682599996</v>
      </c>
      <c r="R56" s="391">
        <v>8459.8596808810053</v>
      </c>
      <c r="S56" s="391">
        <v>30628.511568700011</v>
      </c>
      <c r="T56" s="391">
        <v>721.49727113000017</v>
      </c>
      <c r="U56" s="391">
        <v>276.58654000000001</v>
      </c>
      <c r="V56" s="391">
        <v>121.40306899999999</v>
      </c>
      <c r="W56" s="391">
        <v>638.25048750000008</v>
      </c>
      <c r="X56" s="391">
        <v>2212.6883600000006</v>
      </c>
      <c r="Y56" s="391">
        <v>809.35799999999995</v>
      </c>
      <c r="AA56" s="384" t="s">
        <v>484</v>
      </c>
      <c r="AB56" s="384" t="s">
        <v>442</v>
      </c>
      <c r="AC56" s="382">
        <v>1</v>
      </c>
      <c r="AD56" s="384" t="s">
        <v>472</v>
      </c>
      <c r="AE56" s="382">
        <v>21</v>
      </c>
      <c r="AF56" s="386">
        <v>2012</v>
      </c>
      <c r="AG56" s="390">
        <v>88613.400000000009</v>
      </c>
      <c r="AH56" s="387">
        <v>6.0848870128671271</v>
      </c>
      <c r="AI56" s="387">
        <v>9.5469304652355105E-2</v>
      </c>
      <c r="AJ56" s="387">
        <v>0.3456419860732125</v>
      </c>
      <c r="AK56" s="387">
        <v>8.1420786374295541E-3</v>
      </c>
      <c r="AL56" s="387">
        <v>3.1212721777970371E-3</v>
      </c>
      <c r="AM56" s="387">
        <v>1.3700305935671125E-3</v>
      </c>
      <c r="AN56" s="387">
        <v>7.2026407687776342E-3</v>
      </c>
      <c r="AO56" s="387">
        <v>2.4970132733875466E-2</v>
      </c>
      <c r="AP56" s="387">
        <v>9.133584762575411E-3</v>
      </c>
      <c r="AQ56" s="391">
        <v>539202.52682599996</v>
      </c>
      <c r="AR56" s="391">
        <v>8459.8596808810053</v>
      </c>
      <c r="AS56" s="391">
        <v>30628.511568700011</v>
      </c>
      <c r="AT56" s="391">
        <v>721.49727113000017</v>
      </c>
      <c r="AU56" s="391">
        <v>276.58654000000001</v>
      </c>
      <c r="AV56" s="391">
        <v>121.40306899999999</v>
      </c>
      <c r="AW56" s="391">
        <v>638.25048750000008</v>
      </c>
      <c r="AX56" s="391">
        <v>2212.6883600000006</v>
      </c>
      <c r="AY56" s="391">
        <v>809.35799999999995</v>
      </c>
    </row>
    <row r="57" spans="1:51" customFormat="1" x14ac:dyDescent="0.25">
      <c r="A57" s="384" t="s">
        <v>485</v>
      </c>
      <c r="B57" s="384" t="s">
        <v>442</v>
      </c>
      <c r="C57" s="382">
        <v>1</v>
      </c>
      <c r="D57" s="384" t="s">
        <v>472</v>
      </c>
      <c r="E57" s="382">
        <v>21</v>
      </c>
      <c r="F57" s="386">
        <v>2013</v>
      </c>
      <c r="G57" s="390">
        <v>153578.69999999995</v>
      </c>
      <c r="H57" s="387">
        <v>5.9475284870883822</v>
      </c>
      <c r="I57" s="387">
        <v>9.6189961793796977E-2</v>
      </c>
      <c r="J57" s="387">
        <v>0.33191691906494886</v>
      </c>
      <c r="K57" s="387">
        <v>9.3385904920408897E-3</v>
      </c>
      <c r="L57" s="387">
        <v>3.1212788622380591E-3</v>
      </c>
      <c r="M57" s="387">
        <v>1.3700337677034649E-3</v>
      </c>
      <c r="N57" s="387">
        <v>8.261098524079186E-3</v>
      </c>
      <c r="O57" s="387">
        <v>2.4970219828661138E-2</v>
      </c>
      <c r="P57" s="387">
        <v>9.1335906606840669E-3</v>
      </c>
      <c r="Q57" s="391">
        <v>913413.6932600002</v>
      </c>
      <c r="R57" s="391">
        <v>14772.729285341004</v>
      </c>
      <c r="S57" s="391">
        <v>50975.368938000043</v>
      </c>
      <c r="T57" s="391">
        <v>1434.2085875999999</v>
      </c>
      <c r="U57" s="391">
        <v>479.36195000000004</v>
      </c>
      <c r="V57" s="391">
        <v>210.40800500000006</v>
      </c>
      <c r="W57" s="391">
        <v>1268.7287718999996</v>
      </c>
      <c r="X57" s="391">
        <v>3834.8938999999991</v>
      </c>
      <c r="Y57" s="391">
        <v>1402.7249799999997</v>
      </c>
      <c r="AA57" s="384" t="s">
        <v>485</v>
      </c>
      <c r="AB57" s="384" t="s">
        <v>442</v>
      </c>
      <c r="AC57" s="382">
        <v>1</v>
      </c>
      <c r="AD57" s="384" t="s">
        <v>472</v>
      </c>
      <c r="AE57" s="382">
        <v>21</v>
      </c>
      <c r="AF57" s="386">
        <v>2013</v>
      </c>
      <c r="AG57" s="390">
        <v>153578.69999999995</v>
      </c>
      <c r="AH57" s="387">
        <v>5.9475284870883822</v>
      </c>
      <c r="AI57" s="387">
        <v>9.6189961793796977E-2</v>
      </c>
      <c r="AJ57" s="387">
        <v>0.33191691906494886</v>
      </c>
      <c r="AK57" s="387">
        <v>9.3385904920408897E-3</v>
      </c>
      <c r="AL57" s="387">
        <v>3.1212788622380591E-3</v>
      </c>
      <c r="AM57" s="387">
        <v>1.3700337677034649E-3</v>
      </c>
      <c r="AN57" s="387">
        <v>8.261098524079186E-3</v>
      </c>
      <c r="AO57" s="387">
        <v>2.4970219828661138E-2</v>
      </c>
      <c r="AP57" s="387">
        <v>9.1335906606840669E-3</v>
      </c>
      <c r="AQ57" s="391">
        <v>913413.6932600002</v>
      </c>
      <c r="AR57" s="391">
        <v>14772.729285341004</v>
      </c>
      <c r="AS57" s="391">
        <v>50975.368938000043</v>
      </c>
      <c r="AT57" s="391">
        <v>1434.2085875999999</v>
      </c>
      <c r="AU57" s="391">
        <v>479.36195000000004</v>
      </c>
      <c r="AV57" s="391">
        <v>210.40800500000006</v>
      </c>
      <c r="AW57" s="391">
        <v>1268.7287718999996</v>
      </c>
      <c r="AX57" s="391">
        <v>3834.8938999999991</v>
      </c>
      <c r="AY57" s="391">
        <v>1402.7249799999997</v>
      </c>
    </row>
    <row r="58" spans="1:51" customFormat="1" x14ac:dyDescent="0.25">
      <c r="A58" s="384" t="s">
        <v>486</v>
      </c>
      <c r="B58" s="384" t="s">
        <v>442</v>
      </c>
      <c r="C58" s="382">
        <v>1</v>
      </c>
      <c r="D58" s="384" t="s">
        <v>472</v>
      </c>
      <c r="E58" s="382">
        <v>21</v>
      </c>
      <c r="F58" s="386">
        <v>2014</v>
      </c>
      <c r="G58" s="390">
        <v>239951.24000000002</v>
      </c>
      <c r="H58" s="387">
        <v>5.9664429817324542</v>
      </c>
      <c r="I58" s="387">
        <v>9.6950355820165812E-2</v>
      </c>
      <c r="J58" s="387">
        <v>0.32814967952238971</v>
      </c>
      <c r="K58" s="387">
        <v>1.0325202502808491E-2</v>
      </c>
      <c r="L58" s="387">
        <v>3.1212713466285897E-3</v>
      </c>
      <c r="M58" s="387">
        <v>1.3700296776961852E-3</v>
      </c>
      <c r="N58" s="387">
        <v>9.1338763867192339E-3</v>
      </c>
      <c r="O58" s="387">
        <v>2.4970180608360266E-2</v>
      </c>
      <c r="P58" s="387">
        <v>9.1335772217722242E-3</v>
      </c>
      <c r="Q58" s="391">
        <v>1431655.3918559998</v>
      </c>
      <c r="R58" s="391">
        <v>23263.358097490007</v>
      </c>
      <c r="S58" s="391">
        <v>78739.922507000025</v>
      </c>
      <c r="T58" s="391">
        <v>2477.5451438000014</v>
      </c>
      <c r="U58" s="391">
        <v>748.95292999999992</v>
      </c>
      <c r="V58" s="391">
        <v>328.74032</v>
      </c>
      <c r="W58" s="391">
        <v>2191.6849649999999</v>
      </c>
      <c r="X58" s="391">
        <v>5991.6258000000007</v>
      </c>
      <c r="Y58" s="391">
        <v>2191.6131800000003</v>
      </c>
      <c r="AA58" s="384" t="s">
        <v>486</v>
      </c>
      <c r="AB58" s="384" t="s">
        <v>442</v>
      </c>
      <c r="AC58" s="382">
        <v>1</v>
      </c>
      <c r="AD58" s="384" t="s">
        <v>472</v>
      </c>
      <c r="AE58" s="382">
        <v>21</v>
      </c>
      <c r="AF58" s="386">
        <v>2014</v>
      </c>
      <c r="AG58" s="390">
        <v>239951.24000000002</v>
      </c>
      <c r="AH58" s="387">
        <v>5.9664429817324542</v>
      </c>
      <c r="AI58" s="387">
        <v>9.6950355820165812E-2</v>
      </c>
      <c r="AJ58" s="387">
        <v>0.32814967952238971</v>
      </c>
      <c r="AK58" s="387">
        <v>1.0325202502808491E-2</v>
      </c>
      <c r="AL58" s="387">
        <v>3.1212713466285897E-3</v>
      </c>
      <c r="AM58" s="387">
        <v>1.3700296776961852E-3</v>
      </c>
      <c r="AN58" s="387">
        <v>9.1338763867192339E-3</v>
      </c>
      <c r="AO58" s="387">
        <v>2.4970180608360266E-2</v>
      </c>
      <c r="AP58" s="387">
        <v>9.1335772217722242E-3</v>
      </c>
      <c r="AQ58" s="391">
        <v>1431655.3918559998</v>
      </c>
      <c r="AR58" s="391">
        <v>23263.358097490007</v>
      </c>
      <c r="AS58" s="391">
        <v>78739.922507000025</v>
      </c>
      <c r="AT58" s="391">
        <v>2477.5451438000014</v>
      </c>
      <c r="AU58" s="391">
        <v>748.95292999999992</v>
      </c>
      <c r="AV58" s="391">
        <v>328.74032</v>
      </c>
      <c r="AW58" s="391">
        <v>2191.6849649999999</v>
      </c>
      <c r="AX58" s="391">
        <v>5991.6258000000007</v>
      </c>
      <c r="AY58" s="391">
        <v>2191.6131800000003</v>
      </c>
    </row>
    <row r="59" spans="1:51" customFormat="1" x14ac:dyDescent="0.25">
      <c r="A59" s="384" t="s">
        <v>487</v>
      </c>
      <c r="B59" s="384" t="s">
        <v>442</v>
      </c>
      <c r="C59" s="382">
        <v>1</v>
      </c>
      <c r="D59" s="384" t="s">
        <v>472</v>
      </c>
      <c r="E59" s="382">
        <v>21</v>
      </c>
      <c r="F59" s="386">
        <v>2015</v>
      </c>
      <c r="G59" s="390">
        <v>228771.71000000002</v>
      </c>
      <c r="H59" s="387">
        <v>5.9857418454056228</v>
      </c>
      <c r="I59" s="387">
        <v>9.7725748256853928E-2</v>
      </c>
      <c r="J59" s="387">
        <v>0.32429094400701886</v>
      </c>
      <c r="K59" s="387">
        <v>1.065092206330932E-2</v>
      </c>
      <c r="L59" s="387">
        <v>3.1212705452085833E-3</v>
      </c>
      <c r="M59" s="387">
        <v>1.3700278325497501E-3</v>
      </c>
      <c r="N59" s="387">
        <v>9.4220056833076039E-3</v>
      </c>
      <c r="O59" s="387">
        <v>2.4970178786529157E-2</v>
      </c>
      <c r="P59" s="387">
        <v>9.1335747326450455E-3</v>
      </c>
      <c r="Q59" s="391">
        <v>1369368.3975920002</v>
      </c>
      <c r="R59" s="391">
        <v>22356.886539749994</v>
      </c>
      <c r="S59" s="391">
        <v>74188.593797999958</v>
      </c>
      <c r="T59" s="391">
        <v>2436.6296535000015</v>
      </c>
      <c r="U59" s="391">
        <v>714.05840000000001</v>
      </c>
      <c r="V59" s="391">
        <v>313.42361</v>
      </c>
      <c r="W59" s="391">
        <v>2155.4883517999992</v>
      </c>
      <c r="X59" s="391">
        <v>5712.4705000000004</v>
      </c>
      <c r="Y59" s="391">
        <v>2089.50351</v>
      </c>
      <c r="AA59" s="384" t="s">
        <v>487</v>
      </c>
      <c r="AB59" s="384" t="s">
        <v>442</v>
      </c>
      <c r="AC59" s="382">
        <v>1</v>
      </c>
      <c r="AD59" s="384" t="s">
        <v>472</v>
      </c>
      <c r="AE59" s="382">
        <v>21</v>
      </c>
      <c r="AF59" s="386">
        <v>2015</v>
      </c>
      <c r="AG59" s="390">
        <v>228771.71000000002</v>
      </c>
      <c r="AH59" s="387">
        <v>5.9857418454056228</v>
      </c>
      <c r="AI59" s="387">
        <v>9.7725748256853928E-2</v>
      </c>
      <c r="AJ59" s="387">
        <v>0.32429094400701886</v>
      </c>
      <c r="AK59" s="387">
        <v>1.065092206330932E-2</v>
      </c>
      <c r="AL59" s="387">
        <v>3.1212705452085833E-3</v>
      </c>
      <c r="AM59" s="387">
        <v>1.3700278325497501E-3</v>
      </c>
      <c r="AN59" s="387">
        <v>9.4220056833076039E-3</v>
      </c>
      <c r="AO59" s="387">
        <v>2.4970178786529157E-2</v>
      </c>
      <c r="AP59" s="387">
        <v>9.1335747326450455E-3</v>
      </c>
      <c r="AQ59" s="391">
        <v>1369368.3975920002</v>
      </c>
      <c r="AR59" s="391">
        <v>22356.886539749994</v>
      </c>
      <c r="AS59" s="391">
        <v>74188.593797999958</v>
      </c>
      <c r="AT59" s="391">
        <v>2436.6296535000015</v>
      </c>
      <c r="AU59" s="391">
        <v>714.05840000000001</v>
      </c>
      <c r="AV59" s="391">
        <v>313.42361</v>
      </c>
      <c r="AW59" s="391">
        <v>2155.4883517999992</v>
      </c>
      <c r="AX59" s="391">
        <v>5712.4705000000004</v>
      </c>
      <c r="AY59" s="391">
        <v>2089.50351</v>
      </c>
    </row>
    <row r="60" spans="1:51" customFormat="1" x14ac:dyDescent="0.25">
      <c r="A60" s="384" t="s">
        <v>488</v>
      </c>
      <c r="B60" s="384" t="s">
        <v>442</v>
      </c>
      <c r="C60" s="382">
        <v>1</v>
      </c>
      <c r="D60" s="384" t="s">
        <v>472</v>
      </c>
      <c r="E60" s="382">
        <v>21</v>
      </c>
      <c r="F60" s="386">
        <v>2016</v>
      </c>
      <c r="G60" s="390">
        <v>301706.94</v>
      </c>
      <c r="H60" s="387">
        <v>6.0048586160000168</v>
      </c>
      <c r="I60" s="387">
        <v>9.8493245787054165E-2</v>
      </c>
      <c r="J60" s="387">
        <v>0.30151363997129127</v>
      </c>
      <c r="K60" s="387">
        <v>1.1623612250682728E-2</v>
      </c>
      <c r="L60" s="387">
        <v>3.1212754999934704E-3</v>
      </c>
      <c r="M60" s="387">
        <v>1.3700303678795059E-3</v>
      </c>
      <c r="N60" s="387">
        <v>1.0282472924885318E-2</v>
      </c>
      <c r="O60" s="387">
        <v>2.4970196575524583E-2</v>
      </c>
      <c r="P60" s="387">
        <v>9.1335800893410021E-3</v>
      </c>
      <c r="Q60" s="391">
        <v>1811707.518166</v>
      </c>
      <c r="R60" s="391">
        <v>29716.095797080005</v>
      </c>
      <c r="S60" s="391">
        <v>90968.757683999982</v>
      </c>
      <c r="T60" s="391">
        <v>3506.9244838999989</v>
      </c>
      <c r="U60" s="391">
        <v>941.71047999999996</v>
      </c>
      <c r="V60" s="391">
        <v>413.34766999999999</v>
      </c>
      <c r="W60" s="391">
        <v>3102.2934417999995</v>
      </c>
      <c r="X60" s="391">
        <v>7533.6816000000008</v>
      </c>
      <c r="Y60" s="391">
        <v>2755.6645000000003</v>
      </c>
      <c r="AA60" s="384" t="s">
        <v>488</v>
      </c>
      <c r="AB60" s="384" t="s">
        <v>442</v>
      </c>
      <c r="AC60" s="382">
        <v>1</v>
      </c>
      <c r="AD60" s="384" t="s">
        <v>472</v>
      </c>
      <c r="AE60" s="382">
        <v>21</v>
      </c>
      <c r="AF60" s="386">
        <v>2016</v>
      </c>
      <c r="AG60" s="390">
        <v>301706.94</v>
      </c>
      <c r="AH60" s="387">
        <v>6.0048586160000168</v>
      </c>
      <c r="AI60" s="387">
        <v>9.8493245787054165E-2</v>
      </c>
      <c r="AJ60" s="387">
        <v>0.30151363997129127</v>
      </c>
      <c r="AK60" s="387">
        <v>1.1623612250682728E-2</v>
      </c>
      <c r="AL60" s="387">
        <v>3.1212754999934704E-3</v>
      </c>
      <c r="AM60" s="387">
        <v>1.3700303678795059E-3</v>
      </c>
      <c r="AN60" s="387">
        <v>1.0282472924885318E-2</v>
      </c>
      <c r="AO60" s="387">
        <v>2.4970196575524583E-2</v>
      </c>
      <c r="AP60" s="387">
        <v>9.1335800893410021E-3</v>
      </c>
      <c r="AQ60" s="391">
        <v>1811707.518166</v>
      </c>
      <c r="AR60" s="391">
        <v>29716.095797080005</v>
      </c>
      <c r="AS60" s="391">
        <v>90968.757683999982</v>
      </c>
      <c r="AT60" s="391">
        <v>3506.9244838999989</v>
      </c>
      <c r="AU60" s="391">
        <v>941.71047999999996</v>
      </c>
      <c r="AV60" s="391">
        <v>413.34766999999999</v>
      </c>
      <c r="AW60" s="391">
        <v>3102.2934417999995</v>
      </c>
      <c r="AX60" s="391">
        <v>7533.6816000000008</v>
      </c>
      <c r="AY60" s="391">
        <v>2755.6645000000003</v>
      </c>
    </row>
    <row r="61" spans="1:51" customFormat="1" x14ac:dyDescent="0.25">
      <c r="A61" s="384" t="s">
        <v>489</v>
      </c>
      <c r="B61" s="384" t="s">
        <v>442</v>
      </c>
      <c r="C61" s="382">
        <v>1</v>
      </c>
      <c r="D61" s="384" t="s">
        <v>472</v>
      </c>
      <c r="E61" s="382">
        <v>21</v>
      </c>
      <c r="F61" s="386">
        <v>2017</v>
      </c>
      <c r="G61" s="390">
        <v>332757.49000000005</v>
      </c>
      <c r="H61" s="387">
        <v>3.2763051203986424</v>
      </c>
      <c r="I61" s="387">
        <v>8.2242231499672594E-2</v>
      </c>
      <c r="J61" s="387">
        <v>0.1988896865251629</v>
      </c>
      <c r="K61" s="387">
        <v>6.9756946060027082E-3</v>
      </c>
      <c r="L61" s="387">
        <v>3.1212704182857006E-3</v>
      </c>
      <c r="M61" s="387">
        <v>1.3700297474896807E-3</v>
      </c>
      <c r="N61" s="387">
        <v>6.170834238171467E-3</v>
      </c>
      <c r="O61" s="387">
        <v>2.4970142971086844E-2</v>
      </c>
      <c r="P61" s="387">
        <v>9.1335780300542575E-3</v>
      </c>
      <c r="Q61" s="391">
        <v>1090215.0683380002</v>
      </c>
      <c r="R61" s="391">
        <v>27366.718525829994</v>
      </c>
      <c r="S61" s="391">
        <v>66182.032875000034</v>
      </c>
      <c r="T61" s="391">
        <v>2321.2146281000005</v>
      </c>
      <c r="U61" s="391">
        <v>1038.6261099999999</v>
      </c>
      <c r="V61" s="391">
        <v>455.88765999999998</v>
      </c>
      <c r="W61" s="391">
        <v>2053.3913122999998</v>
      </c>
      <c r="X61" s="391">
        <v>8309.0021000000015</v>
      </c>
      <c r="Y61" s="391">
        <v>3039.2664999999997</v>
      </c>
      <c r="AA61" s="384" t="s">
        <v>489</v>
      </c>
      <c r="AB61" s="384" t="s">
        <v>442</v>
      </c>
      <c r="AC61" s="382">
        <v>1</v>
      </c>
      <c r="AD61" s="384" t="s">
        <v>472</v>
      </c>
      <c r="AE61" s="382">
        <v>21</v>
      </c>
      <c r="AF61" s="386">
        <v>2017</v>
      </c>
      <c r="AG61" s="390">
        <v>332757.49000000005</v>
      </c>
      <c r="AH61" s="387">
        <v>3.2763051203986424</v>
      </c>
      <c r="AI61" s="387">
        <v>8.2242231499672594E-2</v>
      </c>
      <c r="AJ61" s="387">
        <v>0.1988896865251629</v>
      </c>
      <c r="AK61" s="387">
        <v>6.9756946060027082E-3</v>
      </c>
      <c r="AL61" s="387">
        <v>3.1212704182857006E-3</v>
      </c>
      <c r="AM61" s="387">
        <v>1.3700297474896807E-3</v>
      </c>
      <c r="AN61" s="387">
        <v>6.170834238171467E-3</v>
      </c>
      <c r="AO61" s="387">
        <v>2.4970142971086844E-2</v>
      </c>
      <c r="AP61" s="387">
        <v>9.1335780300542575E-3</v>
      </c>
      <c r="AQ61" s="391">
        <v>1090215.0683380002</v>
      </c>
      <c r="AR61" s="391">
        <v>27366.718525829994</v>
      </c>
      <c r="AS61" s="391">
        <v>66182.032875000034</v>
      </c>
      <c r="AT61" s="391">
        <v>2321.2146281000005</v>
      </c>
      <c r="AU61" s="391">
        <v>1038.6261099999999</v>
      </c>
      <c r="AV61" s="391">
        <v>455.88765999999998</v>
      </c>
      <c r="AW61" s="391">
        <v>2053.3913122999998</v>
      </c>
      <c r="AX61" s="391">
        <v>8309.0021000000015</v>
      </c>
      <c r="AY61" s="391">
        <v>3039.2664999999997</v>
      </c>
    </row>
    <row r="62" spans="1:51" customFormat="1" x14ac:dyDescent="0.25">
      <c r="A62" s="384" t="s">
        <v>490</v>
      </c>
      <c r="B62" s="384" t="s">
        <v>442</v>
      </c>
      <c r="C62" s="382">
        <v>1</v>
      </c>
      <c r="D62" s="384" t="s">
        <v>472</v>
      </c>
      <c r="E62" s="382">
        <v>21</v>
      </c>
      <c r="F62" s="386">
        <v>2018</v>
      </c>
      <c r="G62" s="390">
        <v>357980.43000000005</v>
      </c>
      <c r="H62" s="387">
        <v>3.1402662611472936</v>
      </c>
      <c r="I62" s="387">
        <v>7.7912250951511497E-2</v>
      </c>
      <c r="J62" s="387">
        <v>0.19022950414635786</v>
      </c>
      <c r="K62" s="387">
        <v>7.0941954681712641E-3</v>
      </c>
      <c r="L62" s="387">
        <v>3.1212755401182134E-3</v>
      </c>
      <c r="M62" s="387">
        <v>1.3700310656646784E-3</v>
      </c>
      <c r="N62" s="387">
        <v>6.2756650845410726E-3</v>
      </c>
      <c r="O62" s="387">
        <v>2.497020325943515E-2</v>
      </c>
      <c r="P62" s="387">
        <v>9.1335923027971097E-3</v>
      </c>
      <c r="Q62" s="391">
        <v>1124153.8664800005</v>
      </c>
      <c r="R62" s="391">
        <v>27891.06109789</v>
      </c>
      <c r="S62" s="391">
        <v>68098.439692999978</v>
      </c>
      <c r="T62" s="391">
        <v>2539.5831442000008</v>
      </c>
      <c r="U62" s="391">
        <v>1117.3555600000004</v>
      </c>
      <c r="V62" s="391">
        <v>490.44430999999992</v>
      </c>
      <c r="W62" s="391">
        <v>2246.5652854999998</v>
      </c>
      <c r="X62" s="391">
        <v>8938.8440999999984</v>
      </c>
      <c r="Y62" s="391">
        <v>3269.6473000000001</v>
      </c>
      <c r="AA62" s="384" t="s">
        <v>490</v>
      </c>
      <c r="AB62" s="384" t="s">
        <v>442</v>
      </c>
      <c r="AC62" s="382">
        <v>1</v>
      </c>
      <c r="AD62" s="384" t="s">
        <v>472</v>
      </c>
      <c r="AE62" s="382">
        <v>21</v>
      </c>
      <c r="AF62" s="386">
        <v>2018</v>
      </c>
      <c r="AG62" s="390">
        <v>357980.43000000005</v>
      </c>
      <c r="AH62" s="387">
        <v>3.1402662611472936</v>
      </c>
      <c r="AI62" s="387">
        <v>7.7912250951511497E-2</v>
      </c>
      <c r="AJ62" s="387">
        <v>0.19022950414635786</v>
      </c>
      <c r="AK62" s="387">
        <v>7.0941954681712641E-3</v>
      </c>
      <c r="AL62" s="387">
        <v>3.1212755401182134E-3</v>
      </c>
      <c r="AM62" s="387">
        <v>1.3700310656646784E-3</v>
      </c>
      <c r="AN62" s="387">
        <v>6.2756650845410726E-3</v>
      </c>
      <c r="AO62" s="387">
        <v>2.497020325943515E-2</v>
      </c>
      <c r="AP62" s="387">
        <v>9.1335923027971097E-3</v>
      </c>
      <c r="AQ62" s="391">
        <v>1124153.8664800005</v>
      </c>
      <c r="AR62" s="391">
        <v>27891.06109789</v>
      </c>
      <c r="AS62" s="391">
        <v>68098.439692999978</v>
      </c>
      <c r="AT62" s="391">
        <v>2539.5831442000008</v>
      </c>
      <c r="AU62" s="391">
        <v>1117.3555600000004</v>
      </c>
      <c r="AV62" s="391">
        <v>490.44430999999992</v>
      </c>
      <c r="AW62" s="391">
        <v>2246.5652854999998</v>
      </c>
      <c r="AX62" s="391">
        <v>8938.8440999999984</v>
      </c>
      <c r="AY62" s="391">
        <v>3269.6473000000001</v>
      </c>
    </row>
    <row r="63" spans="1:51" customFormat="1" x14ac:dyDescent="0.25">
      <c r="A63" s="384" t="s">
        <v>491</v>
      </c>
      <c r="B63" s="384" t="s">
        <v>442</v>
      </c>
      <c r="C63" s="382">
        <v>1</v>
      </c>
      <c r="D63" s="384" t="s">
        <v>472</v>
      </c>
      <c r="E63" s="382">
        <v>21</v>
      </c>
      <c r="F63" s="386">
        <v>2019</v>
      </c>
      <c r="G63" s="390">
        <v>316136.46000000002</v>
      </c>
      <c r="H63" s="387">
        <v>3.0026471075054113</v>
      </c>
      <c r="I63" s="387">
        <v>7.2946778136188425E-2</v>
      </c>
      <c r="J63" s="387">
        <v>0.18646738532467902</v>
      </c>
      <c r="K63" s="387">
        <v>7.0971996134200988E-3</v>
      </c>
      <c r="L63" s="387">
        <v>3.1212733577139435E-3</v>
      </c>
      <c r="M63" s="387">
        <v>1.3700322006515793E-3</v>
      </c>
      <c r="N63" s="387">
        <v>6.2783191878595717E-3</v>
      </c>
      <c r="O63" s="387">
        <v>2.4970204955163992E-2</v>
      </c>
      <c r="P63" s="387">
        <v>9.1336000915553973E-3</v>
      </c>
      <c r="Q63" s="391">
        <v>949246.22719600017</v>
      </c>
      <c r="R63" s="391">
        <v>23061.136208380009</v>
      </c>
      <c r="S63" s="391">
        <v>58949.139101999979</v>
      </c>
      <c r="T63" s="391">
        <v>2243.6835616999988</v>
      </c>
      <c r="U63" s="391">
        <v>986.74830999999983</v>
      </c>
      <c r="V63" s="391">
        <v>433.11713000000003</v>
      </c>
      <c r="W63" s="391">
        <v>1984.8056028000001</v>
      </c>
      <c r="X63" s="391">
        <v>7893.9922000000033</v>
      </c>
      <c r="Y63" s="391">
        <v>2887.4639999999995</v>
      </c>
      <c r="AA63" s="384" t="s">
        <v>491</v>
      </c>
      <c r="AB63" s="384" t="s">
        <v>442</v>
      </c>
      <c r="AC63" s="382">
        <v>1</v>
      </c>
      <c r="AD63" s="384" t="s">
        <v>472</v>
      </c>
      <c r="AE63" s="382">
        <v>21</v>
      </c>
      <c r="AF63" s="386">
        <v>2019</v>
      </c>
      <c r="AG63" s="390">
        <v>316136.46000000002</v>
      </c>
      <c r="AH63" s="387">
        <v>3.0026471075054113</v>
      </c>
      <c r="AI63" s="387">
        <v>7.2946778136188425E-2</v>
      </c>
      <c r="AJ63" s="387">
        <v>0.18646738532467902</v>
      </c>
      <c r="AK63" s="387">
        <v>7.0971996134200988E-3</v>
      </c>
      <c r="AL63" s="387">
        <v>3.1212733577139435E-3</v>
      </c>
      <c r="AM63" s="387">
        <v>1.3700322006515793E-3</v>
      </c>
      <c r="AN63" s="387">
        <v>6.2783191878595717E-3</v>
      </c>
      <c r="AO63" s="387">
        <v>2.4970204955163992E-2</v>
      </c>
      <c r="AP63" s="387">
        <v>9.1336000915553973E-3</v>
      </c>
      <c r="AQ63" s="391">
        <v>949246.22719600017</v>
      </c>
      <c r="AR63" s="391">
        <v>23061.136208380009</v>
      </c>
      <c r="AS63" s="391">
        <v>58949.139101999979</v>
      </c>
      <c r="AT63" s="391">
        <v>2243.6835616999988</v>
      </c>
      <c r="AU63" s="391">
        <v>986.74830999999983</v>
      </c>
      <c r="AV63" s="391">
        <v>433.11713000000003</v>
      </c>
      <c r="AW63" s="391">
        <v>1984.8056028000001</v>
      </c>
      <c r="AX63" s="391">
        <v>7893.9922000000033</v>
      </c>
      <c r="AY63" s="391">
        <v>2887.4639999999995</v>
      </c>
    </row>
    <row r="64" spans="1:51" customFormat="1" x14ac:dyDescent="0.25">
      <c r="A64" s="384" t="s">
        <v>492</v>
      </c>
      <c r="B64" s="384" t="s">
        <v>442</v>
      </c>
      <c r="C64" s="382">
        <v>1</v>
      </c>
      <c r="D64" s="384" t="s">
        <v>472</v>
      </c>
      <c r="E64" s="382">
        <v>21</v>
      </c>
      <c r="F64" s="386">
        <v>2020</v>
      </c>
      <c r="G64" s="390">
        <v>438565.1399999999</v>
      </c>
      <c r="H64" s="387">
        <v>2.8629199081144479</v>
      </c>
      <c r="I64" s="387">
        <v>6.7945467787704245E-2</v>
      </c>
      <c r="J64" s="387">
        <v>0.17761847556100793</v>
      </c>
      <c r="K64" s="387">
        <v>6.9750277071725262E-3</v>
      </c>
      <c r="L64" s="387">
        <v>3.1212686215780858E-3</v>
      </c>
      <c r="M64" s="387">
        <v>1.3700318041693876E-3</v>
      </c>
      <c r="N64" s="387">
        <v>6.1702448261163672E-3</v>
      </c>
      <c r="O64" s="387">
        <v>2.4970167487548153E-2</v>
      </c>
      <c r="P64" s="387">
        <v>9.1335914204216072E-3</v>
      </c>
      <c r="Q64" s="391">
        <v>1255576.8703109997</v>
      </c>
      <c r="R64" s="391">
        <v>29798.513592679996</v>
      </c>
      <c r="S64" s="391">
        <v>77897.271601</v>
      </c>
      <c r="T64" s="391">
        <v>3059.0040028999974</v>
      </c>
      <c r="U64" s="391">
        <v>1368.87961</v>
      </c>
      <c r="V64" s="391">
        <v>600.84818999999993</v>
      </c>
      <c r="W64" s="391">
        <v>2706.0542859999996</v>
      </c>
      <c r="X64" s="391">
        <v>10951.045000000002</v>
      </c>
      <c r="Y64" s="391">
        <v>4005.6747999999998</v>
      </c>
      <c r="AA64" s="384" t="s">
        <v>492</v>
      </c>
      <c r="AB64" s="384" t="s">
        <v>442</v>
      </c>
      <c r="AC64" s="382">
        <v>1</v>
      </c>
      <c r="AD64" s="384" t="s">
        <v>472</v>
      </c>
      <c r="AE64" s="382">
        <v>21</v>
      </c>
      <c r="AF64" s="386">
        <v>2020</v>
      </c>
      <c r="AG64" s="390">
        <v>438565.1399999999</v>
      </c>
      <c r="AH64" s="387">
        <v>2.8629199081144479</v>
      </c>
      <c r="AI64" s="387">
        <v>6.7945467787704245E-2</v>
      </c>
      <c r="AJ64" s="387">
        <v>0.17761847556100793</v>
      </c>
      <c r="AK64" s="387">
        <v>6.9750277071725262E-3</v>
      </c>
      <c r="AL64" s="387">
        <v>3.1212686215780858E-3</v>
      </c>
      <c r="AM64" s="387">
        <v>1.3700318041693876E-3</v>
      </c>
      <c r="AN64" s="387">
        <v>6.1702448261163672E-3</v>
      </c>
      <c r="AO64" s="387">
        <v>2.4970167487548153E-2</v>
      </c>
      <c r="AP64" s="387">
        <v>9.1335914204216072E-3</v>
      </c>
      <c r="AQ64" s="391">
        <v>1255576.8703109997</v>
      </c>
      <c r="AR64" s="391">
        <v>29798.513592679996</v>
      </c>
      <c r="AS64" s="391">
        <v>77897.271601</v>
      </c>
      <c r="AT64" s="391">
        <v>3059.0040028999974</v>
      </c>
      <c r="AU64" s="391">
        <v>1368.87961</v>
      </c>
      <c r="AV64" s="391">
        <v>600.84818999999993</v>
      </c>
      <c r="AW64" s="391">
        <v>2706.0542859999996</v>
      </c>
      <c r="AX64" s="391">
        <v>10951.045000000002</v>
      </c>
      <c r="AY64" s="391">
        <v>4005.6747999999998</v>
      </c>
    </row>
    <row r="65" spans="1:51" customFormat="1" x14ac:dyDescent="0.25">
      <c r="A65" s="384" t="s">
        <v>493</v>
      </c>
      <c r="B65" s="384" t="s">
        <v>442</v>
      </c>
      <c r="C65" s="382">
        <v>1</v>
      </c>
      <c r="D65" s="384" t="s">
        <v>472</v>
      </c>
      <c r="E65" s="382">
        <v>21</v>
      </c>
      <c r="F65" s="386">
        <v>2021</v>
      </c>
      <c r="G65" s="390">
        <v>767087.16000000015</v>
      </c>
      <c r="H65" s="387">
        <v>2.7210890982062588</v>
      </c>
      <c r="I65" s="387">
        <v>6.3388598506420049E-2</v>
      </c>
      <c r="J65" s="387">
        <v>0.17364105218890649</v>
      </c>
      <c r="K65" s="387">
        <v>6.9307554780345922E-3</v>
      </c>
      <c r="L65" s="387">
        <v>3.1212763488310761E-3</v>
      </c>
      <c r="M65" s="387">
        <v>1.3700322268462945E-3</v>
      </c>
      <c r="N65" s="387">
        <v>6.1310811210814626E-3</v>
      </c>
      <c r="O65" s="387">
        <v>2.4970222027963535E-2</v>
      </c>
      <c r="P65" s="387">
        <v>9.1335932412165491E-3</v>
      </c>
      <c r="Q65" s="391">
        <v>2087312.5084500005</v>
      </c>
      <c r="R65" s="391">
        <v>48624.580004670002</v>
      </c>
      <c r="S65" s="391">
        <v>133197.8215830001</v>
      </c>
      <c r="T65" s="391">
        <v>5316.4935362999986</v>
      </c>
      <c r="U65" s="391">
        <v>2394.2910099999999</v>
      </c>
      <c r="V65" s="391">
        <v>1050.9341300000001</v>
      </c>
      <c r="W65" s="391">
        <v>4703.0736048999961</v>
      </c>
      <c r="X65" s="391">
        <v>19154.336699999993</v>
      </c>
      <c r="Y65" s="391">
        <v>7006.262099999999</v>
      </c>
      <c r="AA65" s="384" t="s">
        <v>493</v>
      </c>
      <c r="AB65" s="384" t="s">
        <v>442</v>
      </c>
      <c r="AC65" s="382">
        <v>1</v>
      </c>
      <c r="AD65" s="384" t="s">
        <v>472</v>
      </c>
      <c r="AE65" s="382">
        <v>21</v>
      </c>
      <c r="AF65" s="386">
        <v>2021</v>
      </c>
      <c r="AG65" s="390">
        <v>767087.16000000015</v>
      </c>
      <c r="AH65" s="387">
        <v>2.7210890982062588</v>
      </c>
      <c r="AI65" s="387">
        <v>6.3388598506420049E-2</v>
      </c>
      <c r="AJ65" s="387">
        <v>0.17364105218890649</v>
      </c>
      <c r="AK65" s="387">
        <v>6.9307554780345922E-3</v>
      </c>
      <c r="AL65" s="387">
        <v>3.1212763488310761E-3</v>
      </c>
      <c r="AM65" s="387">
        <v>1.3700322268462945E-3</v>
      </c>
      <c r="AN65" s="387">
        <v>6.1310811210814626E-3</v>
      </c>
      <c r="AO65" s="387">
        <v>2.4970222027963535E-2</v>
      </c>
      <c r="AP65" s="387">
        <v>9.1335932412165491E-3</v>
      </c>
      <c r="AQ65" s="391">
        <v>2087312.5084500005</v>
      </c>
      <c r="AR65" s="391">
        <v>48624.580004670002</v>
      </c>
      <c r="AS65" s="391">
        <v>133197.8215830001</v>
      </c>
      <c r="AT65" s="391">
        <v>5316.4935362999986</v>
      </c>
      <c r="AU65" s="391">
        <v>2394.2910099999999</v>
      </c>
      <c r="AV65" s="391">
        <v>1050.9341300000001</v>
      </c>
      <c r="AW65" s="391">
        <v>4703.0736048999961</v>
      </c>
      <c r="AX65" s="391">
        <v>19154.336699999993</v>
      </c>
      <c r="AY65" s="391">
        <v>7006.262099999999</v>
      </c>
    </row>
    <row r="66" spans="1:51" customFormat="1" x14ac:dyDescent="0.25">
      <c r="A66" s="384" t="s">
        <v>494</v>
      </c>
      <c r="B66" s="384" t="s">
        <v>442</v>
      </c>
      <c r="C66" s="382">
        <v>1</v>
      </c>
      <c r="D66" s="384" t="s">
        <v>472</v>
      </c>
      <c r="E66" s="382">
        <v>21</v>
      </c>
      <c r="F66" s="386">
        <v>2022</v>
      </c>
      <c r="G66" s="390">
        <v>778123.01</v>
      </c>
      <c r="H66" s="387">
        <v>2.0291470044691269</v>
      </c>
      <c r="I66" s="387">
        <v>5.5228087266883406E-2</v>
      </c>
      <c r="J66" s="387">
        <v>0.13901109512235085</v>
      </c>
      <c r="K66" s="387">
        <v>5.6088964968405205E-3</v>
      </c>
      <c r="L66" s="387">
        <v>3.1212709029128953E-3</v>
      </c>
      <c r="M66" s="387">
        <v>1.370032869224623E-3</v>
      </c>
      <c r="N66" s="387">
        <v>4.961736308247716E-3</v>
      </c>
      <c r="O66" s="387">
        <v>2.4970133578237196E-2</v>
      </c>
      <c r="P66" s="387">
        <v>9.133592772176213E-3</v>
      </c>
      <c r="Q66" s="391">
        <v>1578925.9748500006</v>
      </c>
      <c r="R66" s="391">
        <v>42974.245500649988</v>
      </c>
      <c r="S66" s="391">
        <v>108167.73175999997</v>
      </c>
      <c r="T66" s="391">
        <v>4364.4114249000013</v>
      </c>
      <c r="U66" s="391">
        <v>2428.7327099999998</v>
      </c>
      <c r="V66" s="391">
        <v>1066.0541000000001</v>
      </c>
      <c r="W66" s="391">
        <v>3860.8411910000004</v>
      </c>
      <c r="X66" s="391">
        <v>19429.835499999997</v>
      </c>
      <c r="Y66" s="391">
        <v>7107.0586999999987</v>
      </c>
      <c r="AA66" s="384" t="s">
        <v>494</v>
      </c>
      <c r="AB66" s="384" t="s">
        <v>442</v>
      </c>
      <c r="AC66" s="382">
        <v>1</v>
      </c>
      <c r="AD66" s="384" t="s">
        <v>472</v>
      </c>
      <c r="AE66" s="382">
        <v>21</v>
      </c>
      <c r="AF66" s="386">
        <v>2022</v>
      </c>
      <c r="AG66" s="390">
        <v>778123.01</v>
      </c>
      <c r="AH66" s="387">
        <v>2.0291470044691269</v>
      </c>
      <c r="AI66" s="387">
        <v>5.5228087266883406E-2</v>
      </c>
      <c r="AJ66" s="387">
        <v>0.13901109512235085</v>
      </c>
      <c r="AK66" s="387">
        <v>5.6088964968405205E-3</v>
      </c>
      <c r="AL66" s="387">
        <v>3.1212709029128953E-3</v>
      </c>
      <c r="AM66" s="387">
        <v>1.370032869224623E-3</v>
      </c>
      <c r="AN66" s="387">
        <v>4.961736308247716E-3</v>
      </c>
      <c r="AO66" s="387">
        <v>2.4970133578237196E-2</v>
      </c>
      <c r="AP66" s="387">
        <v>9.133592772176213E-3</v>
      </c>
      <c r="AQ66" s="391">
        <v>1578925.9748500006</v>
      </c>
      <c r="AR66" s="391">
        <v>42974.245500649988</v>
      </c>
      <c r="AS66" s="391">
        <v>108167.73175999997</v>
      </c>
      <c r="AT66" s="391">
        <v>4364.4114249000013</v>
      </c>
      <c r="AU66" s="391">
        <v>2428.7327099999998</v>
      </c>
      <c r="AV66" s="391">
        <v>1066.0541000000001</v>
      </c>
      <c r="AW66" s="391">
        <v>3860.8411910000004</v>
      </c>
      <c r="AX66" s="391">
        <v>19429.835499999997</v>
      </c>
      <c r="AY66" s="391">
        <v>7107.0586999999987</v>
      </c>
    </row>
    <row r="67" spans="1:51" customFormat="1" x14ac:dyDescent="0.25">
      <c r="A67" s="384" t="s">
        <v>495</v>
      </c>
      <c r="B67" s="384" t="s">
        <v>442</v>
      </c>
      <c r="C67" s="382">
        <v>1</v>
      </c>
      <c r="D67" s="384" t="s">
        <v>472</v>
      </c>
      <c r="E67" s="382">
        <v>21</v>
      </c>
      <c r="F67" s="386">
        <v>2023</v>
      </c>
      <c r="G67" s="390">
        <v>815562.05</v>
      </c>
      <c r="H67" s="387">
        <v>1.9260496215094858</v>
      </c>
      <c r="I67" s="387">
        <v>5.0682881131165931E-2</v>
      </c>
      <c r="J67" s="387">
        <v>0.13557853097750192</v>
      </c>
      <c r="K67" s="387">
        <v>5.6663244930290719E-3</v>
      </c>
      <c r="L67" s="387">
        <v>3.1212650956478419E-3</v>
      </c>
      <c r="M67" s="387">
        <v>1.3700311460053834E-3</v>
      </c>
      <c r="N67" s="387">
        <v>5.0125405396192696E-3</v>
      </c>
      <c r="O67" s="387">
        <v>2.4970120667090874E-2</v>
      </c>
      <c r="P67" s="387">
        <v>9.1335848694774346E-3</v>
      </c>
      <c r="Q67" s="391">
        <v>1570812.9777200003</v>
      </c>
      <c r="R67" s="391">
        <v>41335.034435240006</v>
      </c>
      <c r="S67" s="391">
        <v>110572.70465999997</v>
      </c>
      <c r="T67" s="391">
        <v>4621.2392195000011</v>
      </c>
      <c r="U67" s="391">
        <v>2545.58536</v>
      </c>
      <c r="V67" s="391">
        <v>1117.3454099999999</v>
      </c>
      <c r="W67" s="391">
        <v>4088.0378381999981</v>
      </c>
      <c r="X67" s="391">
        <v>20364.682800000002</v>
      </c>
      <c r="Y67" s="391">
        <v>7449.0051999999996</v>
      </c>
      <c r="AA67" s="384" t="s">
        <v>495</v>
      </c>
      <c r="AB67" s="384" t="s">
        <v>442</v>
      </c>
      <c r="AC67" s="382">
        <v>1</v>
      </c>
      <c r="AD67" s="384" t="s">
        <v>472</v>
      </c>
      <c r="AE67" s="382">
        <v>21</v>
      </c>
      <c r="AF67" s="386">
        <v>2023</v>
      </c>
      <c r="AG67" s="390">
        <v>815562.05</v>
      </c>
      <c r="AH67" s="387">
        <v>1.9260496215094858</v>
      </c>
      <c r="AI67" s="387">
        <v>5.0682881131165931E-2</v>
      </c>
      <c r="AJ67" s="387">
        <v>0.13557853097750192</v>
      </c>
      <c r="AK67" s="387">
        <v>5.6663244930290719E-3</v>
      </c>
      <c r="AL67" s="387">
        <v>3.1212650956478419E-3</v>
      </c>
      <c r="AM67" s="387">
        <v>1.3700311460053834E-3</v>
      </c>
      <c r="AN67" s="387">
        <v>5.0125405396192696E-3</v>
      </c>
      <c r="AO67" s="387">
        <v>2.4970120667090874E-2</v>
      </c>
      <c r="AP67" s="387">
        <v>9.1335848694774346E-3</v>
      </c>
      <c r="AQ67" s="391">
        <v>1570812.9777200003</v>
      </c>
      <c r="AR67" s="391">
        <v>41335.034435240006</v>
      </c>
      <c r="AS67" s="391">
        <v>110572.70465999997</v>
      </c>
      <c r="AT67" s="391">
        <v>4621.2392195000011</v>
      </c>
      <c r="AU67" s="391">
        <v>2545.58536</v>
      </c>
      <c r="AV67" s="391">
        <v>1117.3454099999999</v>
      </c>
      <c r="AW67" s="391">
        <v>4088.0378381999981</v>
      </c>
      <c r="AX67" s="391">
        <v>20364.682800000002</v>
      </c>
      <c r="AY67" s="391">
        <v>7449.0051999999996</v>
      </c>
    </row>
    <row r="68" spans="1:51" customFormat="1" x14ac:dyDescent="0.25">
      <c r="A68" s="384" t="s">
        <v>496</v>
      </c>
      <c r="B68" s="384" t="s">
        <v>442</v>
      </c>
      <c r="C68" s="382">
        <v>1</v>
      </c>
      <c r="D68" s="384" t="s">
        <v>472</v>
      </c>
      <c r="E68" s="382">
        <v>21</v>
      </c>
      <c r="F68" s="386">
        <v>2024</v>
      </c>
      <c r="G68" s="390">
        <v>816380.16999999993</v>
      </c>
      <c r="H68" s="387">
        <v>1.6805320059525701</v>
      </c>
      <c r="I68" s="387">
        <v>4.5670998276489252E-2</v>
      </c>
      <c r="J68" s="387">
        <v>0.12963372104689905</v>
      </c>
      <c r="K68" s="387">
        <v>5.0759022161207075E-3</v>
      </c>
      <c r="L68" s="387">
        <v>3.1212767331181015E-3</v>
      </c>
      <c r="M68" s="387">
        <v>1.3700324078180389E-3</v>
      </c>
      <c r="N68" s="387">
        <v>4.4902446062598496E-3</v>
      </c>
      <c r="O68" s="387">
        <v>2.4970209283745839E-2</v>
      </c>
      <c r="P68" s="387">
        <v>9.1335932375721501E-3</v>
      </c>
      <c r="Q68" s="391">
        <v>1371953.00471</v>
      </c>
      <c r="R68" s="391">
        <v>37284.897337030001</v>
      </c>
      <c r="S68" s="391">
        <v>105830.39922600001</v>
      </c>
      <c r="T68" s="391">
        <v>4143.8659140999998</v>
      </c>
      <c r="U68" s="391">
        <v>2548.1484300000002</v>
      </c>
      <c r="V68" s="391">
        <v>1118.4672899999998</v>
      </c>
      <c r="W68" s="391">
        <v>3665.746654999999</v>
      </c>
      <c r="X68" s="391">
        <v>20385.183700000005</v>
      </c>
      <c r="Y68" s="391">
        <v>7456.4844000000012</v>
      </c>
      <c r="AA68" s="384" t="s">
        <v>496</v>
      </c>
      <c r="AB68" s="384" t="s">
        <v>442</v>
      </c>
      <c r="AC68" s="382">
        <v>1</v>
      </c>
      <c r="AD68" s="384" t="s">
        <v>472</v>
      </c>
      <c r="AE68" s="382">
        <v>21</v>
      </c>
      <c r="AF68" s="386">
        <v>2024</v>
      </c>
      <c r="AG68" s="390">
        <v>816380.16999999993</v>
      </c>
      <c r="AH68" s="387">
        <v>1.6805320059525701</v>
      </c>
      <c r="AI68" s="387">
        <v>4.5670998276489252E-2</v>
      </c>
      <c r="AJ68" s="387">
        <v>0.12963372104689905</v>
      </c>
      <c r="AK68" s="387">
        <v>5.0759022161207075E-3</v>
      </c>
      <c r="AL68" s="387">
        <v>3.1212767331181015E-3</v>
      </c>
      <c r="AM68" s="387">
        <v>1.3700324078180389E-3</v>
      </c>
      <c r="AN68" s="387">
        <v>4.4902446062598496E-3</v>
      </c>
      <c r="AO68" s="387">
        <v>2.4970209283745839E-2</v>
      </c>
      <c r="AP68" s="387">
        <v>9.1335932375721501E-3</v>
      </c>
      <c r="AQ68" s="391">
        <v>1371953.00471</v>
      </c>
      <c r="AR68" s="391">
        <v>37284.897337030001</v>
      </c>
      <c r="AS68" s="391">
        <v>105830.39922600001</v>
      </c>
      <c r="AT68" s="391">
        <v>4143.8659140999998</v>
      </c>
      <c r="AU68" s="391">
        <v>2548.1484300000002</v>
      </c>
      <c r="AV68" s="391">
        <v>1118.4672899999998</v>
      </c>
      <c r="AW68" s="391">
        <v>3665.746654999999</v>
      </c>
      <c r="AX68" s="391">
        <v>20385.183700000005</v>
      </c>
      <c r="AY68" s="391">
        <v>7456.4844000000012</v>
      </c>
    </row>
    <row r="69" spans="1:51" customFormat="1" x14ac:dyDescent="0.25">
      <c r="A69" s="384" t="s">
        <v>497</v>
      </c>
      <c r="B69" s="384" t="s">
        <v>442</v>
      </c>
      <c r="C69" s="382">
        <v>1</v>
      </c>
      <c r="D69" s="384" t="s">
        <v>472</v>
      </c>
      <c r="E69" s="382">
        <v>21</v>
      </c>
      <c r="F69" s="386">
        <v>2025</v>
      </c>
      <c r="G69" s="390">
        <v>765811.7</v>
      </c>
      <c r="H69" s="387">
        <v>1.5741347242292067</v>
      </c>
      <c r="I69" s="387">
        <v>4.1880735511905881E-2</v>
      </c>
      <c r="J69" s="387">
        <v>0.12753530996457743</v>
      </c>
      <c r="K69" s="387">
        <v>5.129988010890929E-3</v>
      </c>
      <c r="L69" s="387">
        <v>3.1212653972249316E-3</v>
      </c>
      <c r="M69" s="387">
        <v>1.3700297866956069E-3</v>
      </c>
      <c r="N69" s="387">
        <v>4.5380859896760528E-3</v>
      </c>
      <c r="O69" s="387">
        <v>2.4970126076684383E-2</v>
      </c>
      <c r="P69" s="387">
        <v>9.1335736970328384E-3</v>
      </c>
      <c r="Q69" s="391">
        <v>1205490.7891909999</v>
      </c>
      <c r="R69" s="391">
        <v>32072.757259623009</v>
      </c>
      <c r="S69" s="391">
        <v>97668.032533999969</v>
      </c>
      <c r="T69" s="391">
        <v>3928.6048396000006</v>
      </c>
      <c r="U69" s="391">
        <v>2390.3015599999999</v>
      </c>
      <c r="V69" s="391">
        <v>1049.1848400000001</v>
      </c>
      <c r="W69" s="391">
        <v>3475.3193464999999</v>
      </c>
      <c r="X69" s="391">
        <v>19122.414699999998</v>
      </c>
      <c r="Y69" s="391">
        <v>6994.5976000000019</v>
      </c>
      <c r="AA69" s="384" t="s">
        <v>497</v>
      </c>
      <c r="AB69" s="384" t="s">
        <v>442</v>
      </c>
      <c r="AC69" s="382">
        <v>1</v>
      </c>
      <c r="AD69" s="384" t="s">
        <v>472</v>
      </c>
      <c r="AE69" s="382">
        <v>21</v>
      </c>
      <c r="AF69" s="386">
        <v>2025</v>
      </c>
      <c r="AG69" s="390">
        <v>765811.7</v>
      </c>
      <c r="AH69" s="387">
        <v>1.5741347242292067</v>
      </c>
      <c r="AI69" s="387">
        <v>4.1880735511905881E-2</v>
      </c>
      <c r="AJ69" s="387">
        <v>0.12753530996457743</v>
      </c>
      <c r="AK69" s="387">
        <v>5.129988010890929E-3</v>
      </c>
      <c r="AL69" s="387">
        <v>3.1212653972249316E-3</v>
      </c>
      <c r="AM69" s="387">
        <v>1.3700297866956069E-3</v>
      </c>
      <c r="AN69" s="387">
        <v>4.5380859896760528E-3</v>
      </c>
      <c r="AO69" s="387">
        <v>2.4970126076684383E-2</v>
      </c>
      <c r="AP69" s="387">
        <v>9.1335736970328384E-3</v>
      </c>
      <c r="AQ69" s="391">
        <v>1205490.7891909999</v>
      </c>
      <c r="AR69" s="391">
        <v>32072.757259623009</v>
      </c>
      <c r="AS69" s="391">
        <v>97668.032533999969</v>
      </c>
      <c r="AT69" s="391">
        <v>3928.6048396000006</v>
      </c>
      <c r="AU69" s="391">
        <v>2390.3015599999999</v>
      </c>
      <c r="AV69" s="391">
        <v>1049.1848400000001</v>
      </c>
      <c r="AW69" s="391">
        <v>3475.3193464999999</v>
      </c>
      <c r="AX69" s="391">
        <v>19122.414699999998</v>
      </c>
      <c r="AY69" s="391">
        <v>6994.5976000000019</v>
      </c>
    </row>
    <row r="70" spans="1:51" customFormat="1" x14ac:dyDescent="0.25">
      <c r="A70" s="384" t="s">
        <v>498</v>
      </c>
      <c r="B70" s="384" t="s">
        <v>442</v>
      </c>
      <c r="C70" s="382">
        <v>1</v>
      </c>
      <c r="D70" s="384" t="s">
        <v>472</v>
      </c>
      <c r="E70" s="382">
        <v>21</v>
      </c>
      <c r="F70" s="386">
        <v>2026</v>
      </c>
      <c r="G70" s="390">
        <v>722357.29999999993</v>
      </c>
      <c r="H70" s="387">
        <v>1.4180344733028931</v>
      </c>
      <c r="I70" s="387">
        <v>4.2112354866163888E-2</v>
      </c>
      <c r="J70" s="387">
        <v>0.12482949131544725</v>
      </c>
      <c r="K70" s="387">
        <v>4.5394542440423897E-3</v>
      </c>
      <c r="L70" s="387">
        <v>3.1212717999804253E-3</v>
      </c>
      <c r="M70" s="387">
        <v>1.3700315896302286E-3</v>
      </c>
      <c r="N70" s="387">
        <v>4.0156858655681915E-3</v>
      </c>
      <c r="O70" s="387">
        <v>2.4970159365732162E-2</v>
      </c>
      <c r="P70" s="387">
        <v>9.1335903991002811E-3</v>
      </c>
      <c r="Q70" s="391">
        <v>1024327.5534419998</v>
      </c>
      <c r="R70" s="391">
        <v>30420.166957764006</v>
      </c>
      <c r="S70" s="391">
        <v>90171.494306999914</v>
      </c>
      <c r="T70" s="391">
        <v>3279.1079112000011</v>
      </c>
      <c r="U70" s="391">
        <v>2254.6734699999997</v>
      </c>
      <c r="V70" s="391">
        <v>989.65231999999992</v>
      </c>
      <c r="W70" s="391">
        <v>2900.7599995000014</v>
      </c>
      <c r="X70" s="391">
        <v>18037.376899999996</v>
      </c>
      <c r="Y70" s="391">
        <v>6597.7157000000007</v>
      </c>
      <c r="AA70" s="384" t="s">
        <v>498</v>
      </c>
      <c r="AB70" s="384" t="s">
        <v>442</v>
      </c>
      <c r="AC70" s="382">
        <v>1</v>
      </c>
      <c r="AD70" s="384" t="s">
        <v>472</v>
      </c>
      <c r="AE70" s="382">
        <v>21</v>
      </c>
      <c r="AF70" s="386">
        <v>2026</v>
      </c>
      <c r="AG70" s="390">
        <v>722357.29999999993</v>
      </c>
      <c r="AH70" s="387">
        <v>1.4180344733028931</v>
      </c>
      <c r="AI70" s="387">
        <v>4.2112354866163888E-2</v>
      </c>
      <c r="AJ70" s="387">
        <v>0.12482949131544725</v>
      </c>
      <c r="AK70" s="387">
        <v>4.5394542440423897E-3</v>
      </c>
      <c r="AL70" s="387">
        <v>3.1212717999804253E-3</v>
      </c>
      <c r="AM70" s="387">
        <v>1.3700315896302286E-3</v>
      </c>
      <c r="AN70" s="387">
        <v>4.0156858655681915E-3</v>
      </c>
      <c r="AO70" s="387">
        <v>2.4970159365732162E-2</v>
      </c>
      <c r="AP70" s="387">
        <v>9.1335903991002811E-3</v>
      </c>
      <c r="AQ70" s="391">
        <v>1024327.5534419998</v>
      </c>
      <c r="AR70" s="391">
        <v>30420.166957764006</v>
      </c>
      <c r="AS70" s="391">
        <v>90171.494306999914</v>
      </c>
      <c r="AT70" s="391">
        <v>3279.1079112000011</v>
      </c>
      <c r="AU70" s="391">
        <v>2254.6734699999997</v>
      </c>
      <c r="AV70" s="391">
        <v>989.65231999999992</v>
      </c>
      <c r="AW70" s="391">
        <v>2900.7599995000014</v>
      </c>
      <c r="AX70" s="391">
        <v>18037.376899999996</v>
      </c>
      <c r="AY70" s="391">
        <v>6597.7157000000007</v>
      </c>
    </row>
    <row r="71" spans="1:51" customFormat="1" x14ac:dyDescent="0.25">
      <c r="A71" s="384" t="s">
        <v>1078</v>
      </c>
      <c r="B71" s="384" t="s">
        <v>442</v>
      </c>
      <c r="C71" s="382">
        <v>1</v>
      </c>
      <c r="D71" s="384" t="s">
        <v>472</v>
      </c>
      <c r="E71" s="382">
        <v>21</v>
      </c>
      <c r="F71" s="386">
        <v>2027</v>
      </c>
      <c r="G71" s="390">
        <v>718806.73999999987</v>
      </c>
      <c r="H71" s="387">
        <v>1.4139694880685181</v>
      </c>
      <c r="I71" s="387">
        <v>4.219078125541785E-2</v>
      </c>
      <c r="J71" s="387">
        <v>0.1231595707630677</v>
      </c>
      <c r="K71" s="387">
        <v>4.5453872295354381E-3</v>
      </c>
      <c r="L71" s="387">
        <v>3.1212769234745916E-3</v>
      </c>
      <c r="M71" s="387">
        <v>1.3700322982502921E-3</v>
      </c>
      <c r="N71" s="387">
        <v>4.0209337359580133E-3</v>
      </c>
      <c r="O71" s="387">
        <v>2.497019393557718E-2</v>
      </c>
      <c r="P71" s="387">
        <v>9.1335960483620391E-3</v>
      </c>
      <c r="Q71" s="391">
        <v>1016370.7981780001</v>
      </c>
      <c r="R71" s="391">
        <v>30327.017932260009</v>
      </c>
      <c r="S71" s="391">
        <v>88527.92955999999</v>
      </c>
      <c r="T71" s="391">
        <v>3267.2549764999994</v>
      </c>
      <c r="U71" s="391">
        <v>2243.5948900000003</v>
      </c>
      <c r="V71" s="391">
        <v>984.7884499999999</v>
      </c>
      <c r="W71" s="391">
        <v>2890.2742704999996</v>
      </c>
      <c r="X71" s="391">
        <v>17948.743699999999</v>
      </c>
      <c r="Y71" s="391">
        <v>6565.290399999999</v>
      </c>
      <c r="AA71" s="384" t="s">
        <v>1078</v>
      </c>
      <c r="AB71" s="384" t="s">
        <v>442</v>
      </c>
      <c r="AC71" s="382">
        <v>1</v>
      </c>
      <c r="AD71" s="384" t="s">
        <v>472</v>
      </c>
      <c r="AE71" s="382">
        <v>21</v>
      </c>
      <c r="AF71" s="386">
        <v>2027</v>
      </c>
      <c r="AG71" s="390">
        <v>718806.73999999987</v>
      </c>
      <c r="AH71" s="387">
        <v>1.4139694880685181</v>
      </c>
      <c r="AI71" s="387">
        <v>4.219078125541785E-2</v>
      </c>
      <c r="AJ71" s="387">
        <v>0.1231595707630677</v>
      </c>
      <c r="AK71" s="387">
        <v>4.5453872295354381E-3</v>
      </c>
      <c r="AL71" s="387">
        <v>3.1212769234745916E-3</v>
      </c>
      <c r="AM71" s="387">
        <v>1.3700322982502921E-3</v>
      </c>
      <c r="AN71" s="387">
        <v>4.0209337359580133E-3</v>
      </c>
      <c r="AO71" s="387">
        <v>2.497019393557718E-2</v>
      </c>
      <c r="AP71" s="387">
        <v>9.1335960483620391E-3</v>
      </c>
      <c r="AQ71" s="391">
        <v>1016370.7981780001</v>
      </c>
      <c r="AR71" s="391">
        <v>30327.017932260009</v>
      </c>
      <c r="AS71" s="391">
        <v>88527.92955999999</v>
      </c>
      <c r="AT71" s="391">
        <v>3267.2549764999994</v>
      </c>
      <c r="AU71" s="391">
        <v>2243.5948900000003</v>
      </c>
      <c r="AV71" s="391">
        <v>984.7884499999999</v>
      </c>
      <c r="AW71" s="391">
        <v>2890.2742704999996</v>
      </c>
      <c r="AX71" s="391">
        <v>17948.743699999999</v>
      </c>
      <c r="AY71" s="391">
        <v>6565.290399999999</v>
      </c>
    </row>
    <row r="72" spans="1:51" customFormat="1" x14ac:dyDescent="0.25">
      <c r="A72" s="384" t="s">
        <v>1079</v>
      </c>
      <c r="B72" s="384" t="s">
        <v>442</v>
      </c>
      <c r="C72" s="382">
        <v>1</v>
      </c>
      <c r="D72" s="384" t="s">
        <v>472</v>
      </c>
      <c r="E72" s="382">
        <v>21</v>
      </c>
      <c r="F72" s="386">
        <v>2028</v>
      </c>
      <c r="G72" s="390">
        <v>719812.39999999991</v>
      </c>
      <c r="H72" s="387">
        <v>1.2272571810418942</v>
      </c>
      <c r="I72" s="387">
        <v>4.0711384849987306E-2</v>
      </c>
      <c r="J72" s="387">
        <v>0.11872252560389346</v>
      </c>
      <c r="K72" s="387">
        <v>3.7395066058878669E-3</v>
      </c>
      <c r="L72" s="387">
        <v>3.1212709033631549E-3</v>
      </c>
      <c r="M72" s="387">
        <v>1.3700316499132277E-3</v>
      </c>
      <c r="N72" s="387">
        <v>3.3080411990679798E-3</v>
      </c>
      <c r="O72" s="387">
        <v>2.4970150555894844E-2</v>
      </c>
      <c r="P72" s="387">
        <v>9.133587029064796E-3</v>
      </c>
      <c r="Q72" s="391">
        <v>883394.93690300023</v>
      </c>
      <c r="R72" s="391">
        <v>29304.559636193</v>
      </c>
      <c r="S72" s="391">
        <v>85457.94608899999</v>
      </c>
      <c r="T72" s="391">
        <v>2691.7432247999991</v>
      </c>
      <c r="U72" s="391">
        <v>2246.7295000000004</v>
      </c>
      <c r="V72" s="391">
        <v>986.16577000000007</v>
      </c>
      <c r="W72" s="391">
        <v>2381.1690748000001</v>
      </c>
      <c r="X72" s="391">
        <v>17973.824000000001</v>
      </c>
      <c r="Y72" s="391">
        <v>6574.4691999999995</v>
      </c>
      <c r="AA72" s="384" t="s">
        <v>1079</v>
      </c>
      <c r="AB72" s="384" t="s">
        <v>442</v>
      </c>
      <c r="AC72" s="382">
        <v>1</v>
      </c>
      <c r="AD72" s="384" t="s">
        <v>472</v>
      </c>
      <c r="AE72" s="382">
        <v>21</v>
      </c>
      <c r="AF72" s="386">
        <v>2028</v>
      </c>
      <c r="AG72" s="390">
        <v>719812.39999999991</v>
      </c>
      <c r="AH72" s="387">
        <v>1.2272571810418942</v>
      </c>
      <c r="AI72" s="387">
        <v>4.0711384849987306E-2</v>
      </c>
      <c r="AJ72" s="387">
        <v>0.11872252560389346</v>
      </c>
      <c r="AK72" s="387">
        <v>3.7395066058878669E-3</v>
      </c>
      <c r="AL72" s="387">
        <v>3.1212709033631549E-3</v>
      </c>
      <c r="AM72" s="387">
        <v>1.3700316499132277E-3</v>
      </c>
      <c r="AN72" s="387">
        <v>3.3080411990679798E-3</v>
      </c>
      <c r="AO72" s="387">
        <v>2.4970150555894844E-2</v>
      </c>
      <c r="AP72" s="387">
        <v>9.133587029064796E-3</v>
      </c>
      <c r="AQ72" s="391">
        <v>883394.93690300023</v>
      </c>
      <c r="AR72" s="391">
        <v>29304.559636193</v>
      </c>
      <c r="AS72" s="391">
        <v>85457.94608899999</v>
      </c>
      <c r="AT72" s="391">
        <v>2691.7432247999991</v>
      </c>
      <c r="AU72" s="391">
        <v>2246.7295000000004</v>
      </c>
      <c r="AV72" s="391">
        <v>986.16577000000007</v>
      </c>
      <c r="AW72" s="391">
        <v>2381.1690748000001</v>
      </c>
      <c r="AX72" s="391">
        <v>17973.824000000001</v>
      </c>
      <c r="AY72" s="391">
        <v>6574.4691999999995</v>
      </c>
    </row>
    <row r="73" spans="1:51" customFormat="1" x14ac:dyDescent="0.25">
      <c r="A73" s="384" t="s">
        <v>1363</v>
      </c>
      <c r="B73" s="384" t="s">
        <v>442</v>
      </c>
      <c r="C73" s="382">
        <v>1</v>
      </c>
      <c r="D73" s="384" t="s">
        <v>472</v>
      </c>
      <c r="E73" s="382">
        <v>21</v>
      </c>
      <c r="F73" s="386">
        <v>2029</v>
      </c>
      <c r="G73" s="390">
        <v>699791.64999999991</v>
      </c>
      <c r="H73" s="387">
        <v>1.2193803281433844</v>
      </c>
      <c r="I73" s="387">
        <v>4.1703230092273891E-2</v>
      </c>
      <c r="J73" s="387">
        <v>0.11879909709982964</v>
      </c>
      <c r="K73" s="387">
        <v>3.7095472665328332E-3</v>
      </c>
      <c r="L73" s="387">
        <v>3.1212738820190276E-3</v>
      </c>
      <c r="M73" s="387">
        <v>1.3700322374523904E-3</v>
      </c>
      <c r="N73" s="387">
        <v>3.2815373572977068E-3</v>
      </c>
      <c r="O73" s="387">
        <v>2.4970197915336657E-2</v>
      </c>
      <c r="P73" s="387">
        <v>9.1335929772811686E-3</v>
      </c>
      <c r="Q73" s="391">
        <v>853312.17180900031</v>
      </c>
      <c r="R73" s="391">
        <v>29183.572196601996</v>
      </c>
      <c r="S73" s="391">
        <v>83134.616177999982</v>
      </c>
      <c r="T73" s="391">
        <v>2595.9102024000008</v>
      </c>
      <c r="U73" s="391">
        <v>2184.2414000000003</v>
      </c>
      <c r="V73" s="391">
        <v>958.73711999999989</v>
      </c>
      <c r="W73" s="391">
        <v>2296.3924418000015</v>
      </c>
      <c r="X73" s="391">
        <v>17473.935999999998</v>
      </c>
      <c r="Y73" s="391">
        <v>6391.6121000000003</v>
      </c>
      <c r="AA73" s="384" t="s">
        <v>1363</v>
      </c>
      <c r="AB73" s="384" t="s">
        <v>442</v>
      </c>
      <c r="AC73" s="382">
        <v>1</v>
      </c>
      <c r="AD73" s="384" t="s">
        <v>472</v>
      </c>
      <c r="AE73" s="382">
        <v>21</v>
      </c>
      <c r="AF73" s="386">
        <v>2029</v>
      </c>
      <c r="AG73" s="390">
        <v>699791.64999999991</v>
      </c>
      <c r="AH73" s="387">
        <v>1.2193803281433844</v>
      </c>
      <c r="AI73" s="387">
        <v>4.1703230092273891E-2</v>
      </c>
      <c r="AJ73" s="387">
        <v>0.11879909709982964</v>
      </c>
      <c r="AK73" s="387">
        <v>3.7095472665328332E-3</v>
      </c>
      <c r="AL73" s="387">
        <v>3.1212738820190276E-3</v>
      </c>
      <c r="AM73" s="387">
        <v>1.3700322374523904E-3</v>
      </c>
      <c r="AN73" s="387">
        <v>3.2815373572977068E-3</v>
      </c>
      <c r="AO73" s="387">
        <v>2.4970197915336657E-2</v>
      </c>
      <c r="AP73" s="387">
        <v>9.1335929772811686E-3</v>
      </c>
      <c r="AQ73" s="391">
        <v>853312.17180900031</v>
      </c>
      <c r="AR73" s="391">
        <v>29183.572196601996</v>
      </c>
      <c r="AS73" s="391">
        <v>83134.616177999982</v>
      </c>
      <c r="AT73" s="391">
        <v>2595.9102024000008</v>
      </c>
      <c r="AU73" s="391">
        <v>2184.2414000000003</v>
      </c>
      <c r="AV73" s="391">
        <v>958.73711999999989</v>
      </c>
      <c r="AW73" s="391">
        <v>2296.3924418000015</v>
      </c>
      <c r="AX73" s="391">
        <v>17473.935999999998</v>
      </c>
      <c r="AY73" s="391">
        <v>6391.6121000000003</v>
      </c>
    </row>
    <row r="74" spans="1:51" customFormat="1" x14ac:dyDescent="0.25">
      <c r="A74" s="384" t="s">
        <v>1364</v>
      </c>
      <c r="B74" s="384" t="s">
        <v>442</v>
      </c>
      <c r="C74" s="382">
        <v>1</v>
      </c>
      <c r="D74" s="384" t="s">
        <v>472</v>
      </c>
      <c r="E74" s="382">
        <v>21</v>
      </c>
      <c r="F74" s="386">
        <v>2030</v>
      </c>
      <c r="G74" s="390">
        <v>704916.08</v>
      </c>
      <c r="H74" s="387">
        <v>1.2094675404907771</v>
      </c>
      <c r="I74" s="387">
        <v>4.1931076912694355E-2</v>
      </c>
      <c r="J74" s="387">
        <v>0.11751564863721077</v>
      </c>
      <c r="K74" s="387">
        <v>3.6694755858030668E-3</v>
      </c>
      <c r="L74" s="387">
        <v>3.1212696410613874E-3</v>
      </c>
      <c r="M74" s="387">
        <v>1.3700304439075925E-3</v>
      </c>
      <c r="N74" s="387">
        <v>3.2460900786941906E-3</v>
      </c>
      <c r="O74" s="387">
        <v>2.4970166945262474E-2</v>
      </c>
      <c r="P74" s="387">
        <v>9.1335853765741881E-3</v>
      </c>
      <c r="Q74" s="391">
        <v>852573.11752999981</v>
      </c>
      <c r="R74" s="391">
        <v>29557.890367475004</v>
      </c>
      <c r="S74" s="391">
        <v>82838.670375999951</v>
      </c>
      <c r="T74" s="391">
        <v>2586.6723456000013</v>
      </c>
      <c r="U74" s="391">
        <v>2200.2331600000002</v>
      </c>
      <c r="V74" s="391">
        <v>965.75648999999987</v>
      </c>
      <c r="W74" s="391">
        <v>2288.2210936000001</v>
      </c>
      <c r="X74" s="391">
        <v>17601.872199999998</v>
      </c>
      <c r="Y74" s="391">
        <v>6438.4111999999996</v>
      </c>
      <c r="AA74" s="384" t="s">
        <v>1364</v>
      </c>
      <c r="AB74" s="384" t="s">
        <v>442</v>
      </c>
      <c r="AC74" s="382">
        <v>1</v>
      </c>
      <c r="AD74" s="384" t="s">
        <v>472</v>
      </c>
      <c r="AE74" s="382">
        <v>21</v>
      </c>
      <c r="AF74" s="386">
        <v>2030</v>
      </c>
      <c r="AG74" s="390">
        <v>704916.08</v>
      </c>
      <c r="AH74" s="387">
        <v>1.2094675404907771</v>
      </c>
      <c r="AI74" s="387">
        <v>4.1931076912694355E-2</v>
      </c>
      <c r="AJ74" s="387">
        <v>0.11751564863721077</v>
      </c>
      <c r="AK74" s="387">
        <v>3.6694755858030668E-3</v>
      </c>
      <c r="AL74" s="387">
        <v>3.1212696410613874E-3</v>
      </c>
      <c r="AM74" s="387">
        <v>1.3700304439075925E-3</v>
      </c>
      <c r="AN74" s="387">
        <v>3.2460900786941906E-3</v>
      </c>
      <c r="AO74" s="387">
        <v>2.4970166945262474E-2</v>
      </c>
      <c r="AP74" s="387">
        <v>9.1335853765741881E-3</v>
      </c>
      <c r="AQ74" s="391">
        <v>852573.11752999981</v>
      </c>
      <c r="AR74" s="391">
        <v>29557.890367475004</v>
      </c>
      <c r="AS74" s="391">
        <v>82838.670375999951</v>
      </c>
      <c r="AT74" s="391">
        <v>2586.6723456000013</v>
      </c>
      <c r="AU74" s="391">
        <v>2200.2331600000002</v>
      </c>
      <c r="AV74" s="391">
        <v>965.75648999999987</v>
      </c>
      <c r="AW74" s="391">
        <v>2288.2210936000001</v>
      </c>
      <c r="AX74" s="391">
        <v>17601.872199999998</v>
      </c>
      <c r="AY74" s="391">
        <v>6438.4111999999996</v>
      </c>
    </row>
    <row r="75" spans="1:51" customFormat="1" x14ac:dyDescent="0.25">
      <c r="A75" s="384" t="s">
        <v>2085</v>
      </c>
      <c r="B75" s="384" t="s">
        <v>442</v>
      </c>
      <c r="C75" s="382">
        <v>1</v>
      </c>
      <c r="D75" s="384" t="s">
        <v>472</v>
      </c>
      <c r="E75" s="382">
        <v>21</v>
      </c>
      <c r="F75" s="386">
        <v>2031</v>
      </c>
      <c r="G75" s="390">
        <v>752808.62000000011</v>
      </c>
      <c r="H75" s="387">
        <v>1.1977133230807055</v>
      </c>
      <c r="I75" s="387">
        <v>4.1338130318827916E-2</v>
      </c>
      <c r="J75" s="387">
        <v>0.11487032957592858</v>
      </c>
      <c r="K75" s="387">
        <v>3.6248726182226787E-3</v>
      </c>
      <c r="L75" s="387">
        <v>3.1212700513445235E-3</v>
      </c>
      <c r="M75" s="387">
        <v>1.3700294903636996E-3</v>
      </c>
      <c r="N75" s="387">
        <v>3.2066294325907145E-3</v>
      </c>
      <c r="O75" s="387">
        <v>2.4970166122699283E-2</v>
      </c>
      <c r="P75" s="387">
        <v>9.1335774024479122E-3</v>
      </c>
      <c r="Q75" s="391">
        <v>901648.91390400019</v>
      </c>
      <c r="R75" s="391">
        <v>31119.700838697008</v>
      </c>
      <c r="S75" s="391">
        <v>86475.374286999984</v>
      </c>
      <c r="T75" s="391">
        <v>2728.8353534000021</v>
      </c>
      <c r="U75" s="391">
        <v>2349.7190000000001</v>
      </c>
      <c r="V75" s="391">
        <v>1031.3700100000001</v>
      </c>
      <c r="W75" s="391">
        <v>2413.9782779999991</v>
      </c>
      <c r="X75" s="391">
        <v>18797.756300000001</v>
      </c>
      <c r="Y75" s="391">
        <v>6875.8357999999989</v>
      </c>
      <c r="AA75" s="384" t="s">
        <v>2085</v>
      </c>
      <c r="AB75" s="384" t="s">
        <v>442</v>
      </c>
      <c r="AC75" s="382">
        <v>1</v>
      </c>
      <c r="AD75" s="384" t="s">
        <v>472</v>
      </c>
      <c r="AE75" s="382">
        <v>21</v>
      </c>
      <c r="AF75" s="386">
        <v>2031</v>
      </c>
      <c r="AG75" s="390">
        <v>752808.62000000011</v>
      </c>
      <c r="AH75" s="387">
        <v>1.1977133230807055</v>
      </c>
      <c r="AI75" s="387">
        <v>4.1338130318827916E-2</v>
      </c>
      <c r="AJ75" s="387">
        <v>0.11487032957592858</v>
      </c>
      <c r="AK75" s="387">
        <v>3.6248726182226787E-3</v>
      </c>
      <c r="AL75" s="387">
        <v>3.1212700513445235E-3</v>
      </c>
      <c r="AM75" s="387">
        <v>1.3700294903636996E-3</v>
      </c>
      <c r="AN75" s="387">
        <v>3.2066294325907145E-3</v>
      </c>
      <c r="AO75" s="387">
        <v>2.4970166122699283E-2</v>
      </c>
      <c r="AP75" s="387">
        <v>9.1335774024479122E-3</v>
      </c>
      <c r="AQ75" s="391">
        <v>901648.91390400019</v>
      </c>
      <c r="AR75" s="391">
        <v>31119.700838697008</v>
      </c>
      <c r="AS75" s="391">
        <v>86475.374286999984</v>
      </c>
      <c r="AT75" s="391">
        <v>2728.8353534000021</v>
      </c>
      <c r="AU75" s="391">
        <v>2349.7190000000001</v>
      </c>
      <c r="AV75" s="391">
        <v>1031.3700100000001</v>
      </c>
      <c r="AW75" s="391">
        <v>2413.9782779999991</v>
      </c>
      <c r="AX75" s="391">
        <v>18797.756300000001</v>
      </c>
      <c r="AY75" s="391">
        <v>6875.8357999999989</v>
      </c>
    </row>
    <row r="76" spans="1:51" customFormat="1" x14ac:dyDescent="0.25">
      <c r="A76" s="384" t="s">
        <v>499</v>
      </c>
      <c r="B76" s="384" t="s">
        <v>442</v>
      </c>
      <c r="C76" s="382">
        <v>1</v>
      </c>
      <c r="D76" s="384" t="s">
        <v>500</v>
      </c>
      <c r="E76" s="382">
        <v>31</v>
      </c>
      <c r="F76" s="386">
        <v>31</v>
      </c>
      <c r="G76" s="390">
        <v>7621788.6874000002</v>
      </c>
      <c r="H76" s="387">
        <v>2.4333535147434429</v>
      </c>
      <c r="I76" s="387">
        <v>7.2958217981686849E-2</v>
      </c>
      <c r="J76" s="387">
        <v>0.17734604103238391</v>
      </c>
      <c r="K76" s="387">
        <v>7.9138945969029657E-3</v>
      </c>
      <c r="L76" s="387">
        <v>3.4771539535873165E-3</v>
      </c>
      <c r="M76" s="387">
        <v>1.3758926424628181E-3</v>
      </c>
      <c r="N76" s="387">
        <v>7.0007840954200012E-3</v>
      </c>
      <c r="O76" s="387">
        <v>2.7817231995751486E-2</v>
      </c>
      <c r="P76" s="387">
        <v>9.1726625887143184E-3</v>
      </c>
      <c r="Q76" s="391">
        <v>18546506.291116603</v>
      </c>
      <c r="R76" s="391">
        <v>556072.1204656841</v>
      </c>
      <c r="S76" s="391">
        <v>1351694.0492958</v>
      </c>
      <c r="T76" s="391">
        <v>60318.032311951007</v>
      </c>
      <c r="U76" s="391">
        <v>26502.132667799993</v>
      </c>
      <c r="V76" s="391">
        <v>10486.7629774</v>
      </c>
      <c r="W76" s="391">
        <v>53358.497021402007</v>
      </c>
      <c r="X76" s="391">
        <v>212017.06414</v>
      </c>
      <c r="Y76" s="391">
        <v>69912.095951999989</v>
      </c>
      <c r="AA76" s="384" t="s">
        <v>499</v>
      </c>
      <c r="AB76" s="384" t="s">
        <v>442</v>
      </c>
      <c r="AC76" s="382">
        <v>1</v>
      </c>
      <c r="AD76" s="384" t="s">
        <v>500</v>
      </c>
      <c r="AE76" s="382">
        <v>31</v>
      </c>
      <c r="AF76" s="386">
        <v>31</v>
      </c>
      <c r="AG76" s="390">
        <v>7621788.6874000002</v>
      </c>
      <c r="AH76" s="387">
        <v>2.4333535147434429</v>
      </c>
      <c r="AI76" s="387">
        <v>7.2958217981686849E-2</v>
      </c>
      <c r="AJ76" s="387">
        <v>0.17734604103238391</v>
      </c>
      <c r="AK76" s="387">
        <v>7.9138945969029657E-3</v>
      </c>
      <c r="AL76" s="387">
        <v>3.4771539535873165E-3</v>
      </c>
      <c r="AM76" s="387">
        <v>1.3758926424628181E-3</v>
      </c>
      <c r="AN76" s="387">
        <v>7.0007840954200012E-3</v>
      </c>
      <c r="AO76" s="387">
        <v>2.7817231995751486E-2</v>
      </c>
      <c r="AP76" s="387">
        <v>9.1726625887143184E-3</v>
      </c>
      <c r="AQ76" s="391">
        <v>18546506.291116603</v>
      </c>
      <c r="AR76" s="391">
        <v>556072.1204656841</v>
      </c>
      <c r="AS76" s="391">
        <v>1351694.0492958</v>
      </c>
      <c r="AT76" s="391">
        <v>60318.032311951007</v>
      </c>
      <c r="AU76" s="391">
        <v>26502.132667799993</v>
      </c>
      <c r="AV76" s="391">
        <v>10486.7629774</v>
      </c>
      <c r="AW76" s="391">
        <v>53358.497021402007</v>
      </c>
      <c r="AX76" s="391">
        <v>212017.06414</v>
      </c>
      <c r="AY76" s="391">
        <v>69912.095951999989</v>
      </c>
    </row>
    <row r="77" spans="1:51" customFormat="1" x14ac:dyDescent="0.25">
      <c r="A77" s="384" t="s">
        <v>501</v>
      </c>
      <c r="B77" s="384" t="s">
        <v>442</v>
      </c>
      <c r="C77" s="382">
        <v>1</v>
      </c>
      <c r="D77" s="384" t="s">
        <v>500</v>
      </c>
      <c r="E77" s="382">
        <v>31</v>
      </c>
      <c r="F77" s="386">
        <v>2001</v>
      </c>
      <c r="G77" s="390">
        <v>59694.501999999971</v>
      </c>
      <c r="H77" s="387">
        <v>11.787585985305652</v>
      </c>
      <c r="I77" s="387">
        <v>0.71257061989286785</v>
      </c>
      <c r="J77" s="387">
        <v>1.2868431489720784</v>
      </c>
      <c r="K77" s="387">
        <v>2.5448504329594727E-2</v>
      </c>
      <c r="L77" s="387">
        <v>3.5008341136676217E-3</v>
      </c>
      <c r="M77" s="387">
        <v>1.4008569499415547E-3</v>
      </c>
      <c r="N77" s="387">
        <v>2.2512227325390877E-2</v>
      </c>
      <c r="O77" s="387">
        <v>2.8006699176416627E-2</v>
      </c>
      <c r="P77" s="387">
        <v>9.3391011118578449E-3</v>
      </c>
      <c r="Q77" s="391">
        <v>703654.07517499989</v>
      </c>
      <c r="R77" s="391">
        <v>42536.548294336018</v>
      </c>
      <c r="S77" s="391">
        <v>76817.460930000001</v>
      </c>
      <c r="T77" s="391">
        <v>1519.1357926000003</v>
      </c>
      <c r="U77" s="391">
        <v>208.98054899999997</v>
      </c>
      <c r="V77" s="391">
        <v>83.623457999999999</v>
      </c>
      <c r="W77" s="391">
        <v>1343.8561990999997</v>
      </c>
      <c r="X77" s="391">
        <v>1671.8459599999999</v>
      </c>
      <c r="Y77" s="391">
        <v>557.49299000000008</v>
      </c>
      <c r="AA77" s="384" t="s">
        <v>501</v>
      </c>
      <c r="AB77" s="384" t="s">
        <v>442</v>
      </c>
      <c r="AC77" s="382">
        <v>1</v>
      </c>
      <c r="AD77" s="384" t="s">
        <v>500</v>
      </c>
      <c r="AE77" s="382">
        <v>31</v>
      </c>
      <c r="AF77" s="386">
        <v>2001</v>
      </c>
      <c r="AG77" s="390">
        <v>59694.501999999971</v>
      </c>
      <c r="AH77" s="387">
        <v>11.787585985305652</v>
      </c>
      <c r="AI77" s="387">
        <v>0.71257061989286785</v>
      </c>
      <c r="AJ77" s="387">
        <v>1.2868431489720784</v>
      </c>
      <c r="AK77" s="387">
        <v>2.5448504329594727E-2</v>
      </c>
      <c r="AL77" s="387">
        <v>3.5008341136676217E-3</v>
      </c>
      <c r="AM77" s="387">
        <v>1.4008569499415547E-3</v>
      </c>
      <c r="AN77" s="387">
        <v>2.2512227325390877E-2</v>
      </c>
      <c r="AO77" s="387">
        <v>2.8006699176416627E-2</v>
      </c>
      <c r="AP77" s="387">
        <v>9.3391011118578449E-3</v>
      </c>
      <c r="AQ77" s="391">
        <v>703654.07517499989</v>
      </c>
      <c r="AR77" s="391">
        <v>42536.548294336018</v>
      </c>
      <c r="AS77" s="391">
        <v>76817.460930000001</v>
      </c>
      <c r="AT77" s="391">
        <v>1519.1357926000003</v>
      </c>
      <c r="AU77" s="391">
        <v>208.98054899999997</v>
      </c>
      <c r="AV77" s="391">
        <v>83.623457999999999</v>
      </c>
      <c r="AW77" s="391">
        <v>1343.8561990999997</v>
      </c>
      <c r="AX77" s="391">
        <v>1671.8459599999999</v>
      </c>
      <c r="AY77" s="391">
        <v>557.49299000000008</v>
      </c>
    </row>
    <row r="78" spans="1:51" customFormat="1" x14ac:dyDescent="0.25">
      <c r="A78" s="384" t="s">
        <v>502</v>
      </c>
      <c r="B78" s="384" t="s">
        <v>442</v>
      </c>
      <c r="C78" s="382">
        <v>1</v>
      </c>
      <c r="D78" s="384" t="s">
        <v>500</v>
      </c>
      <c r="E78" s="382">
        <v>31</v>
      </c>
      <c r="F78" s="386">
        <v>2002</v>
      </c>
      <c r="G78" s="390">
        <v>7405.6125999999995</v>
      </c>
      <c r="H78" s="387">
        <v>11.355132656804114</v>
      </c>
      <c r="I78" s="387">
        <v>0.67949992503079404</v>
      </c>
      <c r="J78" s="387">
        <v>1.1560623626599105</v>
      </c>
      <c r="K78" s="387">
        <v>2.3450417519814637E-2</v>
      </c>
      <c r="L78" s="387">
        <v>3.4929871702983769E-3</v>
      </c>
      <c r="M78" s="387">
        <v>1.3931106118081303E-3</v>
      </c>
      <c r="N78" s="387">
        <v>2.0744689716823701E-2</v>
      </c>
      <c r="O78" s="387">
        <v>2.7943896903275769E-2</v>
      </c>
      <c r="P78" s="387">
        <v>9.2874519253140497E-3</v>
      </c>
      <c r="Q78" s="391">
        <v>84091.713477900019</v>
      </c>
      <c r="R78" s="391">
        <v>5032.1132065071033</v>
      </c>
      <c r="S78" s="391">
        <v>8561.3499993000023</v>
      </c>
      <c r="T78" s="391">
        <v>173.66470746000002</v>
      </c>
      <c r="U78" s="391">
        <v>25.867709800000004</v>
      </c>
      <c r="V78" s="391">
        <v>10.316837499999998</v>
      </c>
      <c r="W78" s="391">
        <v>153.62713555000002</v>
      </c>
      <c r="X78" s="391">
        <v>206.941675</v>
      </c>
      <c r="Y78" s="391">
        <v>68.77927099999998</v>
      </c>
      <c r="AA78" s="384" t="s">
        <v>502</v>
      </c>
      <c r="AB78" s="384" t="s">
        <v>442</v>
      </c>
      <c r="AC78" s="382">
        <v>1</v>
      </c>
      <c r="AD78" s="384" t="s">
        <v>500</v>
      </c>
      <c r="AE78" s="382">
        <v>31</v>
      </c>
      <c r="AF78" s="386">
        <v>2002</v>
      </c>
      <c r="AG78" s="390">
        <v>7405.6125999999995</v>
      </c>
      <c r="AH78" s="387">
        <v>11.355132656804114</v>
      </c>
      <c r="AI78" s="387">
        <v>0.67949992503079404</v>
      </c>
      <c r="AJ78" s="387">
        <v>1.1560623626599105</v>
      </c>
      <c r="AK78" s="387">
        <v>2.3450417519814637E-2</v>
      </c>
      <c r="AL78" s="387">
        <v>3.4929871702983769E-3</v>
      </c>
      <c r="AM78" s="387">
        <v>1.3931106118081303E-3</v>
      </c>
      <c r="AN78" s="387">
        <v>2.0744689716823701E-2</v>
      </c>
      <c r="AO78" s="387">
        <v>2.7943896903275769E-2</v>
      </c>
      <c r="AP78" s="387">
        <v>9.2874519253140497E-3</v>
      </c>
      <c r="AQ78" s="391">
        <v>84091.713477900019</v>
      </c>
      <c r="AR78" s="391">
        <v>5032.1132065071033</v>
      </c>
      <c r="AS78" s="391">
        <v>8561.3499993000023</v>
      </c>
      <c r="AT78" s="391">
        <v>173.66470746000002</v>
      </c>
      <c r="AU78" s="391">
        <v>25.867709800000004</v>
      </c>
      <c r="AV78" s="391">
        <v>10.316837499999998</v>
      </c>
      <c r="AW78" s="391">
        <v>153.62713555000002</v>
      </c>
      <c r="AX78" s="391">
        <v>206.941675</v>
      </c>
      <c r="AY78" s="391">
        <v>68.77927099999998</v>
      </c>
    </row>
    <row r="79" spans="1:51" customFormat="1" x14ac:dyDescent="0.25">
      <c r="A79" s="384" t="s">
        <v>503</v>
      </c>
      <c r="B79" s="384" t="s">
        <v>442</v>
      </c>
      <c r="C79" s="382">
        <v>1</v>
      </c>
      <c r="D79" s="384" t="s">
        <v>500</v>
      </c>
      <c r="E79" s="382">
        <v>31</v>
      </c>
      <c r="F79" s="386">
        <v>2003</v>
      </c>
      <c r="G79" s="390">
        <v>8528.7113999999983</v>
      </c>
      <c r="H79" s="387">
        <v>10.661125765306124</v>
      </c>
      <c r="I79" s="387">
        <v>0.55773198772431232</v>
      </c>
      <c r="J79" s="387">
        <v>1.0864673452310754</v>
      </c>
      <c r="K79" s="387">
        <v>2.2689804792785005E-2</v>
      </c>
      <c r="L79" s="387">
        <v>3.4972939757347168E-3</v>
      </c>
      <c r="M79" s="387">
        <v>1.3973649172839874E-3</v>
      </c>
      <c r="N79" s="387">
        <v>2.0071837232058291E-2</v>
      </c>
      <c r="O79" s="387">
        <v>2.7978378421856326E-2</v>
      </c>
      <c r="P79" s="387">
        <v>9.3158110614459319E-3</v>
      </c>
      <c r="Q79" s="391">
        <v>90925.664851400055</v>
      </c>
      <c r="R79" s="391">
        <v>4756.735161849002</v>
      </c>
      <c r="S79" s="391">
        <v>9266.1664330000058</v>
      </c>
      <c r="T79" s="391">
        <v>193.51479680000008</v>
      </c>
      <c r="U79" s="391">
        <v>29.827410999999998</v>
      </c>
      <c r="V79" s="391">
        <v>11.917722099999997</v>
      </c>
      <c r="W79" s="391">
        <v>171.18690701999995</v>
      </c>
      <c r="X79" s="391">
        <v>238.61951500000001</v>
      </c>
      <c r="Y79" s="391">
        <v>79.451864</v>
      </c>
      <c r="AA79" s="384" t="s">
        <v>503</v>
      </c>
      <c r="AB79" s="384" t="s">
        <v>442</v>
      </c>
      <c r="AC79" s="382">
        <v>1</v>
      </c>
      <c r="AD79" s="384" t="s">
        <v>500</v>
      </c>
      <c r="AE79" s="382">
        <v>31</v>
      </c>
      <c r="AF79" s="386">
        <v>2003</v>
      </c>
      <c r="AG79" s="390">
        <v>8528.7113999999983</v>
      </c>
      <c r="AH79" s="387">
        <v>10.661125765306124</v>
      </c>
      <c r="AI79" s="387">
        <v>0.55773198772431232</v>
      </c>
      <c r="AJ79" s="387">
        <v>1.0864673452310754</v>
      </c>
      <c r="AK79" s="387">
        <v>2.2689804792785005E-2</v>
      </c>
      <c r="AL79" s="387">
        <v>3.4972939757347168E-3</v>
      </c>
      <c r="AM79" s="387">
        <v>1.3973649172839874E-3</v>
      </c>
      <c r="AN79" s="387">
        <v>2.0071837232058291E-2</v>
      </c>
      <c r="AO79" s="387">
        <v>2.7978378421856326E-2</v>
      </c>
      <c r="AP79" s="387">
        <v>9.3158110614459319E-3</v>
      </c>
      <c r="AQ79" s="391">
        <v>90925.664851400055</v>
      </c>
      <c r="AR79" s="391">
        <v>4756.735161849002</v>
      </c>
      <c r="AS79" s="391">
        <v>9266.1664330000058</v>
      </c>
      <c r="AT79" s="391">
        <v>193.51479680000008</v>
      </c>
      <c r="AU79" s="391">
        <v>29.827410999999998</v>
      </c>
      <c r="AV79" s="391">
        <v>11.917722099999997</v>
      </c>
      <c r="AW79" s="391">
        <v>171.18690701999995</v>
      </c>
      <c r="AX79" s="391">
        <v>238.61951500000001</v>
      </c>
      <c r="AY79" s="391">
        <v>79.451864</v>
      </c>
    </row>
    <row r="80" spans="1:51" customFormat="1" x14ac:dyDescent="0.25">
      <c r="A80" s="384" t="s">
        <v>504</v>
      </c>
      <c r="B80" s="384" t="s">
        <v>442</v>
      </c>
      <c r="C80" s="382">
        <v>1</v>
      </c>
      <c r="D80" s="384" t="s">
        <v>500</v>
      </c>
      <c r="E80" s="382">
        <v>31</v>
      </c>
      <c r="F80" s="386">
        <v>2004</v>
      </c>
      <c r="G80" s="390">
        <v>10299.102799999999</v>
      </c>
      <c r="H80" s="387">
        <v>8.9691064832462839</v>
      </c>
      <c r="I80" s="387">
        <v>0.39068687929525281</v>
      </c>
      <c r="J80" s="387">
        <v>1.0006900448260405</v>
      </c>
      <c r="K80" s="387">
        <v>1.0639165284475073E-2</v>
      </c>
      <c r="L80" s="387">
        <v>3.4935835381699459E-3</v>
      </c>
      <c r="M80" s="387">
        <v>1.3937028767204848E-3</v>
      </c>
      <c r="N80" s="387">
        <v>9.4116097736202872E-3</v>
      </c>
      <c r="O80" s="387">
        <v>2.7948699570218876E-2</v>
      </c>
      <c r="P80" s="387">
        <v>9.2913975963032445E-3</v>
      </c>
      <c r="Q80" s="391">
        <v>92373.749695099948</v>
      </c>
      <c r="R80" s="391">
        <v>4023.7243324729998</v>
      </c>
      <c r="S80" s="391">
        <v>10306.209642599997</v>
      </c>
      <c r="T80" s="391">
        <v>109.57385697100001</v>
      </c>
      <c r="U80" s="391">
        <v>35.980775999999992</v>
      </c>
      <c r="V80" s="391">
        <v>14.353889199999998</v>
      </c>
      <c r="W80" s="391">
        <v>96.931136572000057</v>
      </c>
      <c r="X80" s="391">
        <v>287.84652999999997</v>
      </c>
      <c r="Y80" s="391">
        <v>95.693059000000005</v>
      </c>
      <c r="AA80" s="384" t="s">
        <v>504</v>
      </c>
      <c r="AB80" s="384" t="s">
        <v>442</v>
      </c>
      <c r="AC80" s="382">
        <v>1</v>
      </c>
      <c r="AD80" s="384" t="s">
        <v>500</v>
      </c>
      <c r="AE80" s="382">
        <v>31</v>
      </c>
      <c r="AF80" s="386">
        <v>2004</v>
      </c>
      <c r="AG80" s="390">
        <v>10299.102799999999</v>
      </c>
      <c r="AH80" s="387">
        <v>8.9691064832462839</v>
      </c>
      <c r="AI80" s="387">
        <v>0.39068687929525281</v>
      </c>
      <c r="AJ80" s="387">
        <v>1.0006900448260405</v>
      </c>
      <c r="AK80" s="387">
        <v>1.0639165284475073E-2</v>
      </c>
      <c r="AL80" s="387">
        <v>3.4935835381699459E-3</v>
      </c>
      <c r="AM80" s="387">
        <v>1.3937028767204848E-3</v>
      </c>
      <c r="AN80" s="387">
        <v>9.4116097736202872E-3</v>
      </c>
      <c r="AO80" s="387">
        <v>2.7948699570218876E-2</v>
      </c>
      <c r="AP80" s="387">
        <v>9.2913975963032445E-3</v>
      </c>
      <c r="AQ80" s="391">
        <v>92373.749695099948</v>
      </c>
      <c r="AR80" s="391">
        <v>4023.7243324729998</v>
      </c>
      <c r="AS80" s="391">
        <v>10306.209642599997</v>
      </c>
      <c r="AT80" s="391">
        <v>109.57385697100001</v>
      </c>
      <c r="AU80" s="391">
        <v>35.980775999999992</v>
      </c>
      <c r="AV80" s="391">
        <v>14.353889199999998</v>
      </c>
      <c r="AW80" s="391">
        <v>96.931136572000057</v>
      </c>
      <c r="AX80" s="391">
        <v>287.84652999999997</v>
      </c>
      <c r="AY80" s="391">
        <v>95.693059000000005</v>
      </c>
    </row>
    <row r="81" spans="1:51" customFormat="1" x14ac:dyDescent="0.25">
      <c r="A81" s="384" t="s">
        <v>505</v>
      </c>
      <c r="B81" s="384" t="s">
        <v>442</v>
      </c>
      <c r="C81" s="382">
        <v>1</v>
      </c>
      <c r="D81" s="384" t="s">
        <v>500</v>
      </c>
      <c r="E81" s="382">
        <v>31</v>
      </c>
      <c r="F81" s="386">
        <v>2005</v>
      </c>
      <c r="G81" s="390">
        <v>14175.079300000001</v>
      </c>
      <c r="H81" s="387">
        <v>8.5903593352948651</v>
      </c>
      <c r="I81" s="387">
        <v>0.2962999950432022</v>
      </c>
      <c r="J81" s="387">
        <v>0.94584347906963706</v>
      </c>
      <c r="K81" s="387">
        <v>1.0020548321729668E-2</v>
      </c>
      <c r="L81" s="387">
        <v>3.4877012645707032E-3</v>
      </c>
      <c r="M81" s="387">
        <v>1.3878877559436299E-3</v>
      </c>
      <c r="N81" s="387">
        <v>8.8643680702371816E-3</v>
      </c>
      <c r="O81" s="387">
        <v>2.790163156265376E-2</v>
      </c>
      <c r="P81" s="387">
        <v>9.2526298600671651E-3</v>
      </c>
      <c r="Q81" s="391">
        <v>121769.02479330002</v>
      </c>
      <c r="R81" s="391">
        <v>4200.0759263269983</v>
      </c>
      <c r="S81" s="391">
        <v>13407.406321199996</v>
      </c>
      <c r="T81" s="391">
        <v>142.04206708999996</v>
      </c>
      <c r="U81" s="391">
        <v>49.438442000000002</v>
      </c>
      <c r="V81" s="391">
        <v>19.673419000000003</v>
      </c>
      <c r="W81" s="391">
        <v>125.65312034000003</v>
      </c>
      <c r="X81" s="391">
        <v>395.50783999999999</v>
      </c>
      <c r="Y81" s="391">
        <v>131.15676199999999</v>
      </c>
      <c r="AA81" s="384" t="s">
        <v>505</v>
      </c>
      <c r="AB81" s="384" t="s">
        <v>442</v>
      </c>
      <c r="AC81" s="382">
        <v>1</v>
      </c>
      <c r="AD81" s="384" t="s">
        <v>500</v>
      </c>
      <c r="AE81" s="382">
        <v>31</v>
      </c>
      <c r="AF81" s="386">
        <v>2005</v>
      </c>
      <c r="AG81" s="390">
        <v>14175.079300000001</v>
      </c>
      <c r="AH81" s="387">
        <v>8.5903593352948651</v>
      </c>
      <c r="AI81" s="387">
        <v>0.2962999950432022</v>
      </c>
      <c r="AJ81" s="387">
        <v>0.94584347906963706</v>
      </c>
      <c r="AK81" s="387">
        <v>1.0020548321729668E-2</v>
      </c>
      <c r="AL81" s="387">
        <v>3.4877012645707032E-3</v>
      </c>
      <c r="AM81" s="387">
        <v>1.3878877559436299E-3</v>
      </c>
      <c r="AN81" s="387">
        <v>8.8643680702371816E-3</v>
      </c>
      <c r="AO81" s="387">
        <v>2.790163156265376E-2</v>
      </c>
      <c r="AP81" s="387">
        <v>9.2526298600671651E-3</v>
      </c>
      <c r="AQ81" s="391">
        <v>121769.02479330002</v>
      </c>
      <c r="AR81" s="391">
        <v>4200.0759263269983</v>
      </c>
      <c r="AS81" s="391">
        <v>13407.406321199996</v>
      </c>
      <c r="AT81" s="391">
        <v>142.04206708999996</v>
      </c>
      <c r="AU81" s="391">
        <v>49.438442000000002</v>
      </c>
      <c r="AV81" s="391">
        <v>19.673419000000003</v>
      </c>
      <c r="AW81" s="391">
        <v>125.65312034000003</v>
      </c>
      <c r="AX81" s="391">
        <v>395.50783999999999</v>
      </c>
      <c r="AY81" s="391">
        <v>131.15676199999999</v>
      </c>
    </row>
    <row r="82" spans="1:51" customFormat="1" x14ac:dyDescent="0.25">
      <c r="A82" s="384" t="s">
        <v>506</v>
      </c>
      <c r="B82" s="384" t="s">
        <v>442</v>
      </c>
      <c r="C82" s="382">
        <v>1</v>
      </c>
      <c r="D82" s="384" t="s">
        <v>500</v>
      </c>
      <c r="E82" s="382">
        <v>31</v>
      </c>
      <c r="F82" s="386">
        <v>2006</v>
      </c>
      <c r="G82" s="390">
        <v>15931.014700000002</v>
      </c>
      <c r="H82" s="387">
        <v>8.3968536832057517</v>
      </c>
      <c r="I82" s="387">
        <v>0.24551094935886286</v>
      </c>
      <c r="J82" s="387">
        <v>0.7923295575202749</v>
      </c>
      <c r="K82" s="387">
        <v>9.7892751370068105E-3</v>
      </c>
      <c r="L82" s="387">
        <v>3.486746955295948E-3</v>
      </c>
      <c r="M82" s="387">
        <v>1.3869459049585837E-3</v>
      </c>
      <c r="N82" s="387">
        <v>8.6597823294959353E-3</v>
      </c>
      <c r="O82" s="387">
        <v>2.7893969616386079E-2</v>
      </c>
      <c r="P82" s="387">
        <v>9.2463613758387905E-3</v>
      </c>
      <c r="Q82" s="391">
        <v>133770.39946089999</v>
      </c>
      <c r="R82" s="391">
        <v>3911.2385432470001</v>
      </c>
      <c r="S82" s="391">
        <v>12622.613828099997</v>
      </c>
      <c r="T82" s="391">
        <v>155.95308611000002</v>
      </c>
      <c r="U82" s="391">
        <v>55.547416999999996</v>
      </c>
      <c r="V82" s="391">
        <v>22.095455600000001</v>
      </c>
      <c r="W82" s="391">
        <v>137.95911959</v>
      </c>
      <c r="X82" s="391">
        <v>444.37924000000004</v>
      </c>
      <c r="Y82" s="391">
        <v>147.30391900000001</v>
      </c>
      <c r="AA82" s="384" t="s">
        <v>506</v>
      </c>
      <c r="AB82" s="384" t="s">
        <v>442</v>
      </c>
      <c r="AC82" s="382">
        <v>1</v>
      </c>
      <c r="AD82" s="384" t="s">
        <v>500</v>
      </c>
      <c r="AE82" s="382">
        <v>31</v>
      </c>
      <c r="AF82" s="386">
        <v>2006</v>
      </c>
      <c r="AG82" s="390">
        <v>15931.014700000002</v>
      </c>
      <c r="AH82" s="387">
        <v>8.3968536832057517</v>
      </c>
      <c r="AI82" s="387">
        <v>0.24551094935886286</v>
      </c>
      <c r="AJ82" s="387">
        <v>0.7923295575202749</v>
      </c>
      <c r="AK82" s="387">
        <v>9.7892751370068105E-3</v>
      </c>
      <c r="AL82" s="387">
        <v>3.486746955295948E-3</v>
      </c>
      <c r="AM82" s="387">
        <v>1.3869459049585837E-3</v>
      </c>
      <c r="AN82" s="387">
        <v>8.6597823294959353E-3</v>
      </c>
      <c r="AO82" s="387">
        <v>2.7893969616386079E-2</v>
      </c>
      <c r="AP82" s="387">
        <v>9.2463613758387905E-3</v>
      </c>
      <c r="AQ82" s="391">
        <v>133770.39946089999</v>
      </c>
      <c r="AR82" s="391">
        <v>3911.2385432470001</v>
      </c>
      <c r="AS82" s="391">
        <v>12622.613828099997</v>
      </c>
      <c r="AT82" s="391">
        <v>155.95308611000002</v>
      </c>
      <c r="AU82" s="391">
        <v>55.547416999999996</v>
      </c>
      <c r="AV82" s="391">
        <v>22.095455600000001</v>
      </c>
      <c r="AW82" s="391">
        <v>137.95911959</v>
      </c>
      <c r="AX82" s="391">
        <v>444.37924000000004</v>
      </c>
      <c r="AY82" s="391">
        <v>147.30391900000001</v>
      </c>
    </row>
    <row r="83" spans="1:51" customFormat="1" x14ac:dyDescent="0.25">
      <c r="A83" s="384" t="s">
        <v>507</v>
      </c>
      <c r="B83" s="384" t="s">
        <v>442</v>
      </c>
      <c r="C83" s="382">
        <v>1</v>
      </c>
      <c r="D83" s="384" t="s">
        <v>500</v>
      </c>
      <c r="E83" s="382">
        <v>31</v>
      </c>
      <c r="F83" s="386">
        <v>2007</v>
      </c>
      <c r="G83" s="390">
        <v>22932.965000000011</v>
      </c>
      <c r="H83" s="387">
        <v>8.1144276075771256</v>
      </c>
      <c r="I83" s="387">
        <v>0.2115837320574552</v>
      </c>
      <c r="J83" s="387">
        <v>0.76691822718082836</v>
      </c>
      <c r="K83" s="387">
        <v>9.2482157139297042E-3</v>
      </c>
      <c r="L83" s="387">
        <v>3.4808538276668529E-3</v>
      </c>
      <c r="M83" s="387">
        <v>1.3811254235987359E-3</v>
      </c>
      <c r="N83" s="387">
        <v>8.1811485619064078E-3</v>
      </c>
      <c r="O83" s="387">
        <v>2.7846838383087397E-2</v>
      </c>
      <c r="P83" s="387">
        <v>9.2075593801324816E-3</v>
      </c>
      <c r="Q83" s="391">
        <v>186087.88431960004</v>
      </c>
      <c r="R83" s="391">
        <v>4852.2423218430004</v>
      </c>
      <c r="S83" s="391">
        <v>17587.708861799994</v>
      </c>
      <c r="T83" s="391">
        <v>212.08900728</v>
      </c>
      <c r="U83" s="391">
        <v>79.826299000000006</v>
      </c>
      <c r="V83" s="391">
        <v>31.673300999999999</v>
      </c>
      <c r="W83" s="391">
        <v>187.61799363000006</v>
      </c>
      <c r="X83" s="391">
        <v>638.61057000000017</v>
      </c>
      <c r="Y83" s="391">
        <v>211.15663699999999</v>
      </c>
      <c r="AA83" s="384" t="s">
        <v>507</v>
      </c>
      <c r="AB83" s="384" t="s">
        <v>442</v>
      </c>
      <c r="AC83" s="382">
        <v>1</v>
      </c>
      <c r="AD83" s="384" t="s">
        <v>500</v>
      </c>
      <c r="AE83" s="382">
        <v>31</v>
      </c>
      <c r="AF83" s="386">
        <v>2007</v>
      </c>
      <c r="AG83" s="390">
        <v>22932.965000000011</v>
      </c>
      <c r="AH83" s="387">
        <v>8.1144276075771256</v>
      </c>
      <c r="AI83" s="387">
        <v>0.2115837320574552</v>
      </c>
      <c r="AJ83" s="387">
        <v>0.76691822718082836</v>
      </c>
      <c r="AK83" s="387">
        <v>9.2482157139297042E-3</v>
      </c>
      <c r="AL83" s="387">
        <v>3.4808538276668529E-3</v>
      </c>
      <c r="AM83" s="387">
        <v>1.3811254235987359E-3</v>
      </c>
      <c r="AN83" s="387">
        <v>8.1811485619064078E-3</v>
      </c>
      <c r="AO83" s="387">
        <v>2.7846838383087397E-2</v>
      </c>
      <c r="AP83" s="387">
        <v>9.2075593801324816E-3</v>
      </c>
      <c r="AQ83" s="391">
        <v>186087.88431960004</v>
      </c>
      <c r="AR83" s="391">
        <v>4852.2423218430004</v>
      </c>
      <c r="AS83" s="391">
        <v>17587.708861799994</v>
      </c>
      <c r="AT83" s="391">
        <v>212.08900728</v>
      </c>
      <c r="AU83" s="391">
        <v>79.826299000000006</v>
      </c>
      <c r="AV83" s="391">
        <v>31.673300999999999</v>
      </c>
      <c r="AW83" s="391">
        <v>187.61799363000006</v>
      </c>
      <c r="AX83" s="391">
        <v>638.61057000000017</v>
      </c>
      <c r="AY83" s="391">
        <v>211.15663699999999</v>
      </c>
    </row>
    <row r="84" spans="1:51" customFormat="1" x14ac:dyDescent="0.25">
      <c r="A84" s="384" t="s">
        <v>508</v>
      </c>
      <c r="B84" s="384" t="s">
        <v>442</v>
      </c>
      <c r="C84" s="382">
        <v>1</v>
      </c>
      <c r="D84" s="384" t="s">
        <v>500</v>
      </c>
      <c r="E84" s="382">
        <v>31</v>
      </c>
      <c r="F84" s="386">
        <v>2008</v>
      </c>
      <c r="G84" s="390">
        <v>25576.540000000005</v>
      </c>
      <c r="H84" s="387">
        <v>7.3990527694676436</v>
      </c>
      <c r="I84" s="387">
        <v>0.16444261921546077</v>
      </c>
      <c r="J84" s="387">
        <v>0.73947811630501981</v>
      </c>
      <c r="K84" s="387">
        <v>9.5897615920683549E-3</v>
      </c>
      <c r="L84" s="387">
        <v>3.4806015590850051E-3</v>
      </c>
      <c r="M84" s="387">
        <v>1.3808746218214034E-3</v>
      </c>
      <c r="N84" s="387">
        <v>8.4832850350360142E-3</v>
      </c>
      <c r="O84" s="387">
        <v>2.7844798006297952E-2</v>
      </c>
      <c r="P84" s="387">
        <v>9.2058808580050295E-3</v>
      </c>
      <c r="Q84" s="391">
        <v>189242.16912040001</v>
      </c>
      <c r="R84" s="391">
        <v>4205.8732280690019</v>
      </c>
      <c r="S84" s="391">
        <v>18913.291620799995</v>
      </c>
      <c r="T84" s="391">
        <v>245.27292095000001</v>
      </c>
      <c r="U84" s="391">
        <v>89.02174500000001</v>
      </c>
      <c r="V84" s="391">
        <v>35.317995000000003</v>
      </c>
      <c r="W84" s="391">
        <v>216.97307903000004</v>
      </c>
      <c r="X84" s="391">
        <v>712.17358999999999</v>
      </c>
      <c r="Y84" s="391">
        <v>235.45457999999999</v>
      </c>
      <c r="AA84" s="384" t="s">
        <v>508</v>
      </c>
      <c r="AB84" s="384" t="s">
        <v>442</v>
      </c>
      <c r="AC84" s="382">
        <v>1</v>
      </c>
      <c r="AD84" s="384" t="s">
        <v>500</v>
      </c>
      <c r="AE84" s="382">
        <v>31</v>
      </c>
      <c r="AF84" s="386">
        <v>2008</v>
      </c>
      <c r="AG84" s="390">
        <v>25576.540000000005</v>
      </c>
      <c r="AH84" s="387">
        <v>7.3990527694676436</v>
      </c>
      <c r="AI84" s="387">
        <v>0.16444261921546077</v>
      </c>
      <c r="AJ84" s="387">
        <v>0.73947811630501981</v>
      </c>
      <c r="AK84" s="387">
        <v>9.5897615920683549E-3</v>
      </c>
      <c r="AL84" s="387">
        <v>3.4806015590850051E-3</v>
      </c>
      <c r="AM84" s="387">
        <v>1.3808746218214034E-3</v>
      </c>
      <c r="AN84" s="387">
        <v>8.4832850350360142E-3</v>
      </c>
      <c r="AO84" s="387">
        <v>2.7844798006297952E-2</v>
      </c>
      <c r="AP84" s="387">
        <v>9.2058808580050295E-3</v>
      </c>
      <c r="AQ84" s="391">
        <v>189242.16912040001</v>
      </c>
      <c r="AR84" s="391">
        <v>4205.8732280690019</v>
      </c>
      <c r="AS84" s="391">
        <v>18913.291620799995</v>
      </c>
      <c r="AT84" s="391">
        <v>245.27292095000001</v>
      </c>
      <c r="AU84" s="391">
        <v>89.02174500000001</v>
      </c>
      <c r="AV84" s="391">
        <v>35.317995000000003</v>
      </c>
      <c r="AW84" s="391">
        <v>216.97307903000004</v>
      </c>
      <c r="AX84" s="391">
        <v>712.17358999999999</v>
      </c>
      <c r="AY84" s="391">
        <v>235.45457999999999</v>
      </c>
    </row>
    <row r="85" spans="1:51" customFormat="1" x14ac:dyDescent="0.25">
      <c r="A85" s="384" t="s">
        <v>509</v>
      </c>
      <c r="B85" s="384" t="s">
        <v>442</v>
      </c>
      <c r="C85" s="382">
        <v>1</v>
      </c>
      <c r="D85" s="384" t="s">
        <v>500</v>
      </c>
      <c r="E85" s="382">
        <v>31</v>
      </c>
      <c r="F85" s="386">
        <v>2009</v>
      </c>
      <c r="G85" s="390">
        <v>29891.015000000003</v>
      </c>
      <c r="H85" s="387">
        <v>7.2356323603196486</v>
      </c>
      <c r="I85" s="387">
        <v>0.13423122753874367</v>
      </c>
      <c r="J85" s="387">
        <v>0.72113929702621349</v>
      </c>
      <c r="K85" s="387">
        <v>1.0810292588257704E-2</v>
      </c>
      <c r="L85" s="387">
        <v>3.4813596995618922E-3</v>
      </c>
      <c r="M85" s="387">
        <v>1.3816225377425286E-3</v>
      </c>
      <c r="N85" s="387">
        <v>9.5629958945857105E-3</v>
      </c>
      <c r="O85" s="387">
        <v>2.7850889640248084E-2</v>
      </c>
      <c r="P85" s="387">
        <v>9.2108568410942202E-3</v>
      </c>
      <c r="Q85" s="391">
        <v>216280.39541680005</v>
      </c>
      <c r="R85" s="391">
        <v>4012.3076358290004</v>
      </c>
      <c r="S85" s="391">
        <v>21555.585544500005</v>
      </c>
      <c r="T85" s="391">
        <v>323.1306179099999</v>
      </c>
      <c r="U85" s="391">
        <v>104.06137500000003</v>
      </c>
      <c r="V85" s="391">
        <v>41.298099999999991</v>
      </c>
      <c r="W85" s="391">
        <v>285.84765372999993</v>
      </c>
      <c r="X85" s="391">
        <v>832.49136000000021</v>
      </c>
      <c r="Y85" s="391">
        <v>275.32185999999996</v>
      </c>
      <c r="AA85" s="384" t="s">
        <v>509</v>
      </c>
      <c r="AB85" s="384" t="s">
        <v>442</v>
      </c>
      <c r="AC85" s="382">
        <v>1</v>
      </c>
      <c r="AD85" s="384" t="s">
        <v>500</v>
      </c>
      <c r="AE85" s="382">
        <v>31</v>
      </c>
      <c r="AF85" s="386">
        <v>2009</v>
      </c>
      <c r="AG85" s="390">
        <v>29891.015000000003</v>
      </c>
      <c r="AH85" s="387">
        <v>7.2356323603196486</v>
      </c>
      <c r="AI85" s="387">
        <v>0.13423122753874367</v>
      </c>
      <c r="AJ85" s="387">
        <v>0.72113929702621349</v>
      </c>
      <c r="AK85" s="387">
        <v>1.0810292588257704E-2</v>
      </c>
      <c r="AL85" s="387">
        <v>3.4813596995618922E-3</v>
      </c>
      <c r="AM85" s="387">
        <v>1.3816225377425286E-3</v>
      </c>
      <c r="AN85" s="387">
        <v>9.5629958945857105E-3</v>
      </c>
      <c r="AO85" s="387">
        <v>2.7850889640248084E-2</v>
      </c>
      <c r="AP85" s="387">
        <v>9.2108568410942202E-3</v>
      </c>
      <c r="AQ85" s="391">
        <v>216280.39541680005</v>
      </c>
      <c r="AR85" s="391">
        <v>4012.3076358290004</v>
      </c>
      <c r="AS85" s="391">
        <v>21555.585544500005</v>
      </c>
      <c r="AT85" s="391">
        <v>323.1306179099999</v>
      </c>
      <c r="AU85" s="391">
        <v>104.06137500000003</v>
      </c>
      <c r="AV85" s="391">
        <v>41.298099999999991</v>
      </c>
      <c r="AW85" s="391">
        <v>285.84765372999993</v>
      </c>
      <c r="AX85" s="391">
        <v>832.49136000000021</v>
      </c>
      <c r="AY85" s="391">
        <v>275.32185999999996</v>
      </c>
    </row>
    <row r="86" spans="1:51" customFormat="1" x14ac:dyDescent="0.25">
      <c r="A86" s="384" t="s">
        <v>510</v>
      </c>
      <c r="B86" s="384" t="s">
        <v>442</v>
      </c>
      <c r="C86" s="382">
        <v>1</v>
      </c>
      <c r="D86" s="384" t="s">
        <v>500</v>
      </c>
      <c r="E86" s="382">
        <v>31</v>
      </c>
      <c r="F86" s="386">
        <v>2010</v>
      </c>
      <c r="G86" s="390">
        <v>18516.3446</v>
      </c>
      <c r="H86" s="387">
        <v>6.8940046051476074</v>
      </c>
      <c r="I86" s="387">
        <v>0.11639516122890697</v>
      </c>
      <c r="J86" s="387">
        <v>0.69306068147489508</v>
      </c>
      <c r="K86" s="387">
        <v>1.0670910841657159E-2</v>
      </c>
      <c r="L86" s="387">
        <v>3.4742992415468439E-3</v>
      </c>
      <c r="M86" s="387">
        <v>1.373594116411076E-3</v>
      </c>
      <c r="N86" s="387">
        <v>9.4396990872593709E-3</v>
      </c>
      <c r="O86" s="387">
        <v>2.7794393608336711E-2</v>
      </c>
      <c r="P86" s="387">
        <v>9.1573338940775621E-3</v>
      </c>
      <c r="Q86" s="391">
        <v>127651.76494290003</v>
      </c>
      <c r="R86" s="391">
        <v>2155.212915087001</v>
      </c>
      <c r="S86" s="391">
        <v>12832.950406899994</v>
      </c>
      <c r="T86" s="391">
        <v>197.58626233999999</v>
      </c>
      <c r="U86" s="391">
        <v>64.331322</v>
      </c>
      <c r="V86" s="391">
        <v>25.433941999999998</v>
      </c>
      <c r="W86" s="391">
        <v>174.78872121999999</v>
      </c>
      <c r="X86" s="391">
        <v>514.65057000000002</v>
      </c>
      <c r="Y86" s="391">
        <v>169.56035000000003</v>
      </c>
      <c r="AA86" s="384" t="s">
        <v>510</v>
      </c>
      <c r="AB86" s="384" t="s">
        <v>442</v>
      </c>
      <c r="AC86" s="382">
        <v>1</v>
      </c>
      <c r="AD86" s="384" t="s">
        <v>500</v>
      </c>
      <c r="AE86" s="382">
        <v>31</v>
      </c>
      <c r="AF86" s="386">
        <v>2010</v>
      </c>
      <c r="AG86" s="390">
        <v>18516.3446</v>
      </c>
      <c r="AH86" s="387">
        <v>6.8940046051476074</v>
      </c>
      <c r="AI86" s="387">
        <v>0.11639516122890697</v>
      </c>
      <c r="AJ86" s="387">
        <v>0.69306068147489508</v>
      </c>
      <c r="AK86" s="387">
        <v>1.0670910841657159E-2</v>
      </c>
      <c r="AL86" s="387">
        <v>3.4742992415468439E-3</v>
      </c>
      <c r="AM86" s="387">
        <v>1.373594116411076E-3</v>
      </c>
      <c r="AN86" s="387">
        <v>9.4396990872593709E-3</v>
      </c>
      <c r="AO86" s="387">
        <v>2.7794393608336711E-2</v>
      </c>
      <c r="AP86" s="387">
        <v>9.1573338940775621E-3</v>
      </c>
      <c r="AQ86" s="391">
        <v>127651.76494290003</v>
      </c>
      <c r="AR86" s="391">
        <v>2155.212915087001</v>
      </c>
      <c r="AS86" s="391">
        <v>12832.950406899994</v>
      </c>
      <c r="AT86" s="391">
        <v>197.58626233999999</v>
      </c>
      <c r="AU86" s="391">
        <v>64.331322</v>
      </c>
      <c r="AV86" s="391">
        <v>25.433941999999998</v>
      </c>
      <c r="AW86" s="391">
        <v>174.78872121999999</v>
      </c>
      <c r="AX86" s="391">
        <v>514.65057000000002</v>
      </c>
      <c r="AY86" s="391">
        <v>169.56035000000003</v>
      </c>
    </row>
    <row r="87" spans="1:51" customFormat="1" x14ac:dyDescent="0.25">
      <c r="A87" s="384" t="s">
        <v>511</v>
      </c>
      <c r="B87" s="384" t="s">
        <v>442</v>
      </c>
      <c r="C87" s="382">
        <v>1</v>
      </c>
      <c r="D87" s="384" t="s">
        <v>500</v>
      </c>
      <c r="E87" s="382">
        <v>31</v>
      </c>
      <c r="F87" s="386">
        <v>2011</v>
      </c>
      <c r="G87" s="390">
        <v>27206.003000000004</v>
      </c>
      <c r="H87" s="387">
        <v>6.7516043527636151</v>
      </c>
      <c r="I87" s="387">
        <v>0.11675773009798608</v>
      </c>
      <c r="J87" s="387">
        <v>0.66697007032969935</v>
      </c>
      <c r="K87" s="387">
        <v>1.1841303836877464E-2</v>
      </c>
      <c r="L87" s="387">
        <v>3.4752760999107431E-3</v>
      </c>
      <c r="M87" s="387">
        <v>1.3743449561480971E-3</v>
      </c>
      <c r="N87" s="387">
        <v>1.0475039170583048E-2</v>
      </c>
      <c r="O87" s="387">
        <v>2.7802229162438886E-2</v>
      </c>
      <c r="P87" s="387">
        <v>9.1623492065335699E-3</v>
      </c>
      <c r="Q87" s="391">
        <v>183684.16827610001</v>
      </c>
      <c r="R87" s="391">
        <v>3176.511155319</v>
      </c>
      <c r="S87" s="391">
        <v>18145.589734300014</v>
      </c>
      <c r="T87" s="391">
        <v>322.15454770999986</v>
      </c>
      <c r="U87" s="391">
        <v>94.548371999999986</v>
      </c>
      <c r="V87" s="391">
        <v>37.390433000000002</v>
      </c>
      <c r="W87" s="391">
        <v>284.98394709999997</v>
      </c>
      <c r="X87" s="391">
        <v>756.38752999999997</v>
      </c>
      <c r="Y87" s="391">
        <v>249.27089999999998</v>
      </c>
      <c r="AA87" s="384" t="s">
        <v>511</v>
      </c>
      <c r="AB87" s="384" t="s">
        <v>442</v>
      </c>
      <c r="AC87" s="382">
        <v>1</v>
      </c>
      <c r="AD87" s="384" t="s">
        <v>500</v>
      </c>
      <c r="AE87" s="382">
        <v>31</v>
      </c>
      <c r="AF87" s="386">
        <v>2011</v>
      </c>
      <c r="AG87" s="390">
        <v>27206.003000000004</v>
      </c>
      <c r="AH87" s="387">
        <v>6.7516043527636151</v>
      </c>
      <c r="AI87" s="387">
        <v>0.11675773009798608</v>
      </c>
      <c r="AJ87" s="387">
        <v>0.66697007032969935</v>
      </c>
      <c r="AK87" s="387">
        <v>1.1841303836877464E-2</v>
      </c>
      <c r="AL87" s="387">
        <v>3.4752760999107431E-3</v>
      </c>
      <c r="AM87" s="387">
        <v>1.3743449561480971E-3</v>
      </c>
      <c r="AN87" s="387">
        <v>1.0475039170583048E-2</v>
      </c>
      <c r="AO87" s="387">
        <v>2.7802229162438886E-2</v>
      </c>
      <c r="AP87" s="387">
        <v>9.1623492065335699E-3</v>
      </c>
      <c r="AQ87" s="391">
        <v>183684.16827610001</v>
      </c>
      <c r="AR87" s="391">
        <v>3176.511155319</v>
      </c>
      <c r="AS87" s="391">
        <v>18145.589734300014</v>
      </c>
      <c r="AT87" s="391">
        <v>322.15454770999986</v>
      </c>
      <c r="AU87" s="391">
        <v>94.548371999999986</v>
      </c>
      <c r="AV87" s="391">
        <v>37.390433000000002</v>
      </c>
      <c r="AW87" s="391">
        <v>284.98394709999997</v>
      </c>
      <c r="AX87" s="391">
        <v>756.38752999999997</v>
      </c>
      <c r="AY87" s="391">
        <v>249.27089999999998</v>
      </c>
    </row>
    <row r="88" spans="1:51" customFormat="1" x14ac:dyDescent="0.25">
      <c r="A88" s="384" t="s">
        <v>512</v>
      </c>
      <c r="B88" s="384" t="s">
        <v>442</v>
      </c>
      <c r="C88" s="382">
        <v>1</v>
      </c>
      <c r="D88" s="384" t="s">
        <v>500</v>
      </c>
      <c r="E88" s="382">
        <v>31</v>
      </c>
      <c r="F88" s="386">
        <v>2012</v>
      </c>
      <c r="G88" s="390">
        <v>43346.538</v>
      </c>
      <c r="H88" s="387">
        <v>6.0583716740769464</v>
      </c>
      <c r="I88" s="387">
        <v>0.12647859322972921</v>
      </c>
      <c r="J88" s="387">
        <v>0.33474475577265239</v>
      </c>
      <c r="K88" s="387">
        <v>9.1815476405520523E-3</v>
      </c>
      <c r="L88" s="387">
        <v>3.4777653754032205E-3</v>
      </c>
      <c r="M88" s="387">
        <v>1.3762381438628386E-3</v>
      </c>
      <c r="N88" s="387">
        <v>8.1221707855884569E-3</v>
      </c>
      <c r="O88" s="387">
        <v>2.782211349842979E-2</v>
      </c>
      <c r="P88" s="387">
        <v>9.1749675602697516E-3</v>
      </c>
      <c r="Q88" s="391">
        <v>262609.43798849999</v>
      </c>
      <c r="R88" s="391">
        <v>5482.4091476189997</v>
      </c>
      <c r="S88" s="391">
        <v>14510.026276399996</v>
      </c>
      <c r="T88" s="391">
        <v>397.9883036999999</v>
      </c>
      <c r="U88" s="391">
        <v>150.74908899999997</v>
      </c>
      <c r="V88" s="391">
        <v>59.655159000000005</v>
      </c>
      <c r="W88" s="391">
        <v>352.06798459999987</v>
      </c>
      <c r="X88" s="391">
        <v>1205.9922999999999</v>
      </c>
      <c r="Y88" s="391">
        <v>397.70308000000011</v>
      </c>
      <c r="AA88" s="384" t="s">
        <v>512</v>
      </c>
      <c r="AB88" s="384" t="s">
        <v>442</v>
      </c>
      <c r="AC88" s="382">
        <v>1</v>
      </c>
      <c r="AD88" s="384" t="s">
        <v>500</v>
      </c>
      <c r="AE88" s="382">
        <v>31</v>
      </c>
      <c r="AF88" s="386">
        <v>2012</v>
      </c>
      <c r="AG88" s="390">
        <v>43346.538</v>
      </c>
      <c r="AH88" s="387">
        <v>6.0583716740769464</v>
      </c>
      <c r="AI88" s="387">
        <v>0.12647859322972921</v>
      </c>
      <c r="AJ88" s="387">
        <v>0.33474475577265239</v>
      </c>
      <c r="AK88" s="387">
        <v>9.1815476405520523E-3</v>
      </c>
      <c r="AL88" s="387">
        <v>3.4777653754032205E-3</v>
      </c>
      <c r="AM88" s="387">
        <v>1.3762381438628386E-3</v>
      </c>
      <c r="AN88" s="387">
        <v>8.1221707855884569E-3</v>
      </c>
      <c r="AO88" s="387">
        <v>2.782211349842979E-2</v>
      </c>
      <c r="AP88" s="387">
        <v>9.1749675602697516E-3</v>
      </c>
      <c r="AQ88" s="391">
        <v>262609.43798849999</v>
      </c>
      <c r="AR88" s="391">
        <v>5482.4091476189997</v>
      </c>
      <c r="AS88" s="391">
        <v>14510.026276399996</v>
      </c>
      <c r="AT88" s="391">
        <v>397.9883036999999</v>
      </c>
      <c r="AU88" s="391">
        <v>150.74908899999997</v>
      </c>
      <c r="AV88" s="391">
        <v>59.655159000000005</v>
      </c>
      <c r="AW88" s="391">
        <v>352.06798459999987</v>
      </c>
      <c r="AX88" s="391">
        <v>1205.9922999999999</v>
      </c>
      <c r="AY88" s="391">
        <v>397.70308000000011</v>
      </c>
    </row>
    <row r="89" spans="1:51" customFormat="1" x14ac:dyDescent="0.25">
      <c r="A89" s="384" t="s">
        <v>513</v>
      </c>
      <c r="B89" s="384" t="s">
        <v>442</v>
      </c>
      <c r="C89" s="382">
        <v>1</v>
      </c>
      <c r="D89" s="384" t="s">
        <v>500</v>
      </c>
      <c r="E89" s="382">
        <v>31</v>
      </c>
      <c r="F89" s="386">
        <v>2013</v>
      </c>
      <c r="G89" s="390">
        <v>56497.962999999996</v>
      </c>
      <c r="H89" s="387">
        <v>5.9215528292002331</v>
      </c>
      <c r="I89" s="387">
        <v>0.12659340442534189</v>
      </c>
      <c r="J89" s="387">
        <v>0.3195606858091502</v>
      </c>
      <c r="K89" s="387">
        <v>9.836104450880824E-3</v>
      </c>
      <c r="L89" s="387">
        <v>3.4738840230399107E-3</v>
      </c>
      <c r="M89" s="387">
        <v>1.3732768560169152E-3</v>
      </c>
      <c r="N89" s="387">
        <v>8.7012047289209363E-3</v>
      </c>
      <c r="O89" s="387">
        <v>2.7791080007610193E-2</v>
      </c>
      <c r="P89" s="387">
        <v>9.1552214015220325E-3</v>
      </c>
      <c r="Q89" s="391">
        <v>334555.67264670006</v>
      </c>
      <c r="R89" s="391">
        <v>7152.2694792670027</v>
      </c>
      <c r="S89" s="391">
        <v>18054.527803099991</v>
      </c>
      <c r="T89" s="391">
        <v>555.71986533000006</v>
      </c>
      <c r="U89" s="391">
        <v>196.267371</v>
      </c>
      <c r="V89" s="391">
        <v>77.587344999999999</v>
      </c>
      <c r="W89" s="391">
        <v>491.60034283000005</v>
      </c>
      <c r="X89" s="391">
        <v>1570.1394100000002</v>
      </c>
      <c r="Y89" s="391">
        <v>517.25135999999986</v>
      </c>
      <c r="AA89" s="384" t="s">
        <v>513</v>
      </c>
      <c r="AB89" s="384" t="s">
        <v>442</v>
      </c>
      <c r="AC89" s="382">
        <v>1</v>
      </c>
      <c r="AD89" s="384" t="s">
        <v>500</v>
      </c>
      <c r="AE89" s="382">
        <v>31</v>
      </c>
      <c r="AF89" s="386">
        <v>2013</v>
      </c>
      <c r="AG89" s="390">
        <v>56497.962999999996</v>
      </c>
      <c r="AH89" s="387">
        <v>5.9215528292002331</v>
      </c>
      <c r="AI89" s="387">
        <v>0.12659340442534189</v>
      </c>
      <c r="AJ89" s="387">
        <v>0.3195606858091502</v>
      </c>
      <c r="AK89" s="387">
        <v>9.836104450880824E-3</v>
      </c>
      <c r="AL89" s="387">
        <v>3.4738840230399107E-3</v>
      </c>
      <c r="AM89" s="387">
        <v>1.3732768560169152E-3</v>
      </c>
      <c r="AN89" s="387">
        <v>8.7012047289209363E-3</v>
      </c>
      <c r="AO89" s="387">
        <v>2.7791080007610193E-2</v>
      </c>
      <c r="AP89" s="387">
        <v>9.1552214015220325E-3</v>
      </c>
      <c r="AQ89" s="391">
        <v>334555.67264670006</v>
      </c>
      <c r="AR89" s="391">
        <v>7152.2694792670027</v>
      </c>
      <c r="AS89" s="391">
        <v>18054.527803099991</v>
      </c>
      <c r="AT89" s="391">
        <v>555.71986533000006</v>
      </c>
      <c r="AU89" s="391">
        <v>196.267371</v>
      </c>
      <c r="AV89" s="391">
        <v>77.587344999999999</v>
      </c>
      <c r="AW89" s="391">
        <v>491.60034283000005</v>
      </c>
      <c r="AX89" s="391">
        <v>1570.1394100000002</v>
      </c>
      <c r="AY89" s="391">
        <v>517.25135999999986</v>
      </c>
    </row>
    <row r="90" spans="1:51" customFormat="1" x14ac:dyDescent="0.25">
      <c r="A90" s="384" t="s">
        <v>514</v>
      </c>
      <c r="B90" s="384" t="s">
        <v>442</v>
      </c>
      <c r="C90" s="382">
        <v>1</v>
      </c>
      <c r="D90" s="384" t="s">
        <v>500</v>
      </c>
      <c r="E90" s="382">
        <v>31</v>
      </c>
      <c r="F90" s="386">
        <v>2014</v>
      </c>
      <c r="G90" s="390">
        <v>81375.716000000029</v>
      </c>
      <c r="H90" s="387">
        <v>5.9363544852373371</v>
      </c>
      <c r="I90" s="387">
        <v>0.12767569333635115</v>
      </c>
      <c r="J90" s="387">
        <v>0.31582493656707095</v>
      </c>
      <c r="K90" s="387">
        <v>1.2575974709703317E-2</v>
      </c>
      <c r="L90" s="387">
        <v>3.4761324865024822E-3</v>
      </c>
      <c r="M90" s="387">
        <v>1.3749927066693945E-3</v>
      </c>
      <c r="N90" s="387">
        <v>1.1124948805243071E-2</v>
      </c>
      <c r="O90" s="387">
        <v>2.7809048709322558E-2</v>
      </c>
      <c r="P90" s="387">
        <v>9.166660358478438E-3</v>
      </c>
      <c r="Q90" s="391">
        <v>483075.09666599991</v>
      </c>
      <c r="R90" s="391">
        <v>10389.700961042006</v>
      </c>
      <c r="S90" s="391">
        <v>25700.480343799991</v>
      </c>
      <c r="T90" s="391">
        <v>1023.3789464</v>
      </c>
      <c r="U90" s="391">
        <v>282.87276999999995</v>
      </c>
      <c r="V90" s="391">
        <v>111.89101599999999</v>
      </c>
      <c r="W90" s="391">
        <v>905.30067448999978</v>
      </c>
      <c r="X90" s="391">
        <v>2262.9812499999998</v>
      </c>
      <c r="Y90" s="391">
        <v>745.94354999999985</v>
      </c>
      <c r="AA90" s="384" t="s">
        <v>514</v>
      </c>
      <c r="AB90" s="384" t="s">
        <v>442</v>
      </c>
      <c r="AC90" s="382">
        <v>1</v>
      </c>
      <c r="AD90" s="384" t="s">
        <v>500</v>
      </c>
      <c r="AE90" s="382">
        <v>31</v>
      </c>
      <c r="AF90" s="386">
        <v>2014</v>
      </c>
      <c r="AG90" s="390">
        <v>81375.716000000029</v>
      </c>
      <c r="AH90" s="387">
        <v>5.9363544852373371</v>
      </c>
      <c r="AI90" s="387">
        <v>0.12767569333635115</v>
      </c>
      <c r="AJ90" s="387">
        <v>0.31582493656707095</v>
      </c>
      <c r="AK90" s="387">
        <v>1.2575974709703317E-2</v>
      </c>
      <c r="AL90" s="387">
        <v>3.4761324865024822E-3</v>
      </c>
      <c r="AM90" s="387">
        <v>1.3749927066693945E-3</v>
      </c>
      <c r="AN90" s="387">
        <v>1.1124948805243071E-2</v>
      </c>
      <c r="AO90" s="387">
        <v>2.7809048709322558E-2</v>
      </c>
      <c r="AP90" s="387">
        <v>9.166660358478438E-3</v>
      </c>
      <c r="AQ90" s="391">
        <v>483075.09666599991</v>
      </c>
      <c r="AR90" s="391">
        <v>10389.700961042006</v>
      </c>
      <c r="AS90" s="391">
        <v>25700.480343799991</v>
      </c>
      <c r="AT90" s="391">
        <v>1023.3789464</v>
      </c>
      <c r="AU90" s="391">
        <v>282.87276999999995</v>
      </c>
      <c r="AV90" s="391">
        <v>111.89101599999999</v>
      </c>
      <c r="AW90" s="391">
        <v>905.30067448999978</v>
      </c>
      <c r="AX90" s="391">
        <v>2262.9812499999998</v>
      </c>
      <c r="AY90" s="391">
        <v>745.94354999999985</v>
      </c>
    </row>
    <row r="91" spans="1:51" customFormat="1" x14ac:dyDescent="0.25">
      <c r="A91" s="384" t="s">
        <v>515</v>
      </c>
      <c r="B91" s="384" t="s">
        <v>442</v>
      </c>
      <c r="C91" s="382">
        <v>1</v>
      </c>
      <c r="D91" s="384" t="s">
        <v>500</v>
      </c>
      <c r="E91" s="382">
        <v>31</v>
      </c>
      <c r="F91" s="386">
        <v>2015</v>
      </c>
      <c r="G91" s="390">
        <v>143253.32400000002</v>
      </c>
      <c r="H91" s="387">
        <v>5.9530111748122501</v>
      </c>
      <c r="I91" s="387">
        <v>0.12879009882445028</v>
      </c>
      <c r="J91" s="387">
        <v>0.31199826703497624</v>
      </c>
      <c r="K91" s="387">
        <v>1.4940039165862562E-2</v>
      </c>
      <c r="L91" s="387">
        <v>3.4778779025050749E-3</v>
      </c>
      <c r="M91" s="387">
        <v>1.3763292850363456E-3</v>
      </c>
      <c r="N91" s="387">
        <v>1.3216233585616481E-2</v>
      </c>
      <c r="O91" s="387">
        <v>2.7823011632176854E-2</v>
      </c>
      <c r="P91" s="387">
        <v>9.175574592600726E-3</v>
      </c>
      <c r="Q91" s="391">
        <v>852788.63860100007</v>
      </c>
      <c r="R91" s="391">
        <v>18449.609754890997</v>
      </c>
      <c r="S91" s="391">
        <v>44694.788834999978</v>
      </c>
      <c r="T91" s="391">
        <v>2140.2102711999996</v>
      </c>
      <c r="U91" s="391">
        <v>498.21756999999997</v>
      </c>
      <c r="V91" s="391">
        <v>197.16374500000001</v>
      </c>
      <c r="W91" s="391">
        <v>1893.2693918999998</v>
      </c>
      <c r="X91" s="391">
        <v>3985.7389000000003</v>
      </c>
      <c r="Y91" s="391">
        <v>1314.43156</v>
      </c>
      <c r="AA91" s="384" t="s">
        <v>515</v>
      </c>
      <c r="AB91" s="384" t="s">
        <v>442</v>
      </c>
      <c r="AC91" s="382">
        <v>1</v>
      </c>
      <c r="AD91" s="384" t="s">
        <v>500</v>
      </c>
      <c r="AE91" s="382">
        <v>31</v>
      </c>
      <c r="AF91" s="386">
        <v>2015</v>
      </c>
      <c r="AG91" s="390">
        <v>143253.32400000002</v>
      </c>
      <c r="AH91" s="387">
        <v>5.9530111748122501</v>
      </c>
      <c r="AI91" s="387">
        <v>0.12879009882445028</v>
      </c>
      <c r="AJ91" s="387">
        <v>0.31199826703497624</v>
      </c>
      <c r="AK91" s="387">
        <v>1.4940039165862562E-2</v>
      </c>
      <c r="AL91" s="387">
        <v>3.4778779025050749E-3</v>
      </c>
      <c r="AM91" s="387">
        <v>1.3763292850363456E-3</v>
      </c>
      <c r="AN91" s="387">
        <v>1.3216233585616481E-2</v>
      </c>
      <c r="AO91" s="387">
        <v>2.7823011632176854E-2</v>
      </c>
      <c r="AP91" s="387">
        <v>9.175574592600726E-3</v>
      </c>
      <c r="AQ91" s="391">
        <v>852788.63860100007</v>
      </c>
      <c r="AR91" s="391">
        <v>18449.609754890997</v>
      </c>
      <c r="AS91" s="391">
        <v>44694.788834999978</v>
      </c>
      <c r="AT91" s="391">
        <v>2140.2102711999996</v>
      </c>
      <c r="AU91" s="391">
        <v>498.21756999999997</v>
      </c>
      <c r="AV91" s="391">
        <v>197.16374500000001</v>
      </c>
      <c r="AW91" s="391">
        <v>1893.2693918999998</v>
      </c>
      <c r="AX91" s="391">
        <v>3985.7389000000003</v>
      </c>
      <c r="AY91" s="391">
        <v>1314.43156</v>
      </c>
    </row>
    <row r="92" spans="1:51" customFormat="1" x14ac:dyDescent="0.25">
      <c r="A92" s="384" t="s">
        <v>516</v>
      </c>
      <c r="B92" s="384" t="s">
        <v>442</v>
      </c>
      <c r="C92" s="382">
        <v>1</v>
      </c>
      <c r="D92" s="384" t="s">
        <v>500</v>
      </c>
      <c r="E92" s="382">
        <v>31</v>
      </c>
      <c r="F92" s="386">
        <v>2016</v>
      </c>
      <c r="G92" s="390">
        <v>195829.07599999997</v>
      </c>
      <c r="H92" s="387">
        <v>5.9706423946819811</v>
      </c>
      <c r="I92" s="387">
        <v>0.12982767135512596</v>
      </c>
      <c r="J92" s="387">
        <v>0.29283966265050443</v>
      </c>
      <c r="K92" s="387">
        <v>1.6788797827958918E-2</v>
      </c>
      <c r="L92" s="387">
        <v>3.4786903656737881E-3</v>
      </c>
      <c r="M92" s="387">
        <v>1.3769481300110915E-3</v>
      </c>
      <c r="N92" s="387">
        <v>1.485170165282299E-2</v>
      </c>
      <c r="O92" s="387">
        <v>2.7829543044976635E-2</v>
      </c>
      <c r="P92" s="387">
        <v>9.1797015883381891E-3</v>
      </c>
      <c r="Q92" s="391">
        <v>1169225.3832769995</v>
      </c>
      <c r="R92" s="391">
        <v>25424.032920705984</v>
      </c>
      <c r="S92" s="391">
        <v>57346.520552999988</v>
      </c>
      <c r="T92" s="391">
        <v>3287.7347658000012</v>
      </c>
      <c r="U92" s="391">
        <v>681.22871999999995</v>
      </c>
      <c r="V92" s="391">
        <v>269.64647999999988</v>
      </c>
      <c r="W92" s="391">
        <v>2908.3950116999986</v>
      </c>
      <c r="X92" s="391">
        <v>5449.8337000000001</v>
      </c>
      <c r="Y92" s="391">
        <v>1797.6524799999997</v>
      </c>
      <c r="AA92" s="384" t="s">
        <v>516</v>
      </c>
      <c r="AB92" s="384" t="s">
        <v>442</v>
      </c>
      <c r="AC92" s="382">
        <v>1</v>
      </c>
      <c r="AD92" s="384" t="s">
        <v>500</v>
      </c>
      <c r="AE92" s="382">
        <v>31</v>
      </c>
      <c r="AF92" s="386">
        <v>2016</v>
      </c>
      <c r="AG92" s="390">
        <v>195829.07599999997</v>
      </c>
      <c r="AH92" s="387">
        <v>5.9706423946819811</v>
      </c>
      <c r="AI92" s="387">
        <v>0.12982767135512596</v>
      </c>
      <c r="AJ92" s="387">
        <v>0.29283966265050443</v>
      </c>
      <c r="AK92" s="387">
        <v>1.6788797827958918E-2</v>
      </c>
      <c r="AL92" s="387">
        <v>3.4786903656737881E-3</v>
      </c>
      <c r="AM92" s="387">
        <v>1.3769481300110915E-3</v>
      </c>
      <c r="AN92" s="387">
        <v>1.485170165282299E-2</v>
      </c>
      <c r="AO92" s="387">
        <v>2.7829543044976635E-2</v>
      </c>
      <c r="AP92" s="387">
        <v>9.1797015883381891E-3</v>
      </c>
      <c r="AQ92" s="391">
        <v>1169225.3832769995</v>
      </c>
      <c r="AR92" s="391">
        <v>25424.032920705984</v>
      </c>
      <c r="AS92" s="391">
        <v>57346.520552999988</v>
      </c>
      <c r="AT92" s="391">
        <v>3287.7347658000012</v>
      </c>
      <c r="AU92" s="391">
        <v>681.22871999999995</v>
      </c>
      <c r="AV92" s="391">
        <v>269.64647999999988</v>
      </c>
      <c r="AW92" s="391">
        <v>2908.3950116999986</v>
      </c>
      <c r="AX92" s="391">
        <v>5449.8337000000001</v>
      </c>
      <c r="AY92" s="391">
        <v>1797.6524799999997</v>
      </c>
    </row>
    <row r="93" spans="1:51" customFormat="1" x14ac:dyDescent="0.25">
      <c r="A93" s="384" t="s">
        <v>517</v>
      </c>
      <c r="B93" s="384" t="s">
        <v>442</v>
      </c>
      <c r="C93" s="382">
        <v>1</v>
      </c>
      <c r="D93" s="384" t="s">
        <v>500</v>
      </c>
      <c r="E93" s="382">
        <v>31</v>
      </c>
      <c r="F93" s="386">
        <v>2017</v>
      </c>
      <c r="G93" s="390">
        <v>248442.36000000007</v>
      </c>
      <c r="H93" s="387">
        <v>4.189287481490676</v>
      </c>
      <c r="I93" s="387">
        <v>0.11029270093775474</v>
      </c>
      <c r="J93" s="387">
        <v>0.19780676775087783</v>
      </c>
      <c r="K93" s="387">
        <v>1.0744839210994455E-2</v>
      </c>
      <c r="L93" s="387">
        <v>3.477931138635133E-3</v>
      </c>
      <c r="M93" s="387">
        <v>1.3763660110135804E-3</v>
      </c>
      <c r="N93" s="387">
        <v>9.5050910488855382E-3</v>
      </c>
      <c r="O93" s="387">
        <v>2.7823453697670555E-2</v>
      </c>
      <c r="P93" s="387">
        <v>9.1758202184200749E-3</v>
      </c>
      <c r="Q93" s="391">
        <v>1040796.4686200001</v>
      </c>
      <c r="R93" s="391">
        <v>27401.378911750009</v>
      </c>
      <c r="S93" s="391">
        <v>49143.580203999991</v>
      </c>
      <c r="T93" s="391">
        <v>2669.4732114000012</v>
      </c>
      <c r="U93" s="391">
        <v>864.0654199999999</v>
      </c>
      <c r="V93" s="391">
        <v>341.94762000000003</v>
      </c>
      <c r="W93" s="391">
        <v>2361.4672521999992</v>
      </c>
      <c r="X93" s="391">
        <v>6912.5245000000014</v>
      </c>
      <c r="Y93" s="391">
        <v>2279.6624299999994</v>
      </c>
      <c r="AA93" s="384" t="s">
        <v>517</v>
      </c>
      <c r="AB93" s="384" t="s">
        <v>442</v>
      </c>
      <c r="AC93" s="382">
        <v>1</v>
      </c>
      <c r="AD93" s="384" t="s">
        <v>500</v>
      </c>
      <c r="AE93" s="382">
        <v>31</v>
      </c>
      <c r="AF93" s="386">
        <v>2017</v>
      </c>
      <c r="AG93" s="390">
        <v>248442.36000000007</v>
      </c>
      <c r="AH93" s="387">
        <v>4.189287481490676</v>
      </c>
      <c r="AI93" s="387">
        <v>0.11029270093775474</v>
      </c>
      <c r="AJ93" s="387">
        <v>0.19780676775087783</v>
      </c>
      <c r="AK93" s="387">
        <v>1.0744839210994455E-2</v>
      </c>
      <c r="AL93" s="387">
        <v>3.477931138635133E-3</v>
      </c>
      <c r="AM93" s="387">
        <v>1.3763660110135804E-3</v>
      </c>
      <c r="AN93" s="387">
        <v>9.5050910488855382E-3</v>
      </c>
      <c r="AO93" s="387">
        <v>2.7823453697670555E-2</v>
      </c>
      <c r="AP93" s="387">
        <v>9.1758202184200749E-3</v>
      </c>
      <c r="AQ93" s="391">
        <v>1040796.4686200001</v>
      </c>
      <c r="AR93" s="391">
        <v>27401.378911750009</v>
      </c>
      <c r="AS93" s="391">
        <v>49143.580203999991</v>
      </c>
      <c r="AT93" s="391">
        <v>2669.4732114000012</v>
      </c>
      <c r="AU93" s="391">
        <v>864.0654199999999</v>
      </c>
      <c r="AV93" s="391">
        <v>341.94762000000003</v>
      </c>
      <c r="AW93" s="391">
        <v>2361.4672521999992</v>
      </c>
      <c r="AX93" s="391">
        <v>6912.5245000000014</v>
      </c>
      <c r="AY93" s="391">
        <v>2279.6624299999994</v>
      </c>
    </row>
    <row r="94" spans="1:51" customFormat="1" x14ac:dyDescent="0.25">
      <c r="A94" s="384" t="s">
        <v>518</v>
      </c>
      <c r="B94" s="384" t="s">
        <v>442</v>
      </c>
      <c r="C94" s="382">
        <v>1</v>
      </c>
      <c r="D94" s="384" t="s">
        <v>500</v>
      </c>
      <c r="E94" s="382">
        <v>31</v>
      </c>
      <c r="F94" s="386">
        <v>2018</v>
      </c>
      <c r="G94" s="390">
        <v>306189.17</v>
      </c>
      <c r="H94" s="387">
        <v>3.2350392401109418</v>
      </c>
      <c r="I94" s="387">
        <v>0.1018044975525751</v>
      </c>
      <c r="J94" s="387">
        <v>0.19105572477955379</v>
      </c>
      <c r="K94" s="387">
        <v>1.0744880389466421E-2</v>
      </c>
      <c r="L94" s="387">
        <v>3.4768821509918195E-3</v>
      </c>
      <c r="M94" s="387">
        <v>1.3755703377751733E-3</v>
      </c>
      <c r="N94" s="387">
        <v>9.5051321054235825E-3</v>
      </c>
      <c r="O94" s="387">
        <v>2.7815062498781389E-2</v>
      </c>
      <c r="P94" s="387">
        <v>9.1705140975430338E-3</v>
      </c>
      <c r="Q94" s="391">
        <v>990533.97984699998</v>
      </c>
      <c r="R94" s="391">
        <v>31171.434607890002</v>
      </c>
      <c r="S94" s="391">
        <v>58499.193794000006</v>
      </c>
      <c r="T94" s="391">
        <v>3289.9660082</v>
      </c>
      <c r="U94" s="391">
        <v>1064.5836599999998</v>
      </c>
      <c r="V94" s="391">
        <v>421.18473999999992</v>
      </c>
      <c r="W94" s="391">
        <v>2910.3685100999992</v>
      </c>
      <c r="X94" s="391">
        <v>8516.6708999999992</v>
      </c>
      <c r="Y94" s="391">
        <v>2807.9121000000005</v>
      </c>
      <c r="AA94" s="384" t="s">
        <v>518</v>
      </c>
      <c r="AB94" s="384" t="s">
        <v>442</v>
      </c>
      <c r="AC94" s="382">
        <v>1</v>
      </c>
      <c r="AD94" s="384" t="s">
        <v>500</v>
      </c>
      <c r="AE94" s="382">
        <v>31</v>
      </c>
      <c r="AF94" s="386">
        <v>2018</v>
      </c>
      <c r="AG94" s="390">
        <v>306189.17</v>
      </c>
      <c r="AH94" s="387">
        <v>3.2350392401109418</v>
      </c>
      <c r="AI94" s="387">
        <v>0.1018044975525751</v>
      </c>
      <c r="AJ94" s="387">
        <v>0.19105572477955379</v>
      </c>
      <c r="AK94" s="387">
        <v>1.0744880389466421E-2</v>
      </c>
      <c r="AL94" s="387">
        <v>3.4768821509918195E-3</v>
      </c>
      <c r="AM94" s="387">
        <v>1.3755703377751733E-3</v>
      </c>
      <c r="AN94" s="387">
        <v>9.5051321054235825E-3</v>
      </c>
      <c r="AO94" s="387">
        <v>2.7815062498781389E-2</v>
      </c>
      <c r="AP94" s="387">
        <v>9.1705140975430338E-3</v>
      </c>
      <c r="AQ94" s="391">
        <v>990533.97984699998</v>
      </c>
      <c r="AR94" s="391">
        <v>31171.434607890002</v>
      </c>
      <c r="AS94" s="391">
        <v>58499.193794000006</v>
      </c>
      <c r="AT94" s="391">
        <v>3289.9660082</v>
      </c>
      <c r="AU94" s="391">
        <v>1064.5836599999998</v>
      </c>
      <c r="AV94" s="391">
        <v>421.18473999999992</v>
      </c>
      <c r="AW94" s="391">
        <v>2910.3685100999992</v>
      </c>
      <c r="AX94" s="391">
        <v>8516.6708999999992</v>
      </c>
      <c r="AY94" s="391">
        <v>2807.9121000000005</v>
      </c>
    </row>
    <row r="95" spans="1:51" customFormat="1" x14ac:dyDescent="0.25">
      <c r="A95" s="384" t="s">
        <v>519</v>
      </c>
      <c r="B95" s="384" t="s">
        <v>442</v>
      </c>
      <c r="C95" s="382">
        <v>1</v>
      </c>
      <c r="D95" s="384" t="s">
        <v>500</v>
      </c>
      <c r="E95" s="382">
        <v>31</v>
      </c>
      <c r="F95" s="386">
        <v>2019</v>
      </c>
      <c r="G95" s="390">
        <v>374259.32</v>
      </c>
      <c r="H95" s="387">
        <v>3.0660904194770615</v>
      </c>
      <c r="I95" s="387">
        <v>9.3872361946684454E-2</v>
      </c>
      <c r="J95" s="387">
        <v>0.1864911933816375</v>
      </c>
      <c r="K95" s="387">
        <v>1.0659824972161015E-2</v>
      </c>
      <c r="L95" s="387">
        <v>3.477087304065E-3</v>
      </c>
      <c r="M95" s="387">
        <v>1.3757255263542932E-3</v>
      </c>
      <c r="N95" s="387">
        <v>9.4298855365846333E-3</v>
      </c>
      <c r="O95" s="387">
        <v>2.7816686034699147E-2</v>
      </c>
      <c r="P95" s="387">
        <v>9.1715458148109701E-3</v>
      </c>
      <c r="Q95" s="391">
        <v>1147512.9154519998</v>
      </c>
      <c r="R95" s="391">
        <v>35132.606348959998</v>
      </c>
      <c r="S95" s="391">
        <v>69796.06722100015</v>
      </c>
      <c r="T95" s="391">
        <v>3989.5388454000004</v>
      </c>
      <c r="U95" s="391">
        <v>1301.3323300000002</v>
      </c>
      <c r="V95" s="391">
        <v>514.8780999999999</v>
      </c>
      <c r="W95" s="391">
        <v>3529.2225486000002</v>
      </c>
      <c r="X95" s="391">
        <v>10410.653999999999</v>
      </c>
      <c r="Y95" s="391">
        <v>3432.5364999999997</v>
      </c>
      <c r="AA95" s="384" t="s">
        <v>519</v>
      </c>
      <c r="AB95" s="384" t="s">
        <v>442</v>
      </c>
      <c r="AC95" s="382">
        <v>1</v>
      </c>
      <c r="AD95" s="384" t="s">
        <v>500</v>
      </c>
      <c r="AE95" s="382">
        <v>31</v>
      </c>
      <c r="AF95" s="386">
        <v>2019</v>
      </c>
      <c r="AG95" s="390">
        <v>374259.32</v>
      </c>
      <c r="AH95" s="387">
        <v>3.0660904194770615</v>
      </c>
      <c r="AI95" s="387">
        <v>9.3872361946684454E-2</v>
      </c>
      <c r="AJ95" s="387">
        <v>0.1864911933816375</v>
      </c>
      <c r="AK95" s="387">
        <v>1.0659824972161015E-2</v>
      </c>
      <c r="AL95" s="387">
        <v>3.477087304065E-3</v>
      </c>
      <c r="AM95" s="387">
        <v>1.3757255263542932E-3</v>
      </c>
      <c r="AN95" s="387">
        <v>9.4298855365846333E-3</v>
      </c>
      <c r="AO95" s="387">
        <v>2.7816686034699147E-2</v>
      </c>
      <c r="AP95" s="387">
        <v>9.1715458148109701E-3</v>
      </c>
      <c r="AQ95" s="391">
        <v>1147512.9154519998</v>
      </c>
      <c r="AR95" s="391">
        <v>35132.606348959998</v>
      </c>
      <c r="AS95" s="391">
        <v>69796.06722100015</v>
      </c>
      <c r="AT95" s="391">
        <v>3989.5388454000004</v>
      </c>
      <c r="AU95" s="391">
        <v>1301.3323300000002</v>
      </c>
      <c r="AV95" s="391">
        <v>514.8780999999999</v>
      </c>
      <c r="AW95" s="391">
        <v>3529.2225486000002</v>
      </c>
      <c r="AX95" s="391">
        <v>10410.653999999999</v>
      </c>
      <c r="AY95" s="391">
        <v>3432.5364999999997</v>
      </c>
    </row>
    <row r="96" spans="1:51" customFormat="1" x14ac:dyDescent="0.25">
      <c r="A96" s="384" t="s">
        <v>520</v>
      </c>
      <c r="B96" s="384" t="s">
        <v>442</v>
      </c>
      <c r="C96" s="382">
        <v>1</v>
      </c>
      <c r="D96" s="384" t="s">
        <v>500</v>
      </c>
      <c r="E96" s="382">
        <v>31</v>
      </c>
      <c r="F96" s="386">
        <v>2020</v>
      </c>
      <c r="G96" s="390">
        <v>643826.68000000005</v>
      </c>
      <c r="H96" s="387">
        <v>2.8955907214174466</v>
      </c>
      <c r="I96" s="387">
        <v>8.5912942179966797E-2</v>
      </c>
      <c r="J96" s="387">
        <v>0.17765751552731543</v>
      </c>
      <c r="K96" s="387">
        <v>1.0540406184627203E-2</v>
      </c>
      <c r="L96" s="387">
        <v>3.4771225230989171E-3</v>
      </c>
      <c r="M96" s="387">
        <v>1.3757541082329793E-3</v>
      </c>
      <c r="N96" s="387">
        <v>9.3242460798611225E-3</v>
      </c>
      <c r="O96" s="387">
        <v>2.7816979408184818E-2</v>
      </c>
      <c r="P96" s="387">
        <v>9.1717395122550664E-3</v>
      </c>
      <c r="Q96" s="391">
        <v>1864258.5608089997</v>
      </c>
      <c r="R96" s="391">
        <v>55313.044332759993</v>
      </c>
      <c r="S96" s="391">
        <v>114380.64839899995</v>
      </c>
      <c r="T96" s="391">
        <v>6786.1947197</v>
      </c>
      <c r="U96" s="391">
        <v>2238.6642499999994</v>
      </c>
      <c r="V96" s="391">
        <v>885.74719999999979</v>
      </c>
      <c r="W96" s="391">
        <v>6003.1983971000018</v>
      </c>
      <c r="X96" s="391">
        <v>17909.313499999997</v>
      </c>
      <c r="Y96" s="391">
        <v>5905.0105999999996</v>
      </c>
      <c r="AA96" s="384" t="s">
        <v>520</v>
      </c>
      <c r="AB96" s="384" t="s">
        <v>442</v>
      </c>
      <c r="AC96" s="382">
        <v>1</v>
      </c>
      <c r="AD96" s="384" t="s">
        <v>500</v>
      </c>
      <c r="AE96" s="382">
        <v>31</v>
      </c>
      <c r="AF96" s="386">
        <v>2020</v>
      </c>
      <c r="AG96" s="390">
        <v>643826.68000000005</v>
      </c>
      <c r="AH96" s="387">
        <v>2.8955907214174466</v>
      </c>
      <c r="AI96" s="387">
        <v>8.5912942179966797E-2</v>
      </c>
      <c r="AJ96" s="387">
        <v>0.17765751552731543</v>
      </c>
      <c r="AK96" s="387">
        <v>1.0540406184627203E-2</v>
      </c>
      <c r="AL96" s="387">
        <v>3.4771225230989171E-3</v>
      </c>
      <c r="AM96" s="387">
        <v>1.3757541082329793E-3</v>
      </c>
      <c r="AN96" s="387">
        <v>9.3242460798611225E-3</v>
      </c>
      <c r="AO96" s="387">
        <v>2.7816979408184818E-2</v>
      </c>
      <c r="AP96" s="387">
        <v>9.1717395122550664E-3</v>
      </c>
      <c r="AQ96" s="391">
        <v>1864258.5608089997</v>
      </c>
      <c r="AR96" s="391">
        <v>55313.044332759993</v>
      </c>
      <c r="AS96" s="391">
        <v>114380.64839899995</v>
      </c>
      <c r="AT96" s="391">
        <v>6786.1947197</v>
      </c>
      <c r="AU96" s="391">
        <v>2238.6642499999994</v>
      </c>
      <c r="AV96" s="391">
        <v>885.74719999999979</v>
      </c>
      <c r="AW96" s="391">
        <v>6003.1983971000018</v>
      </c>
      <c r="AX96" s="391">
        <v>17909.313499999997</v>
      </c>
      <c r="AY96" s="391">
        <v>5905.0105999999996</v>
      </c>
    </row>
    <row r="97" spans="1:51" customFormat="1" x14ac:dyDescent="0.25">
      <c r="A97" s="384" t="s">
        <v>521</v>
      </c>
      <c r="B97" s="384" t="s">
        <v>442</v>
      </c>
      <c r="C97" s="382">
        <v>1</v>
      </c>
      <c r="D97" s="384" t="s">
        <v>500</v>
      </c>
      <c r="E97" s="382">
        <v>31</v>
      </c>
      <c r="F97" s="386">
        <v>2021</v>
      </c>
      <c r="G97" s="390">
        <v>366435.67999999993</v>
      </c>
      <c r="H97" s="387">
        <v>2.7232527877607335</v>
      </c>
      <c r="I97" s="387">
        <v>7.859434770353152E-2</v>
      </c>
      <c r="J97" s="387">
        <v>0.17310733865763298</v>
      </c>
      <c r="K97" s="387">
        <v>8.6442053661368399E-3</v>
      </c>
      <c r="L97" s="387">
        <v>3.4771626769532927E-3</v>
      </c>
      <c r="M97" s="387">
        <v>1.3757795092442962E-3</v>
      </c>
      <c r="N97" s="387">
        <v>7.6468304295586077E-3</v>
      </c>
      <c r="O97" s="387">
        <v>2.7817295248104671E-2</v>
      </c>
      <c r="P97" s="387">
        <v>9.1719138813119976E-3</v>
      </c>
      <c r="Q97" s="391">
        <v>997896.98709499987</v>
      </c>
      <c r="R97" s="391">
        <v>28799.773244900007</v>
      </c>
      <c r="S97" s="391">
        <v>63432.70535400002</v>
      </c>
      <c r="T97" s="391">
        <v>3167.5452714000016</v>
      </c>
      <c r="U97" s="391">
        <v>1274.1564699999999</v>
      </c>
      <c r="V97" s="391">
        <v>504.1346999999999</v>
      </c>
      <c r="W97" s="391">
        <v>2802.0715083</v>
      </c>
      <c r="X97" s="391">
        <v>10193.249500000002</v>
      </c>
      <c r="Y97" s="391">
        <v>3360.9165000000003</v>
      </c>
      <c r="AA97" s="384" t="s">
        <v>521</v>
      </c>
      <c r="AB97" s="384" t="s">
        <v>442</v>
      </c>
      <c r="AC97" s="382">
        <v>1</v>
      </c>
      <c r="AD97" s="384" t="s">
        <v>500</v>
      </c>
      <c r="AE97" s="382">
        <v>31</v>
      </c>
      <c r="AF97" s="386">
        <v>2021</v>
      </c>
      <c r="AG97" s="390">
        <v>366435.67999999993</v>
      </c>
      <c r="AH97" s="387">
        <v>2.7232527877607335</v>
      </c>
      <c r="AI97" s="387">
        <v>7.859434770353152E-2</v>
      </c>
      <c r="AJ97" s="387">
        <v>0.17310733865763298</v>
      </c>
      <c r="AK97" s="387">
        <v>8.6442053661368399E-3</v>
      </c>
      <c r="AL97" s="387">
        <v>3.4771626769532927E-3</v>
      </c>
      <c r="AM97" s="387">
        <v>1.3757795092442962E-3</v>
      </c>
      <c r="AN97" s="387">
        <v>7.6468304295586077E-3</v>
      </c>
      <c r="AO97" s="387">
        <v>2.7817295248104671E-2</v>
      </c>
      <c r="AP97" s="387">
        <v>9.1719138813119976E-3</v>
      </c>
      <c r="AQ97" s="391">
        <v>997896.98709499987</v>
      </c>
      <c r="AR97" s="391">
        <v>28799.773244900007</v>
      </c>
      <c r="AS97" s="391">
        <v>63432.70535400002</v>
      </c>
      <c r="AT97" s="391">
        <v>3167.5452714000016</v>
      </c>
      <c r="AU97" s="391">
        <v>1274.1564699999999</v>
      </c>
      <c r="AV97" s="391">
        <v>504.1346999999999</v>
      </c>
      <c r="AW97" s="391">
        <v>2802.0715083</v>
      </c>
      <c r="AX97" s="391">
        <v>10193.249500000002</v>
      </c>
      <c r="AY97" s="391">
        <v>3360.9165000000003</v>
      </c>
    </row>
    <row r="98" spans="1:51" customFormat="1" x14ac:dyDescent="0.25">
      <c r="A98" s="384" t="s">
        <v>522</v>
      </c>
      <c r="B98" s="384" t="s">
        <v>442</v>
      </c>
      <c r="C98" s="382">
        <v>1</v>
      </c>
      <c r="D98" s="384" t="s">
        <v>500</v>
      </c>
      <c r="E98" s="382">
        <v>31</v>
      </c>
      <c r="F98" s="386">
        <v>2022</v>
      </c>
      <c r="G98" s="390">
        <v>378017.91000000003</v>
      </c>
      <c r="H98" s="387">
        <v>2.0503124573145222</v>
      </c>
      <c r="I98" s="387">
        <v>6.5413954504695282E-2</v>
      </c>
      <c r="J98" s="387">
        <v>0.14212288220153371</v>
      </c>
      <c r="K98" s="387">
        <v>7.6196575775999646E-3</v>
      </c>
      <c r="L98" s="387">
        <v>3.4771672326319139E-3</v>
      </c>
      <c r="M98" s="387">
        <v>1.3757848669127871E-3</v>
      </c>
      <c r="N98" s="387">
        <v>6.7405011744020296E-3</v>
      </c>
      <c r="O98" s="387">
        <v>2.7817339924449593E-2</v>
      </c>
      <c r="P98" s="387">
        <v>9.1719455832132424E-3</v>
      </c>
      <c r="Q98" s="391">
        <v>775054.82996100001</v>
      </c>
      <c r="R98" s="391">
        <v>24727.646366699995</v>
      </c>
      <c r="S98" s="391">
        <v>53724.994892999974</v>
      </c>
      <c r="T98" s="391">
        <v>2880.3670324000018</v>
      </c>
      <c r="U98" s="391">
        <v>1314.4314899999999</v>
      </c>
      <c r="V98" s="391">
        <v>520.07132000000001</v>
      </c>
      <c r="W98" s="391">
        <v>2548.0301663000009</v>
      </c>
      <c r="X98" s="391">
        <v>10515.452699999994</v>
      </c>
      <c r="Y98" s="391">
        <v>3467.1597000000011</v>
      </c>
      <c r="AA98" s="384" t="s">
        <v>522</v>
      </c>
      <c r="AB98" s="384" t="s">
        <v>442</v>
      </c>
      <c r="AC98" s="382">
        <v>1</v>
      </c>
      <c r="AD98" s="384" t="s">
        <v>500</v>
      </c>
      <c r="AE98" s="382">
        <v>31</v>
      </c>
      <c r="AF98" s="386">
        <v>2022</v>
      </c>
      <c r="AG98" s="390">
        <v>378017.91000000003</v>
      </c>
      <c r="AH98" s="387">
        <v>2.0503124573145222</v>
      </c>
      <c r="AI98" s="387">
        <v>6.5413954504695282E-2</v>
      </c>
      <c r="AJ98" s="387">
        <v>0.14212288220153371</v>
      </c>
      <c r="AK98" s="387">
        <v>7.6196575775999646E-3</v>
      </c>
      <c r="AL98" s="387">
        <v>3.4771672326319139E-3</v>
      </c>
      <c r="AM98" s="387">
        <v>1.3757848669127871E-3</v>
      </c>
      <c r="AN98" s="387">
        <v>6.7405011744020296E-3</v>
      </c>
      <c r="AO98" s="387">
        <v>2.7817339924449593E-2</v>
      </c>
      <c r="AP98" s="387">
        <v>9.1719455832132424E-3</v>
      </c>
      <c r="AQ98" s="391">
        <v>775054.82996100001</v>
      </c>
      <c r="AR98" s="391">
        <v>24727.646366699995</v>
      </c>
      <c r="AS98" s="391">
        <v>53724.994892999974</v>
      </c>
      <c r="AT98" s="391">
        <v>2880.3670324000018</v>
      </c>
      <c r="AU98" s="391">
        <v>1314.4314899999999</v>
      </c>
      <c r="AV98" s="391">
        <v>520.07132000000001</v>
      </c>
      <c r="AW98" s="391">
        <v>2548.0301663000009</v>
      </c>
      <c r="AX98" s="391">
        <v>10515.452699999994</v>
      </c>
      <c r="AY98" s="391">
        <v>3467.1597000000011</v>
      </c>
    </row>
    <row r="99" spans="1:51" customFormat="1" x14ac:dyDescent="0.25">
      <c r="A99" s="384" t="s">
        <v>523</v>
      </c>
      <c r="B99" s="384" t="s">
        <v>442</v>
      </c>
      <c r="C99" s="382">
        <v>1</v>
      </c>
      <c r="D99" s="384" t="s">
        <v>500</v>
      </c>
      <c r="E99" s="382">
        <v>31</v>
      </c>
      <c r="F99" s="386">
        <v>2023</v>
      </c>
      <c r="G99" s="390">
        <v>457290.65999999992</v>
      </c>
      <c r="H99" s="387">
        <v>1.9257718307039118</v>
      </c>
      <c r="I99" s="387">
        <v>5.8665725750838685E-2</v>
      </c>
      <c r="J99" s="387">
        <v>0.13795465125834849</v>
      </c>
      <c r="K99" s="387">
        <v>7.6770997868183056E-3</v>
      </c>
      <c r="L99" s="387">
        <v>3.4771911151651345E-3</v>
      </c>
      <c r="M99" s="387">
        <v>1.3758061229590831E-3</v>
      </c>
      <c r="N99" s="387">
        <v>6.7913124971763052E-3</v>
      </c>
      <c r="O99" s="387">
        <v>2.7817553282194749E-2</v>
      </c>
      <c r="P99" s="387">
        <v>9.1720889291725324E-3</v>
      </c>
      <c r="Q99" s="391">
        <v>880637.47147199989</v>
      </c>
      <c r="R99" s="391">
        <v>26827.288447980012</v>
      </c>
      <c r="S99" s="391">
        <v>63085.373523999995</v>
      </c>
      <c r="T99" s="391">
        <v>3510.6660284000018</v>
      </c>
      <c r="U99" s="391">
        <v>1590.0870200000002</v>
      </c>
      <c r="V99" s="391">
        <v>629.14329000000009</v>
      </c>
      <c r="W99" s="391">
        <v>3105.6037741</v>
      </c>
      <c r="X99" s="391">
        <v>12720.7073</v>
      </c>
      <c r="Y99" s="391">
        <v>4194.3105999999998</v>
      </c>
      <c r="AA99" s="384" t="s">
        <v>523</v>
      </c>
      <c r="AB99" s="384" t="s">
        <v>442</v>
      </c>
      <c r="AC99" s="382">
        <v>1</v>
      </c>
      <c r="AD99" s="384" t="s">
        <v>500</v>
      </c>
      <c r="AE99" s="382">
        <v>31</v>
      </c>
      <c r="AF99" s="386">
        <v>2023</v>
      </c>
      <c r="AG99" s="390">
        <v>457290.65999999992</v>
      </c>
      <c r="AH99" s="387">
        <v>1.9257718307039118</v>
      </c>
      <c r="AI99" s="387">
        <v>5.8665725750838685E-2</v>
      </c>
      <c r="AJ99" s="387">
        <v>0.13795465125834849</v>
      </c>
      <c r="AK99" s="387">
        <v>7.6770997868183056E-3</v>
      </c>
      <c r="AL99" s="387">
        <v>3.4771911151651345E-3</v>
      </c>
      <c r="AM99" s="387">
        <v>1.3758061229590831E-3</v>
      </c>
      <c r="AN99" s="387">
        <v>6.7913124971763052E-3</v>
      </c>
      <c r="AO99" s="387">
        <v>2.7817553282194749E-2</v>
      </c>
      <c r="AP99" s="387">
        <v>9.1720889291725324E-3</v>
      </c>
      <c r="AQ99" s="391">
        <v>880637.47147199989</v>
      </c>
      <c r="AR99" s="391">
        <v>26827.288447980012</v>
      </c>
      <c r="AS99" s="391">
        <v>63085.373523999995</v>
      </c>
      <c r="AT99" s="391">
        <v>3510.6660284000018</v>
      </c>
      <c r="AU99" s="391">
        <v>1590.0870200000002</v>
      </c>
      <c r="AV99" s="391">
        <v>629.14329000000009</v>
      </c>
      <c r="AW99" s="391">
        <v>3105.6037741</v>
      </c>
      <c r="AX99" s="391">
        <v>12720.7073</v>
      </c>
      <c r="AY99" s="391">
        <v>4194.3105999999998</v>
      </c>
    </row>
    <row r="100" spans="1:51" customFormat="1" x14ac:dyDescent="0.25">
      <c r="A100" s="384" t="s">
        <v>524</v>
      </c>
      <c r="B100" s="384" t="s">
        <v>442</v>
      </c>
      <c r="C100" s="382">
        <v>1</v>
      </c>
      <c r="D100" s="384" t="s">
        <v>500</v>
      </c>
      <c r="E100" s="382">
        <v>31</v>
      </c>
      <c r="F100" s="386">
        <v>2024</v>
      </c>
      <c r="G100" s="390">
        <v>496789.1</v>
      </c>
      <c r="H100" s="387">
        <v>1.6698060274208912</v>
      </c>
      <c r="I100" s="387">
        <v>4.9833120980579071E-2</v>
      </c>
      <c r="J100" s="387">
        <v>0.13163793561291903</v>
      </c>
      <c r="K100" s="387">
        <v>7.1337532151973543E-3</v>
      </c>
      <c r="L100" s="387">
        <v>3.4771676753777405E-3</v>
      </c>
      <c r="M100" s="387">
        <v>1.3757845733732884E-3</v>
      </c>
      <c r="N100" s="387">
        <v>6.3106534897806746E-3</v>
      </c>
      <c r="O100" s="387">
        <v>2.7817331942266849E-2</v>
      </c>
      <c r="P100" s="387">
        <v>9.1719437886217722E-3</v>
      </c>
      <c r="Q100" s="391">
        <v>829541.43353699986</v>
      </c>
      <c r="R100" s="391">
        <v>24756.551322132993</v>
      </c>
      <c r="S100" s="391">
        <v>65396.291558999998</v>
      </c>
      <c r="T100" s="391">
        <v>3543.9708393999999</v>
      </c>
      <c r="U100" s="391">
        <v>1727.4189999999999</v>
      </c>
      <c r="V100" s="391">
        <v>683.4747799999999</v>
      </c>
      <c r="W100" s="391">
        <v>3135.0638676000003</v>
      </c>
      <c r="X100" s="391">
        <v>13819.347299999999</v>
      </c>
      <c r="Y100" s="391">
        <v>4556.5217000000002</v>
      </c>
      <c r="AA100" s="384" t="s">
        <v>524</v>
      </c>
      <c r="AB100" s="384" t="s">
        <v>442</v>
      </c>
      <c r="AC100" s="382">
        <v>1</v>
      </c>
      <c r="AD100" s="384" t="s">
        <v>500</v>
      </c>
      <c r="AE100" s="382">
        <v>31</v>
      </c>
      <c r="AF100" s="386">
        <v>2024</v>
      </c>
      <c r="AG100" s="390">
        <v>496789.1</v>
      </c>
      <c r="AH100" s="387">
        <v>1.6698060274208912</v>
      </c>
      <c r="AI100" s="387">
        <v>4.9833120980579071E-2</v>
      </c>
      <c r="AJ100" s="387">
        <v>0.13163793561291903</v>
      </c>
      <c r="AK100" s="387">
        <v>7.1337532151973543E-3</v>
      </c>
      <c r="AL100" s="387">
        <v>3.4771676753777405E-3</v>
      </c>
      <c r="AM100" s="387">
        <v>1.3757845733732884E-3</v>
      </c>
      <c r="AN100" s="387">
        <v>6.3106534897806746E-3</v>
      </c>
      <c r="AO100" s="387">
        <v>2.7817331942266849E-2</v>
      </c>
      <c r="AP100" s="387">
        <v>9.1719437886217722E-3</v>
      </c>
      <c r="AQ100" s="391">
        <v>829541.43353699986</v>
      </c>
      <c r="AR100" s="391">
        <v>24756.551322132993</v>
      </c>
      <c r="AS100" s="391">
        <v>65396.291558999998</v>
      </c>
      <c r="AT100" s="391">
        <v>3543.9708393999999</v>
      </c>
      <c r="AU100" s="391">
        <v>1727.4189999999999</v>
      </c>
      <c r="AV100" s="391">
        <v>683.4747799999999</v>
      </c>
      <c r="AW100" s="391">
        <v>3135.0638676000003</v>
      </c>
      <c r="AX100" s="391">
        <v>13819.347299999999</v>
      </c>
      <c r="AY100" s="391">
        <v>4556.5217000000002</v>
      </c>
    </row>
    <row r="101" spans="1:51" customFormat="1" x14ac:dyDescent="0.25">
      <c r="A101" s="384" t="s">
        <v>525</v>
      </c>
      <c r="B101" s="384" t="s">
        <v>442</v>
      </c>
      <c r="C101" s="382">
        <v>1</v>
      </c>
      <c r="D101" s="384" t="s">
        <v>500</v>
      </c>
      <c r="E101" s="382">
        <v>31</v>
      </c>
      <c r="F101" s="386">
        <v>2025</v>
      </c>
      <c r="G101" s="390">
        <v>490802.73</v>
      </c>
      <c r="H101" s="387">
        <v>1.5675403106702368</v>
      </c>
      <c r="I101" s="387">
        <v>4.573612671386322E-2</v>
      </c>
      <c r="J101" s="387">
        <v>0.12983797168569142</v>
      </c>
      <c r="K101" s="387">
        <v>7.1586282914522488E-3</v>
      </c>
      <c r="L101" s="387">
        <v>3.4769872001323234E-3</v>
      </c>
      <c r="M101" s="387">
        <v>1.3756552861879966E-3</v>
      </c>
      <c r="N101" s="387">
        <v>6.3326635273605767E-3</v>
      </c>
      <c r="O101" s="387">
        <v>2.781594409631747E-2</v>
      </c>
      <c r="P101" s="387">
        <v>9.1710793866203628E-3</v>
      </c>
      <c r="Q101" s="391">
        <v>769353.06386200036</v>
      </c>
      <c r="R101" s="391">
        <v>22447.415850789996</v>
      </c>
      <c r="S101" s="391">
        <v>63724.830961000043</v>
      </c>
      <c r="T101" s="391">
        <v>3513.4743084999991</v>
      </c>
      <c r="U101" s="391">
        <v>1706.5148100000006</v>
      </c>
      <c r="V101" s="391">
        <v>675.17537000000004</v>
      </c>
      <c r="W101" s="391">
        <v>3108.0885474000006</v>
      </c>
      <c r="X101" s="391">
        <v>13652.141299999997</v>
      </c>
      <c r="Y101" s="391">
        <v>4501.1907999999994</v>
      </c>
      <c r="AA101" s="384" t="s">
        <v>525</v>
      </c>
      <c r="AB101" s="384" t="s">
        <v>442</v>
      </c>
      <c r="AC101" s="382">
        <v>1</v>
      </c>
      <c r="AD101" s="384" t="s">
        <v>500</v>
      </c>
      <c r="AE101" s="382">
        <v>31</v>
      </c>
      <c r="AF101" s="386">
        <v>2025</v>
      </c>
      <c r="AG101" s="390">
        <v>490802.73</v>
      </c>
      <c r="AH101" s="387">
        <v>1.5675403106702368</v>
      </c>
      <c r="AI101" s="387">
        <v>4.573612671386322E-2</v>
      </c>
      <c r="AJ101" s="387">
        <v>0.12983797168569142</v>
      </c>
      <c r="AK101" s="387">
        <v>7.1586282914522488E-3</v>
      </c>
      <c r="AL101" s="387">
        <v>3.4769872001323234E-3</v>
      </c>
      <c r="AM101" s="387">
        <v>1.3756552861879966E-3</v>
      </c>
      <c r="AN101" s="387">
        <v>6.3326635273605767E-3</v>
      </c>
      <c r="AO101" s="387">
        <v>2.781594409631747E-2</v>
      </c>
      <c r="AP101" s="387">
        <v>9.1710793866203628E-3</v>
      </c>
      <c r="AQ101" s="391">
        <v>769353.06386200036</v>
      </c>
      <c r="AR101" s="391">
        <v>22447.415850789996</v>
      </c>
      <c r="AS101" s="391">
        <v>63724.830961000043</v>
      </c>
      <c r="AT101" s="391">
        <v>3513.4743084999991</v>
      </c>
      <c r="AU101" s="391">
        <v>1706.5148100000006</v>
      </c>
      <c r="AV101" s="391">
        <v>675.17537000000004</v>
      </c>
      <c r="AW101" s="391">
        <v>3108.0885474000006</v>
      </c>
      <c r="AX101" s="391">
        <v>13652.141299999997</v>
      </c>
      <c r="AY101" s="391">
        <v>4501.1907999999994</v>
      </c>
    </row>
    <row r="102" spans="1:51" customFormat="1" x14ac:dyDescent="0.25">
      <c r="A102" s="384" t="s">
        <v>526</v>
      </c>
      <c r="B102" s="384" t="s">
        <v>442</v>
      </c>
      <c r="C102" s="382">
        <v>1</v>
      </c>
      <c r="D102" s="384" t="s">
        <v>500</v>
      </c>
      <c r="E102" s="382">
        <v>31</v>
      </c>
      <c r="F102" s="386">
        <v>2026</v>
      </c>
      <c r="G102" s="390">
        <v>491478.1</v>
      </c>
      <c r="H102" s="387">
        <v>1.4220955241566202</v>
      </c>
      <c r="I102" s="387">
        <v>4.3979265788953746E-2</v>
      </c>
      <c r="J102" s="387">
        <v>0.12535665872802881</v>
      </c>
      <c r="K102" s="387">
        <v>6.6707935267105488E-3</v>
      </c>
      <c r="L102" s="387">
        <v>3.4766775569450609E-3</v>
      </c>
      <c r="M102" s="387">
        <v>1.3754146115564456E-3</v>
      </c>
      <c r="N102" s="387">
        <v>5.9011104173309036E-3</v>
      </c>
      <c r="O102" s="387">
        <v>2.7813396771900933E-2</v>
      </c>
      <c r="P102" s="387">
        <v>9.1694757101079358E-3</v>
      </c>
      <c r="Q102" s="391">
        <v>698928.80623099976</v>
      </c>
      <c r="R102" s="391">
        <v>21614.845989349986</v>
      </c>
      <c r="S102" s="391">
        <v>61610.052454000011</v>
      </c>
      <c r="T102" s="391">
        <v>3278.5489279999997</v>
      </c>
      <c r="U102" s="391">
        <v>1708.7108800000003</v>
      </c>
      <c r="V102" s="391">
        <v>675.98615999999993</v>
      </c>
      <c r="W102" s="391">
        <v>2900.2665357999995</v>
      </c>
      <c r="X102" s="391">
        <v>13669.675400000004</v>
      </c>
      <c r="Y102" s="391">
        <v>4506.5964999999987</v>
      </c>
      <c r="AA102" s="384" t="s">
        <v>526</v>
      </c>
      <c r="AB102" s="384" t="s">
        <v>442</v>
      </c>
      <c r="AC102" s="382">
        <v>1</v>
      </c>
      <c r="AD102" s="384" t="s">
        <v>500</v>
      </c>
      <c r="AE102" s="382">
        <v>31</v>
      </c>
      <c r="AF102" s="386">
        <v>2026</v>
      </c>
      <c r="AG102" s="390">
        <v>491478.1</v>
      </c>
      <c r="AH102" s="387">
        <v>1.4220955241566202</v>
      </c>
      <c r="AI102" s="387">
        <v>4.3979265788953746E-2</v>
      </c>
      <c r="AJ102" s="387">
        <v>0.12535665872802881</v>
      </c>
      <c r="AK102" s="387">
        <v>6.6707935267105488E-3</v>
      </c>
      <c r="AL102" s="387">
        <v>3.4766775569450609E-3</v>
      </c>
      <c r="AM102" s="387">
        <v>1.3754146115564456E-3</v>
      </c>
      <c r="AN102" s="387">
        <v>5.9011104173309036E-3</v>
      </c>
      <c r="AO102" s="387">
        <v>2.7813396771900933E-2</v>
      </c>
      <c r="AP102" s="387">
        <v>9.1694757101079358E-3</v>
      </c>
      <c r="AQ102" s="391">
        <v>698928.80623099976</v>
      </c>
      <c r="AR102" s="391">
        <v>21614.845989349986</v>
      </c>
      <c r="AS102" s="391">
        <v>61610.052454000011</v>
      </c>
      <c r="AT102" s="391">
        <v>3278.5489279999997</v>
      </c>
      <c r="AU102" s="391">
        <v>1708.7108800000003</v>
      </c>
      <c r="AV102" s="391">
        <v>675.98615999999993</v>
      </c>
      <c r="AW102" s="391">
        <v>2900.2665357999995</v>
      </c>
      <c r="AX102" s="391">
        <v>13669.675400000004</v>
      </c>
      <c r="AY102" s="391">
        <v>4506.5964999999987</v>
      </c>
    </row>
    <row r="103" spans="1:51" customFormat="1" x14ac:dyDescent="0.25">
      <c r="A103" s="384" t="s">
        <v>1080</v>
      </c>
      <c r="B103" s="384" t="s">
        <v>442</v>
      </c>
      <c r="C103" s="382">
        <v>1</v>
      </c>
      <c r="D103" s="384" t="s">
        <v>500</v>
      </c>
      <c r="E103" s="382">
        <v>31</v>
      </c>
      <c r="F103" s="386">
        <v>2027</v>
      </c>
      <c r="G103" s="390">
        <v>532376.84</v>
      </c>
      <c r="H103" s="387">
        <v>1.4213705262178575</v>
      </c>
      <c r="I103" s="387">
        <v>4.4221641601742107E-2</v>
      </c>
      <c r="J103" s="387">
        <v>0.12394372466127561</v>
      </c>
      <c r="K103" s="387">
        <v>6.6990692145811586E-3</v>
      </c>
      <c r="L103" s="387">
        <v>3.4763873837937815E-3</v>
      </c>
      <c r="M103" s="387">
        <v>1.3751873766710062E-3</v>
      </c>
      <c r="N103" s="387">
        <v>5.9261262385118035E-3</v>
      </c>
      <c r="O103" s="387">
        <v>2.7811080962875843E-2</v>
      </c>
      <c r="P103" s="387">
        <v>9.167963241977245E-3</v>
      </c>
      <c r="Q103" s="391">
        <v>756704.74921700009</v>
      </c>
      <c r="R103" s="391">
        <v>23542.577815548</v>
      </c>
      <c r="S103" s="391">
        <v>65984.768472999975</v>
      </c>
      <c r="T103" s="391">
        <v>3566.4292993999989</v>
      </c>
      <c r="U103" s="391">
        <v>1850.7481300000004</v>
      </c>
      <c r="V103" s="391">
        <v>732.11790999999994</v>
      </c>
      <c r="W103" s="391">
        <v>3154.9323603000003</v>
      </c>
      <c r="X103" s="391">
        <v>14805.975399999998</v>
      </c>
      <c r="Y103" s="391">
        <v>4880.8113000000003</v>
      </c>
      <c r="AA103" s="384" t="s">
        <v>1080</v>
      </c>
      <c r="AB103" s="384" t="s">
        <v>442</v>
      </c>
      <c r="AC103" s="382">
        <v>1</v>
      </c>
      <c r="AD103" s="384" t="s">
        <v>500</v>
      </c>
      <c r="AE103" s="382">
        <v>31</v>
      </c>
      <c r="AF103" s="386">
        <v>2027</v>
      </c>
      <c r="AG103" s="390">
        <v>532376.84</v>
      </c>
      <c r="AH103" s="387">
        <v>1.4213705262178575</v>
      </c>
      <c r="AI103" s="387">
        <v>4.4221641601742107E-2</v>
      </c>
      <c r="AJ103" s="387">
        <v>0.12394372466127561</v>
      </c>
      <c r="AK103" s="387">
        <v>6.6990692145811586E-3</v>
      </c>
      <c r="AL103" s="387">
        <v>3.4763873837937815E-3</v>
      </c>
      <c r="AM103" s="387">
        <v>1.3751873766710062E-3</v>
      </c>
      <c r="AN103" s="387">
        <v>5.9261262385118035E-3</v>
      </c>
      <c r="AO103" s="387">
        <v>2.7811080962875843E-2</v>
      </c>
      <c r="AP103" s="387">
        <v>9.167963241977245E-3</v>
      </c>
      <c r="AQ103" s="391">
        <v>756704.74921700009</v>
      </c>
      <c r="AR103" s="391">
        <v>23542.577815548</v>
      </c>
      <c r="AS103" s="391">
        <v>65984.768472999975</v>
      </c>
      <c r="AT103" s="391">
        <v>3566.4292993999989</v>
      </c>
      <c r="AU103" s="391">
        <v>1850.7481300000004</v>
      </c>
      <c r="AV103" s="391">
        <v>732.11790999999994</v>
      </c>
      <c r="AW103" s="391">
        <v>3154.9323603000003</v>
      </c>
      <c r="AX103" s="391">
        <v>14805.975399999998</v>
      </c>
      <c r="AY103" s="391">
        <v>4880.8113000000003</v>
      </c>
    </row>
    <row r="104" spans="1:51" customFormat="1" x14ac:dyDescent="0.25">
      <c r="A104" s="384" t="s">
        <v>1081</v>
      </c>
      <c r="B104" s="384" t="s">
        <v>442</v>
      </c>
      <c r="C104" s="382">
        <v>1</v>
      </c>
      <c r="D104" s="384" t="s">
        <v>500</v>
      </c>
      <c r="E104" s="382">
        <v>31</v>
      </c>
      <c r="F104" s="386">
        <v>2028</v>
      </c>
      <c r="G104" s="390">
        <v>521935.5500000001</v>
      </c>
      <c r="H104" s="387">
        <v>1.2476610343269388</v>
      </c>
      <c r="I104" s="387">
        <v>4.0106053434179764E-2</v>
      </c>
      <c r="J104" s="387">
        <v>0.11817664813404649</v>
      </c>
      <c r="K104" s="387">
        <v>4.4569883254742806E-3</v>
      </c>
      <c r="L104" s="387">
        <v>3.4763232356945207E-3</v>
      </c>
      <c r="M104" s="387">
        <v>1.3751428313323356E-3</v>
      </c>
      <c r="N104" s="387">
        <v>3.9427407412658527E-3</v>
      </c>
      <c r="O104" s="387">
        <v>2.7810606117939271E-2</v>
      </c>
      <c r="P104" s="387">
        <v>9.167655853294529E-3</v>
      </c>
      <c r="Q104" s="391">
        <v>651198.64816499979</v>
      </c>
      <c r="R104" s="391">
        <v>20932.775057498009</v>
      </c>
      <c r="S104" s="391">
        <v>61680.593841000038</v>
      </c>
      <c r="T104" s="391">
        <v>2326.260652999998</v>
      </c>
      <c r="U104" s="391">
        <v>1814.4166799999996</v>
      </c>
      <c r="V104" s="391">
        <v>717.73592999999994</v>
      </c>
      <c r="W104" s="391">
        <v>2057.856557300001</v>
      </c>
      <c r="X104" s="391">
        <v>14515.344000000001</v>
      </c>
      <c r="Y104" s="391">
        <v>4784.9255000000003</v>
      </c>
      <c r="AA104" s="384" t="s">
        <v>1081</v>
      </c>
      <c r="AB104" s="384" t="s">
        <v>442</v>
      </c>
      <c r="AC104" s="382">
        <v>1</v>
      </c>
      <c r="AD104" s="384" t="s">
        <v>500</v>
      </c>
      <c r="AE104" s="382">
        <v>31</v>
      </c>
      <c r="AF104" s="386">
        <v>2028</v>
      </c>
      <c r="AG104" s="390">
        <v>521935.5500000001</v>
      </c>
      <c r="AH104" s="387">
        <v>1.2476610343269388</v>
      </c>
      <c r="AI104" s="387">
        <v>4.0106053434179764E-2</v>
      </c>
      <c r="AJ104" s="387">
        <v>0.11817664813404649</v>
      </c>
      <c r="AK104" s="387">
        <v>4.4569883254742806E-3</v>
      </c>
      <c r="AL104" s="387">
        <v>3.4763232356945207E-3</v>
      </c>
      <c r="AM104" s="387">
        <v>1.3751428313323356E-3</v>
      </c>
      <c r="AN104" s="387">
        <v>3.9427407412658527E-3</v>
      </c>
      <c r="AO104" s="387">
        <v>2.7810606117939271E-2</v>
      </c>
      <c r="AP104" s="387">
        <v>9.167655853294529E-3</v>
      </c>
      <c r="AQ104" s="391">
        <v>651198.64816499979</v>
      </c>
      <c r="AR104" s="391">
        <v>20932.775057498009</v>
      </c>
      <c r="AS104" s="391">
        <v>61680.593841000038</v>
      </c>
      <c r="AT104" s="391">
        <v>2326.260652999998</v>
      </c>
      <c r="AU104" s="391">
        <v>1814.4166799999996</v>
      </c>
      <c r="AV104" s="391">
        <v>717.73592999999994</v>
      </c>
      <c r="AW104" s="391">
        <v>2057.856557300001</v>
      </c>
      <c r="AX104" s="391">
        <v>14515.344000000001</v>
      </c>
      <c r="AY104" s="391">
        <v>4784.9255000000003</v>
      </c>
    </row>
    <row r="105" spans="1:51" customFormat="1" x14ac:dyDescent="0.25">
      <c r="A105" s="384" t="s">
        <v>1365</v>
      </c>
      <c r="B105" s="384" t="s">
        <v>442</v>
      </c>
      <c r="C105" s="382">
        <v>1</v>
      </c>
      <c r="D105" s="384" t="s">
        <v>500</v>
      </c>
      <c r="E105" s="382">
        <v>31</v>
      </c>
      <c r="F105" s="386">
        <v>2029</v>
      </c>
      <c r="G105" s="390">
        <v>504962.15</v>
      </c>
      <c r="H105" s="387">
        <v>1.2423214013882034</v>
      </c>
      <c r="I105" s="387">
        <v>4.1098905081810584E-2</v>
      </c>
      <c r="J105" s="387">
        <v>0.11848937682755022</v>
      </c>
      <c r="K105" s="387">
        <v>4.4305830771672683E-3</v>
      </c>
      <c r="L105" s="387">
        <v>3.4762453581916974E-3</v>
      </c>
      <c r="M105" s="387">
        <v>1.3750878952016503E-3</v>
      </c>
      <c r="N105" s="387">
        <v>3.9193791934702422E-3</v>
      </c>
      <c r="O105" s="387">
        <v>2.7809950508171751E-2</v>
      </c>
      <c r="P105" s="387">
        <v>9.1672964003341618E-3</v>
      </c>
      <c r="Q105" s="391">
        <v>627325.28583600023</v>
      </c>
      <c r="R105" s="391">
        <v>20753.391472757001</v>
      </c>
      <c r="S105" s="391">
        <v>59832.650474999937</v>
      </c>
      <c r="T105" s="391">
        <v>2237.2767563999996</v>
      </c>
      <c r="U105" s="391">
        <v>1755.3723299999997</v>
      </c>
      <c r="V105" s="391">
        <v>694.36734000000001</v>
      </c>
      <c r="W105" s="391">
        <v>1979.1381441999997</v>
      </c>
      <c r="X105" s="391">
        <v>14042.972400000001</v>
      </c>
      <c r="Y105" s="391">
        <v>4629.1376999999993</v>
      </c>
      <c r="AA105" s="384" t="s">
        <v>1365</v>
      </c>
      <c r="AB105" s="384" t="s">
        <v>442</v>
      </c>
      <c r="AC105" s="382">
        <v>1</v>
      </c>
      <c r="AD105" s="384" t="s">
        <v>500</v>
      </c>
      <c r="AE105" s="382">
        <v>31</v>
      </c>
      <c r="AF105" s="386">
        <v>2029</v>
      </c>
      <c r="AG105" s="390">
        <v>504962.15</v>
      </c>
      <c r="AH105" s="387">
        <v>1.2423214013882034</v>
      </c>
      <c r="AI105" s="387">
        <v>4.1098905081810584E-2</v>
      </c>
      <c r="AJ105" s="387">
        <v>0.11848937682755022</v>
      </c>
      <c r="AK105" s="387">
        <v>4.4305830771672683E-3</v>
      </c>
      <c r="AL105" s="387">
        <v>3.4762453581916974E-3</v>
      </c>
      <c r="AM105" s="387">
        <v>1.3750878952016503E-3</v>
      </c>
      <c r="AN105" s="387">
        <v>3.9193791934702422E-3</v>
      </c>
      <c r="AO105" s="387">
        <v>2.7809950508171751E-2</v>
      </c>
      <c r="AP105" s="387">
        <v>9.1672964003341618E-3</v>
      </c>
      <c r="AQ105" s="391">
        <v>627325.28583600023</v>
      </c>
      <c r="AR105" s="391">
        <v>20753.391472757001</v>
      </c>
      <c r="AS105" s="391">
        <v>59832.650474999937</v>
      </c>
      <c r="AT105" s="391">
        <v>2237.2767563999996</v>
      </c>
      <c r="AU105" s="391">
        <v>1755.3723299999997</v>
      </c>
      <c r="AV105" s="391">
        <v>694.36734000000001</v>
      </c>
      <c r="AW105" s="391">
        <v>1979.1381441999997</v>
      </c>
      <c r="AX105" s="391">
        <v>14042.972400000001</v>
      </c>
      <c r="AY105" s="391">
        <v>4629.1376999999993</v>
      </c>
    </row>
    <row r="106" spans="1:51" customFormat="1" x14ac:dyDescent="0.25">
      <c r="A106" s="384" t="s">
        <v>1366</v>
      </c>
      <c r="B106" s="384" t="s">
        <v>442</v>
      </c>
      <c r="C106" s="382">
        <v>1</v>
      </c>
      <c r="D106" s="384" t="s">
        <v>500</v>
      </c>
      <c r="E106" s="382">
        <v>31</v>
      </c>
      <c r="F106" s="386">
        <v>2030</v>
      </c>
      <c r="G106" s="390">
        <v>511802.7900000001</v>
      </c>
      <c r="H106" s="387">
        <v>1.2304232996658728</v>
      </c>
      <c r="I106" s="387">
        <v>4.1158716468976279E-2</v>
      </c>
      <c r="J106" s="387">
        <v>0.11677473069460993</v>
      </c>
      <c r="K106" s="387">
        <v>4.3722673969792169E-3</v>
      </c>
      <c r="L106" s="387">
        <v>3.4762128201763021E-3</v>
      </c>
      <c r="M106" s="387">
        <v>1.3750586236546303E-3</v>
      </c>
      <c r="N106" s="387">
        <v>3.8677916062161352E-3</v>
      </c>
      <c r="O106" s="387">
        <v>2.7809688376259138E-2</v>
      </c>
      <c r="P106" s="387">
        <v>9.1671016486643206E-3</v>
      </c>
      <c r="Q106" s="391">
        <v>629734.07764999988</v>
      </c>
      <c r="R106" s="391">
        <v>21065.145921641011</v>
      </c>
      <c r="S106" s="391">
        <v>59765.632971000014</v>
      </c>
      <c r="T106" s="391">
        <v>2237.7386524000012</v>
      </c>
      <c r="U106" s="391">
        <v>1779.1354200000001</v>
      </c>
      <c r="V106" s="391">
        <v>703.75883999999996</v>
      </c>
      <c r="W106" s="391">
        <v>1979.5465351999997</v>
      </c>
      <c r="X106" s="391">
        <v>14233.076099999998</v>
      </c>
      <c r="Y106" s="391">
        <v>4691.7482</v>
      </c>
      <c r="AA106" s="384" t="s">
        <v>1366</v>
      </c>
      <c r="AB106" s="384" t="s">
        <v>442</v>
      </c>
      <c r="AC106" s="382">
        <v>1</v>
      </c>
      <c r="AD106" s="384" t="s">
        <v>500</v>
      </c>
      <c r="AE106" s="382">
        <v>31</v>
      </c>
      <c r="AF106" s="386">
        <v>2030</v>
      </c>
      <c r="AG106" s="390">
        <v>511802.7900000001</v>
      </c>
      <c r="AH106" s="387">
        <v>1.2304232996658728</v>
      </c>
      <c r="AI106" s="387">
        <v>4.1158716468976279E-2</v>
      </c>
      <c r="AJ106" s="387">
        <v>0.11677473069460993</v>
      </c>
      <c r="AK106" s="387">
        <v>4.3722673969792169E-3</v>
      </c>
      <c r="AL106" s="387">
        <v>3.4762128201763021E-3</v>
      </c>
      <c r="AM106" s="387">
        <v>1.3750586236546303E-3</v>
      </c>
      <c r="AN106" s="387">
        <v>3.8677916062161352E-3</v>
      </c>
      <c r="AO106" s="387">
        <v>2.7809688376259138E-2</v>
      </c>
      <c r="AP106" s="387">
        <v>9.1671016486643206E-3</v>
      </c>
      <c r="AQ106" s="391">
        <v>629734.07764999988</v>
      </c>
      <c r="AR106" s="391">
        <v>21065.145921641011</v>
      </c>
      <c r="AS106" s="391">
        <v>59765.632971000014</v>
      </c>
      <c r="AT106" s="391">
        <v>2237.7386524000012</v>
      </c>
      <c r="AU106" s="391">
        <v>1779.1354200000001</v>
      </c>
      <c r="AV106" s="391">
        <v>703.75883999999996</v>
      </c>
      <c r="AW106" s="391">
        <v>1979.5465351999997</v>
      </c>
      <c r="AX106" s="391">
        <v>14233.076099999998</v>
      </c>
      <c r="AY106" s="391">
        <v>4691.7482</v>
      </c>
    </row>
    <row r="107" spans="1:51" customFormat="1" x14ac:dyDescent="0.25">
      <c r="A107" s="384" t="s">
        <v>2086</v>
      </c>
      <c r="B107" s="384" t="s">
        <v>442</v>
      </c>
      <c r="C107" s="382">
        <v>1</v>
      </c>
      <c r="D107" s="384" t="s">
        <v>500</v>
      </c>
      <c r="E107" s="382">
        <v>31</v>
      </c>
      <c r="F107" s="386">
        <v>2031</v>
      </c>
      <c r="G107" s="390">
        <v>536720.1399999999</v>
      </c>
      <c r="H107" s="387">
        <v>1.2208294897486049</v>
      </c>
      <c r="I107" s="387">
        <v>4.0664842185009153E-2</v>
      </c>
      <c r="J107" s="387">
        <v>0.11423828447913283</v>
      </c>
      <c r="K107" s="387">
        <v>4.3252186182169364E-3</v>
      </c>
      <c r="L107" s="387">
        <v>3.4761651388747965E-3</v>
      </c>
      <c r="M107" s="387">
        <v>1.3750208441963819E-3</v>
      </c>
      <c r="N107" s="387">
        <v>3.8261726092484647E-3</v>
      </c>
      <c r="O107" s="387">
        <v>2.7809315856863508E-2</v>
      </c>
      <c r="P107" s="387">
        <v>9.1668473629478494E-3</v>
      </c>
      <c r="Q107" s="391">
        <v>655243.77465399972</v>
      </c>
      <c r="R107" s="391">
        <v>21825.639790616013</v>
      </c>
      <c r="S107" s="391">
        <v>61313.988038999989</v>
      </c>
      <c r="T107" s="391">
        <v>2321.4319423000002</v>
      </c>
      <c r="U107" s="391">
        <v>1865.7278399999998</v>
      </c>
      <c r="V107" s="391">
        <v>738.00138000000015</v>
      </c>
      <c r="W107" s="391">
        <v>2053.5838985000009</v>
      </c>
      <c r="X107" s="391">
        <v>14925.819899999999</v>
      </c>
      <c r="Y107" s="391">
        <v>4920.0315999999993</v>
      </c>
      <c r="AA107" s="384" t="s">
        <v>2086</v>
      </c>
      <c r="AB107" s="384" t="s">
        <v>442</v>
      </c>
      <c r="AC107" s="382">
        <v>1</v>
      </c>
      <c r="AD107" s="384" t="s">
        <v>500</v>
      </c>
      <c r="AE107" s="382">
        <v>31</v>
      </c>
      <c r="AF107" s="386">
        <v>2031</v>
      </c>
      <c r="AG107" s="390">
        <v>536720.1399999999</v>
      </c>
      <c r="AH107" s="387">
        <v>1.2208294897486049</v>
      </c>
      <c r="AI107" s="387">
        <v>4.0664842185009153E-2</v>
      </c>
      <c r="AJ107" s="387">
        <v>0.11423828447913283</v>
      </c>
      <c r="AK107" s="387">
        <v>4.3252186182169364E-3</v>
      </c>
      <c r="AL107" s="387">
        <v>3.4761651388747965E-3</v>
      </c>
      <c r="AM107" s="387">
        <v>1.3750208441963819E-3</v>
      </c>
      <c r="AN107" s="387">
        <v>3.8261726092484647E-3</v>
      </c>
      <c r="AO107" s="387">
        <v>2.7809315856863508E-2</v>
      </c>
      <c r="AP107" s="387">
        <v>9.1668473629478494E-3</v>
      </c>
      <c r="AQ107" s="391">
        <v>655243.77465399972</v>
      </c>
      <c r="AR107" s="391">
        <v>21825.639790616013</v>
      </c>
      <c r="AS107" s="391">
        <v>61313.988038999989</v>
      </c>
      <c r="AT107" s="391">
        <v>2321.4319423000002</v>
      </c>
      <c r="AU107" s="391">
        <v>1865.7278399999998</v>
      </c>
      <c r="AV107" s="391">
        <v>738.00138000000015</v>
      </c>
      <c r="AW107" s="391">
        <v>2053.5838985000009</v>
      </c>
      <c r="AX107" s="391">
        <v>14925.819899999999</v>
      </c>
      <c r="AY107" s="391">
        <v>4920.0315999999993</v>
      </c>
    </row>
    <row r="108" spans="1:51" customFormat="1" x14ac:dyDescent="0.25">
      <c r="A108" s="384" t="s">
        <v>527</v>
      </c>
      <c r="B108" s="384" t="s">
        <v>442</v>
      </c>
      <c r="C108" s="382">
        <v>1</v>
      </c>
      <c r="D108" s="384" t="s">
        <v>528</v>
      </c>
      <c r="E108" s="382">
        <v>32</v>
      </c>
      <c r="F108" s="386">
        <v>32</v>
      </c>
      <c r="G108" s="390">
        <v>1848954.7811</v>
      </c>
      <c r="H108" s="387">
        <v>2.6467208444050256</v>
      </c>
      <c r="I108" s="387">
        <v>9.416309300318923E-2</v>
      </c>
      <c r="J108" s="387">
        <v>0.20291378622211886</v>
      </c>
      <c r="K108" s="387">
        <v>9.323200362039397E-3</v>
      </c>
      <c r="L108" s="387">
        <v>3.5787525043004956E-3</v>
      </c>
      <c r="M108" s="387">
        <v>1.4442380543840765E-3</v>
      </c>
      <c r="N108" s="387">
        <v>8.2474804899580999E-3</v>
      </c>
      <c r="O108" s="387">
        <v>2.8630019591667333E-2</v>
      </c>
      <c r="P108" s="387">
        <v>9.6283026356160338E-3</v>
      </c>
      <c r="Q108" s="391">
        <v>4893667.1594997011</v>
      </c>
      <c r="R108" s="391">
        <v>174103.30101141069</v>
      </c>
      <c r="S108" s="391">
        <v>375178.41518648999</v>
      </c>
      <c r="T108" s="391">
        <v>17238.175884545995</v>
      </c>
      <c r="U108" s="391">
        <v>6616.9515531999996</v>
      </c>
      <c r="V108" s="391">
        <v>2670.3308557</v>
      </c>
      <c r="W108" s="391">
        <v>15249.218483937</v>
      </c>
      <c r="X108" s="391">
        <v>52935.611606999984</v>
      </c>
      <c r="Y108" s="391">
        <v>17802.296191999998</v>
      </c>
      <c r="AA108" s="384" t="s">
        <v>527</v>
      </c>
      <c r="AB108" s="384" t="s">
        <v>442</v>
      </c>
      <c r="AC108" s="382">
        <v>1</v>
      </c>
      <c r="AD108" s="384" t="s">
        <v>528</v>
      </c>
      <c r="AE108" s="382">
        <v>32</v>
      </c>
      <c r="AF108" s="386">
        <v>32</v>
      </c>
      <c r="AG108" s="390">
        <v>1848954.7811</v>
      </c>
      <c r="AH108" s="387">
        <v>2.6467208444050256</v>
      </c>
      <c r="AI108" s="387">
        <v>9.416309300318923E-2</v>
      </c>
      <c r="AJ108" s="387">
        <v>0.20291378622211886</v>
      </c>
      <c r="AK108" s="387">
        <v>9.323200362039397E-3</v>
      </c>
      <c r="AL108" s="387">
        <v>3.5787525043004956E-3</v>
      </c>
      <c r="AM108" s="387">
        <v>1.4442380543840765E-3</v>
      </c>
      <c r="AN108" s="387">
        <v>8.2474804899580999E-3</v>
      </c>
      <c r="AO108" s="387">
        <v>2.8630019591667333E-2</v>
      </c>
      <c r="AP108" s="387">
        <v>9.6283026356160338E-3</v>
      </c>
      <c r="AQ108" s="391">
        <v>4893667.1594997011</v>
      </c>
      <c r="AR108" s="391">
        <v>174103.30101141069</v>
      </c>
      <c r="AS108" s="391">
        <v>375178.41518648999</v>
      </c>
      <c r="AT108" s="391">
        <v>17238.175884545995</v>
      </c>
      <c r="AU108" s="391">
        <v>6616.9515531999996</v>
      </c>
      <c r="AV108" s="391">
        <v>2670.3308557</v>
      </c>
      <c r="AW108" s="391">
        <v>15249.218483937</v>
      </c>
      <c r="AX108" s="391">
        <v>52935.611606999984</v>
      </c>
      <c r="AY108" s="391">
        <v>17802.296191999998</v>
      </c>
    </row>
    <row r="109" spans="1:51" customFormat="1" x14ac:dyDescent="0.25">
      <c r="A109" s="384" t="s">
        <v>529</v>
      </c>
      <c r="B109" s="384" t="s">
        <v>442</v>
      </c>
      <c r="C109" s="382">
        <v>1</v>
      </c>
      <c r="D109" s="384" t="s">
        <v>528</v>
      </c>
      <c r="E109" s="382">
        <v>32</v>
      </c>
      <c r="F109" s="386">
        <v>2001</v>
      </c>
      <c r="G109" s="390">
        <v>15086.551000000001</v>
      </c>
      <c r="H109" s="387">
        <v>16.707617481689482</v>
      </c>
      <c r="I109" s="387">
        <v>1.1831418402499023</v>
      </c>
      <c r="J109" s="387">
        <v>1.5086013835103869</v>
      </c>
      <c r="K109" s="387">
        <v>3.9260514828737214E-2</v>
      </c>
      <c r="L109" s="387">
        <v>3.6384801271012834E-3</v>
      </c>
      <c r="M109" s="387">
        <v>1.5335640995745154E-3</v>
      </c>
      <c r="N109" s="387">
        <v>3.4730603112003551E-2</v>
      </c>
      <c r="O109" s="387">
        <v>2.9107841149378668E-2</v>
      </c>
      <c r="P109" s="387">
        <v>1.0223811459623871E-2</v>
      </c>
      <c r="Q109" s="391">
        <v>252060.32322599998</v>
      </c>
      <c r="R109" s="391">
        <v>17849.529713164007</v>
      </c>
      <c r="S109" s="391">
        <v>22759.591711000012</v>
      </c>
      <c r="T109" s="391">
        <v>592.30575925000028</v>
      </c>
      <c r="U109" s="391">
        <v>54.892116000000001</v>
      </c>
      <c r="V109" s="391">
        <v>23.136193000000006</v>
      </c>
      <c r="W109" s="391">
        <v>523.96501511000031</v>
      </c>
      <c r="X109" s="391">
        <v>439.13692999999995</v>
      </c>
      <c r="Y109" s="391">
        <v>154.242053</v>
      </c>
      <c r="AA109" s="384" t="s">
        <v>529</v>
      </c>
      <c r="AB109" s="384" t="s">
        <v>442</v>
      </c>
      <c r="AC109" s="382">
        <v>1</v>
      </c>
      <c r="AD109" s="384" t="s">
        <v>528</v>
      </c>
      <c r="AE109" s="382">
        <v>32</v>
      </c>
      <c r="AF109" s="386">
        <v>2001</v>
      </c>
      <c r="AG109" s="390">
        <v>15086.551000000001</v>
      </c>
      <c r="AH109" s="387">
        <v>16.707617481689482</v>
      </c>
      <c r="AI109" s="387">
        <v>1.1831418402499023</v>
      </c>
      <c r="AJ109" s="387">
        <v>1.5086013835103869</v>
      </c>
      <c r="AK109" s="387">
        <v>3.9260514828737214E-2</v>
      </c>
      <c r="AL109" s="387">
        <v>3.6384801271012834E-3</v>
      </c>
      <c r="AM109" s="387">
        <v>1.5335640995745154E-3</v>
      </c>
      <c r="AN109" s="387">
        <v>3.4730603112003551E-2</v>
      </c>
      <c r="AO109" s="387">
        <v>2.9107841149378668E-2</v>
      </c>
      <c r="AP109" s="387">
        <v>1.0223811459623871E-2</v>
      </c>
      <c r="AQ109" s="391">
        <v>252060.32322599998</v>
      </c>
      <c r="AR109" s="391">
        <v>17849.529713164007</v>
      </c>
      <c r="AS109" s="391">
        <v>22759.591711000012</v>
      </c>
      <c r="AT109" s="391">
        <v>592.30575925000028</v>
      </c>
      <c r="AU109" s="391">
        <v>54.892116000000001</v>
      </c>
      <c r="AV109" s="391">
        <v>23.136193000000006</v>
      </c>
      <c r="AW109" s="391">
        <v>523.96501511000031</v>
      </c>
      <c r="AX109" s="391">
        <v>439.13692999999995</v>
      </c>
      <c r="AY109" s="391">
        <v>154.242053</v>
      </c>
    </row>
    <row r="110" spans="1:51" customFormat="1" x14ac:dyDescent="0.25">
      <c r="A110" s="384" t="s">
        <v>530</v>
      </c>
      <c r="B110" s="384" t="s">
        <v>442</v>
      </c>
      <c r="C110" s="382">
        <v>1</v>
      </c>
      <c r="D110" s="384" t="s">
        <v>528</v>
      </c>
      <c r="E110" s="382">
        <v>32</v>
      </c>
      <c r="F110" s="386">
        <v>2002</v>
      </c>
      <c r="G110" s="390">
        <v>1841.8983000000001</v>
      </c>
      <c r="H110" s="387">
        <v>15.74402766233076</v>
      </c>
      <c r="I110" s="387">
        <v>1.1061894710901246</v>
      </c>
      <c r="J110" s="387">
        <v>1.3776965539302579</v>
      </c>
      <c r="K110" s="387">
        <v>3.1276756212870155E-2</v>
      </c>
      <c r="L110" s="387">
        <v>3.6220980278878594E-3</v>
      </c>
      <c r="M110" s="387">
        <v>1.5152006492432288E-3</v>
      </c>
      <c r="N110" s="387">
        <v>2.7668025744418134E-2</v>
      </c>
      <c r="O110" s="387">
        <v>2.8976803442405042E-2</v>
      </c>
      <c r="P110" s="387">
        <v>1.0101380570251896E-2</v>
      </c>
      <c r="Q110" s="391">
        <v>28998.897786400001</v>
      </c>
      <c r="R110" s="391">
        <v>2037.4885062787996</v>
      </c>
      <c r="S110" s="391">
        <v>2537.5769406000004</v>
      </c>
      <c r="T110" s="391">
        <v>57.608604097999979</v>
      </c>
      <c r="U110" s="391">
        <v>6.6715362000000011</v>
      </c>
      <c r="V110" s="391">
        <v>2.7908454999999996</v>
      </c>
      <c r="W110" s="391">
        <v>50.961689582999995</v>
      </c>
      <c r="X110" s="391">
        <v>53.372324999999996</v>
      </c>
      <c r="Y110" s="391">
        <v>18.605715699999998</v>
      </c>
      <c r="AA110" s="384" t="s">
        <v>530</v>
      </c>
      <c r="AB110" s="384" t="s">
        <v>442</v>
      </c>
      <c r="AC110" s="382">
        <v>1</v>
      </c>
      <c r="AD110" s="384" t="s">
        <v>528</v>
      </c>
      <c r="AE110" s="382">
        <v>32</v>
      </c>
      <c r="AF110" s="386">
        <v>2002</v>
      </c>
      <c r="AG110" s="390">
        <v>1841.8983000000001</v>
      </c>
      <c r="AH110" s="387">
        <v>15.74402766233076</v>
      </c>
      <c r="AI110" s="387">
        <v>1.1061894710901246</v>
      </c>
      <c r="AJ110" s="387">
        <v>1.3776965539302579</v>
      </c>
      <c r="AK110" s="387">
        <v>3.1276756212870155E-2</v>
      </c>
      <c r="AL110" s="387">
        <v>3.6220980278878594E-3</v>
      </c>
      <c r="AM110" s="387">
        <v>1.5152006492432288E-3</v>
      </c>
      <c r="AN110" s="387">
        <v>2.7668025744418134E-2</v>
      </c>
      <c r="AO110" s="387">
        <v>2.8976803442405042E-2</v>
      </c>
      <c r="AP110" s="387">
        <v>1.0101380570251896E-2</v>
      </c>
      <c r="AQ110" s="391">
        <v>28998.897786400001</v>
      </c>
      <c r="AR110" s="391">
        <v>2037.4885062787996</v>
      </c>
      <c r="AS110" s="391">
        <v>2537.5769406000004</v>
      </c>
      <c r="AT110" s="391">
        <v>57.608604097999979</v>
      </c>
      <c r="AU110" s="391">
        <v>6.6715362000000011</v>
      </c>
      <c r="AV110" s="391">
        <v>2.7908454999999996</v>
      </c>
      <c r="AW110" s="391">
        <v>50.961689582999995</v>
      </c>
      <c r="AX110" s="391">
        <v>53.372324999999996</v>
      </c>
      <c r="AY110" s="391">
        <v>18.605715699999998</v>
      </c>
    </row>
    <row r="111" spans="1:51" customFormat="1" x14ac:dyDescent="0.25">
      <c r="A111" s="384" t="s">
        <v>531</v>
      </c>
      <c r="B111" s="384" t="s">
        <v>442</v>
      </c>
      <c r="C111" s="382">
        <v>1</v>
      </c>
      <c r="D111" s="384" t="s">
        <v>528</v>
      </c>
      <c r="E111" s="382">
        <v>32</v>
      </c>
      <c r="F111" s="386">
        <v>2003</v>
      </c>
      <c r="G111" s="390">
        <v>2152.1931999999993</v>
      </c>
      <c r="H111" s="387">
        <v>15.608139792468457</v>
      </c>
      <c r="I111" s="387">
        <v>1.0614809101470075</v>
      </c>
      <c r="J111" s="387">
        <v>1.3373833447201668</v>
      </c>
      <c r="K111" s="387">
        <v>3.327885916097123E-2</v>
      </c>
      <c r="L111" s="387">
        <v>3.6372995695739597E-3</v>
      </c>
      <c r="M111" s="387">
        <v>1.5322440383140332E-3</v>
      </c>
      <c r="N111" s="387">
        <v>2.9439118682281874E-2</v>
      </c>
      <c r="O111" s="387">
        <v>2.9098408079720736E-2</v>
      </c>
      <c r="P111" s="387">
        <v>1.0215015222611057E-2</v>
      </c>
      <c r="Q111" s="391">
        <v>33591.732326000012</v>
      </c>
      <c r="R111" s="391">
        <v>2284.5119967481996</v>
      </c>
      <c r="S111" s="391">
        <v>2878.307340299998</v>
      </c>
      <c r="T111" s="391">
        <v>71.622534389999956</v>
      </c>
      <c r="U111" s="391">
        <v>7.8281714000000004</v>
      </c>
      <c r="V111" s="391">
        <v>3.2976852000000005</v>
      </c>
      <c r="W111" s="391">
        <v>63.35867104199999</v>
      </c>
      <c r="X111" s="391">
        <v>62.625396000000002</v>
      </c>
      <c r="Y111" s="391">
        <v>21.984686299999996</v>
      </c>
      <c r="AA111" s="384" t="s">
        <v>531</v>
      </c>
      <c r="AB111" s="384" t="s">
        <v>442</v>
      </c>
      <c r="AC111" s="382">
        <v>1</v>
      </c>
      <c r="AD111" s="384" t="s">
        <v>528</v>
      </c>
      <c r="AE111" s="382">
        <v>32</v>
      </c>
      <c r="AF111" s="386">
        <v>2003</v>
      </c>
      <c r="AG111" s="390">
        <v>2152.1931999999993</v>
      </c>
      <c r="AH111" s="387">
        <v>15.608139792468457</v>
      </c>
      <c r="AI111" s="387">
        <v>1.0614809101470075</v>
      </c>
      <c r="AJ111" s="387">
        <v>1.3373833447201668</v>
      </c>
      <c r="AK111" s="387">
        <v>3.327885916097123E-2</v>
      </c>
      <c r="AL111" s="387">
        <v>3.6372995695739597E-3</v>
      </c>
      <c r="AM111" s="387">
        <v>1.5322440383140332E-3</v>
      </c>
      <c r="AN111" s="387">
        <v>2.9439118682281874E-2</v>
      </c>
      <c r="AO111" s="387">
        <v>2.9098408079720736E-2</v>
      </c>
      <c r="AP111" s="387">
        <v>1.0215015222611057E-2</v>
      </c>
      <c r="AQ111" s="391">
        <v>33591.732326000012</v>
      </c>
      <c r="AR111" s="391">
        <v>2284.5119967481996</v>
      </c>
      <c r="AS111" s="391">
        <v>2878.307340299998</v>
      </c>
      <c r="AT111" s="391">
        <v>71.622534389999956</v>
      </c>
      <c r="AU111" s="391">
        <v>7.8281714000000004</v>
      </c>
      <c r="AV111" s="391">
        <v>3.2976852000000005</v>
      </c>
      <c r="AW111" s="391">
        <v>63.35867104199999</v>
      </c>
      <c r="AX111" s="391">
        <v>62.625396000000002</v>
      </c>
      <c r="AY111" s="391">
        <v>21.984686299999996</v>
      </c>
    </row>
    <row r="112" spans="1:51" customFormat="1" x14ac:dyDescent="0.25">
      <c r="A112" s="384" t="s">
        <v>532</v>
      </c>
      <c r="B112" s="384" t="s">
        <v>442</v>
      </c>
      <c r="C112" s="382">
        <v>1</v>
      </c>
      <c r="D112" s="384" t="s">
        <v>528</v>
      </c>
      <c r="E112" s="382">
        <v>32</v>
      </c>
      <c r="F112" s="386">
        <v>2004</v>
      </c>
      <c r="G112" s="390">
        <v>2581.6388999999999</v>
      </c>
      <c r="H112" s="387">
        <v>14.128469681061912</v>
      </c>
      <c r="I112" s="387">
        <v>0.92503491115686254</v>
      </c>
      <c r="J112" s="387">
        <v>1.2258080565798726</v>
      </c>
      <c r="K112" s="387">
        <v>2.1445578982792677E-2</v>
      </c>
      <c r="L112" s="387">
        <v>3.633076221465365E-3</v>
      </c>
      <c r="M112" s="387">
        <v>1.5275047955002536E-3</v>
      </c>
      <c r="N112" s="387">
        <v>1.8971170567270268E-2</v>
      </c>
      <c r="O112" s="387">
        <v>2.9064626737689767E-2</v>
      </c>
      <c r="P112" s="387">
        <v>1.0183414109541036E-2</v>
      </c>
      <c r="Q112" s="391">
        <v>36474.606926100023</v>
      </c>
      <c r="R112" s="391">
        <v>2388.1061105006002</v>
      </c>
      <c r="S112" s="391">
        <v>3164.5937628000001</v>
      </c>
      <c r="T112" s="391">
        <v>55.364740935</v>
      </c>
      <c r="U112" s="391">
        <v>9.3792909000000009</v>
      </c>
      <c r="V112" s="391">
        <v>3.9434657999999998</v>
      </c>
      <c r="W112" s="391">
        <v>48.976711914999989</v>
      </c>
      <c r="X112" s="391">
        <v>75.034370999999993</v>
      </c>
      <c r="Y112" s="391">
        <v>26.289897999999997</v>
      </c>
      <c r="AA112" s="384" t="s">
        <v>532</v>
      </c>
      <c r="AB112" s="384" t="s">
        <v>442</v>
      </c>
      <c r="AC112" s="382">
        <v>1</v>
      </c>
      <c r="AD112" s="384" t="s">
        <v>528</v>
      </c>
      <c r="AE112" s="382">
        <v>32</v>
      </c>
      <c r="AF112" s="386">
        <v>2004</v>
      </c>
      <c r="AG112" s="390">
        <v>2581.6388999999999</v>
      </c>
      <c r="AH112" s="387">
        <v>14.128469681061912</v>
      </c>
      <c r="AI112" s="387">
        <v>0.92503491115686254</v>
      </c>
      <c r="AJ112" s="387">
        <v>1.2258080565798726</v>
      </c>
      <c r="AK112" s="387">
        <v>2.1445578982792677E-2</v>
      </c>
      <c r="AL112" s="387">
        <v>3.633076221465365E-3</v>
      </c>
      <c r="AM112" s="387">
        <v>1.5275047955002536E-3</v>
      </c>
      <c r="AN112" s="387">
        <v>1.8971170567270268E-2</v>
      </c>
      <c r="AO112" s="387">
        <v>2.9064626737689767E-2</v>
      </c>
      <c r="AP112" s="387">
        <v>1.0183414109541036E-2</v>
      </c>
      <c r="AQ112" s="391">
        <v>36474.606926100023</v>
      </c>
      <c r="AR112" s="391">
        <v>2388.1061105006002</v>
      </c>
      <c r="AS112" s="391">
        <v>3164.5937628000001</v>
      </c>
      <c r="AT112" s="391">
        <v>55.364740935</v>
      </c>
      <c r="AU112" s="391">
        <v>9.3792909000000009</v>
      </c>
      <c r="AV112" s="391">
        <v>3.9434657999999998</v>
      </c>
      <c r="AW112" s="391">
        <v>48.976711914999989</v>
      </c>
      <c r="AX112" s="391">
        <v>75.034370999999993</v>
      </c>
      <c r="AY112" s="391">
        <v>26.289897999999997</v>
      </c>
    </row>
    <row r="113" spans="1:51" customFormat="1" x14ac:dyDescent="0.25">
      <c r="A113" s="384" t="s">
        <v>533</v>
      </c>
      <c r="B113" s="384" t="s">
        <v>442</v>
      </c>
      <c r="C113" s="382">
        <v>1</v>
      </c>
      <c r="D113" s="384" t="s">
        <v>528</v>
      </c>
      <c r="E113" s="382">
        <v>32</v>
      </c>
      <c r="F113" s="386">
        <v>2005</v>
      </c>
      <c r="G113" s="390">
        <v>3538.5455000000002</v>
      </c>
      <c r="H113" s="387">
        <v>13.475536233460897</v>
      </c>
      <c r="I113" s="387">
        <v>0.76310100757446764</v>
      </c>
      <c r="J113" s="387">
        <v>1.0752667902956172</v>
      </c>
      <c r="K113" s="387">
        <v>2.0354253589787107E-2</v>
      </c>
      <c r="L113" s="387">
        <v>3.624025973383696E-3</v>
      </c>
      <c r="M113" s="387">
        <v>1.5173492894184912E-3</v>
      </c>
      <c r="N113" s="387">
        <v>1.8005763457047536E-2</v>
      </c>
      <c r="O113" s="387">
        <v>2.8992181109441718E-2</v>
      </c>
      <c r="P113" s="387">
        <v>1.0115709123988938E-2</v>
      </c>
      <c r="Q113" s="391">
        <v>47683.798099000007</v>
      </c>
      <c r="R113" s="391">
        <v>2700.2676363980986</v>
      </c>
      <c r="S113" s="391">
        <v>3804.8804620999999</v>
      </c>
      <c r="T113" s="391">
        <v>72.024452446000012</v>
      </c>
      <c r="U113" s="391">
        <v>12.823780799999998</v>
      </c>
      <c r="V113" s="391">
        <v>5.3692095000000002</v>
      </c>
      <c r="W113" s="391">
        <v>63.714213255000011</v>
      </c>
      <c r="X113" s="391">
        <v>102.590152</v>
      </c>
      <c r="Y113" s="391">
        <v>35.794896999999999</v>
      </c>
      <c r="AA113" s="384" t="s">
        <v>533</v>
      </c>
      <c r="AB113" s="384" t="s">
        <v>442</v>
      </c>
      <c r="AC113" s="382">
        <v>1</v>
      </c>
      <c r="AD113" s="384" t="s">
        <v>528</v>
      </c>
      <c r="AE113" s="382">
        <v>32</v>
      </c>
      <c r="AF113" s="386">
        <v>2005</v>
      </c>
      <c r="AG113" s="390">
        <v>3538.5455000000002</v>
      </c>
      <c r="AH113" s="387">
        <v>13.475536233460897</v>
      </c>
      <c r="AI113" s="387">
        <v>0.76310100757446764</v>
      </c>
      <c r="AJ113" s="387">
        <v>1.0752667902956172</v>
      </c>
      <c r="AK113" s="387">
        <v>2.0354253589787107E-2</v>
      </c>
      <c r="AL113" s="387">
        <v>3.624025973383696E-3</v>
      </c>
      <c r="AM113" s="387">
        <v>1.5173492894184912E-3</v>
      </c>
      <c r="AN113" s="387">
        <v>1.8005763457047536E-2</v>
      </c>
      <c r="AO113" s="387">
        <v>2.8992181109441718E-2</v>
      </c>
      <c r="AP113" s="387">
        <v>1.0115709123988938E-2</v>
      </c>
      <c r="AQ113" s="391">
        <v>47683.798099000007</v>
      </c>
      <c r="AR113" s="391">
        <v>2700.2676363980986</v>
      </c>
      <c r="AS113" s="391">
        <v>3804.8804620999999</v>
      </c>
      <c r="AT113" s="391">
        <v>72.024452446000012</v>
      </c>
      <c r="AU113" s="391">
        <v>12.823780799999998</v>
      </c>
      <c r="AV113" s="391">
        <v>5.3692095000000002</v>
      </c>
      <c r="AW113" s="391">
        <v>63.714213255000011</v>
      </c>
      <c r="AX113" s="391">
        <v>102.590152</v>
      </c>
      <c r="AY113" s="391">
        <v>35.794896999999999</v>
      </c>
    </row>
    <row r="114" spans="1:51" customFormat="1" x14ac:dyDescent="0.25">
      <c r="A114" s="384" t="s">
        <v>534</v>
      </c>
      <c r="B114" s="384" t="s">
        <v>442</v>
      </c>
      <c r="C114" s="382">
        <v>1</v>
      </c>
      <c r="D114" s="384" t="s">
        <v>528</v>
      </c>
      <c r="E114" s="382">
        <v>32</v>
      </c>
      <c r="F114" s="386">
        <v>2006</v>
      </c>
      <c r="G114" s="390">
        <v>3994.0582000000009</v>
      </c>
      <c r="H114" s="387">
        <v>14.307788768426056</v>
      </c>
      <c r="I114" s="387">
        <v>0.82630203701488369</v>
      </c>
      <c r="J114" s="387">
        <v>0.92829121050364305</v>
      </c>
      <c r="K114" s="387">
        <v>2.2307926933813824E-2</v>
      </c>
      <c r="L114" s="387">
        <v>3.6495850761513677E-3</v>
      </c>
      <c r="M114" s="387">
        <v>1.5460125493414185E-3</v>
      </c>
      <c r="N114" s="387">
        <v>1.973401838661238E-2</v>
      </c>
      <c r="O114" s="387">
        <v>2.9196645156547792E-2</v>
      </c>
      <c r="P114" s="387">
        <v>1.0306805494221392E-2</v>
      </c>
      <c r="Q114" s="391">
        <v>57146.141054400003</v>
      </c>
      <c r="R114" s="391">
        <v>3300.2984266160006</v>
      </c>
      <c r="S114" s="391">
        <v>3707.6491213000027</v>
      </c>
      <c r="T114" s="391">
        <v>89.099158494999983</v>
      </c>
      <c r="U114" s="391">
        <v>14.576655199999998</v>
      </c>
      <c r="V114" s="391">
        <v>6.1748640999999989</v>
      </c>
      <c r="W114" s="391">
        <v>78.818817955999961</v>
      </c>
      <c r="X114" s="391">
        <v>116.61310000000002</v>
      </c>
      <c r="Y114" s="391">
        <v>41.165981000000009</v>
      </c>
      <c r="AA114" s="384" t="s">
        <v>534</v>
      </c>
      <c r="AB114" s="384" t="s">
        <v>442</v>
      </c>
      <c r="AC114" s="382">
        <v>1</v>
      </c>
      <c r="AD114" s="384" t="s">
        <v>528</v>
      </c>
      <c r="AE114" s="382">
        <v>32</v>
      </c>
      <c r="AF114" s="386">
        <v>2006</v>
      </c>
      <c r="AG114" s="390">
        <v>3994.0582000000009</v>
      </c>
      <c r="AH114" s="387">
        <v>14.307788768426056</v>
      </c>
      <c r="AI114" s="387">
        <v>0.82630203701488369</v>
      </c>
      <c r="AJ114" s="387">
        <v>0.92829121050364305</v>
      </c>
      <c r="AK114" s="387">
        <v>2.2307926933813824E-2</v>
      </c>
      <c r="AL114" s="387">
        <v>3.6495850761513677E-3</v>
      </c>
      <c r="AM114" s="387">
        <v>1.5460125493414185E-3</v>
      </c>
      <c r="AN114" s="387">
        <v>1.973401838661238E-2</v>
      </c>
      <c r="AO114" s="387">
        <v>2.9196645156547792E-2</v>
      </c>
      <c r="AP114" s="387">
        <v>1.0306805494221392E-2</v>
      </c>
      <c r="AQ114" s="391">
        <v>57146.141054400003</v>
      </c>
      <c r="AR114" s="391">
        <v>3300.2984266160006</v>
      </c>
      <c r="AS114" s="391">
        <v>3707.6491213000027</v>
      </c>
      <c r="AT114" s="391">
        <v>89.099158494999983</v>
      </c>
      <c r="AU114" s="391">
        <v>14.576655199999998</v>
      </c>
      <c r="AV114" s="391">
        <v>6.1748640999999989</v>
      </c>
      <c r="AW114" s="391">
        <v>78.818817955999961</v>
      </c>
      <c r="AX114" s="391">
        <v>116.61310000000002</v>
      </c>
      <c r="AY114" s="391">
        <v>41.165981000000009</v>
      </c>
    </row>
    <row r="115" spans="1:51" customFormat="1" x14ac:dyDescent="0.25">
      <c r="A115" s="384" t="s">
        <v>535</v>
      </c>
      <c r="B115" s="384" t="s">
        <v>442</v>
      </c>
      <c r="C115" s="382">
        <v>1</v>
      </c>
      <c r="D115" s="384" t="s">
        <v>528</v>
      </c>
      <c r="E115" s="382">
        <v>32</v>
      </c>
      <c r="F115" s="386">
        <v>2007</v>
      </c>
      <c r="G115" s="390">
        <v>5718.5401999999995</v>
      </c>
      <c r="H115" s="387">
        <v>12.660386611918897</v>
      </c>
      <c r="I115" s="387">
        <v>0.66763145234240018</v>
      </c>
      <c r="J115" s="387">
        <v>0.87470237206691281</v>
      </c>
      <c r="K115" s="387">
        <v>1.9017514387850255E-2</v>
      </c>
      <c r="L115" s="387">
        <v>3.6136692892357386E-3</v>
      </c>
      <c r="M115" s="387">
        <v>1.5057378629602014E-3</v>
      </c>
      <c r="N115" s="387">
        <v>1.6823263342627192E-2</v>
      </c>
      <c r="O115" s="387">
        <v>2.8909330216827015E-2</v>
      </c>
      <c r="P115" s="387">
        <v>1.0038310301639571E-2</v>
      </c>
      <c r="Q115" s="391">
        <v>72398.929787800007</v>
      </c>
      <c r="R115" s="391">
        <v>3817.877299004399</v>
      </c>
      <c r="S115" s="391">
        <v>5002.0206776999976</v>
      </c>
      <c r="T115" s="391">
        <v>108.75242053100006</v>
      </c>
      <c r="U115" s="391">
        <v>20.664913099999996</v>
      </c>
      <c r="V115" s="391">
        <v>8.6106225000000016</v>
      </c>
      <c r="W115" s="391">
        <v>96.204507719999967</v>
      </c>
      <c r="X115" s="391">
        <v>165.31916699999999</v>
      </c>
      <c r="Y115" s="391">
        <v>57.404481000000004</v>
      </c>
      <c r="AA115" s="384" t="s">
        <v>535</v>
      </c>
      <c r="AB115" s="384" t="s">
        <v>442</v>
      </c>
      <c r="AC115" s="382">
        <v>1</v>
      </c>
      <c r="AD115" s="384" t="s">
        <v>528</v>
      </c>
      <c r="AE115" s="382">
        <v>32</v>
      </c>
      <c r="AF115" s="386">
        <v>2007</v>
      </c>
      <c r="AG115" s="390">
        <v>5718.5401999999995</v>
      </c>
      <c r="AH115" s="387">
        <v>12.660386611918897</v>
      </c>
      <c r="AI115" s="387">
        <v>0.66763145234240018</v>
      </c>
      <c r="AJ115" s="387">
        <v>0.87470237206691281</v>
      </c>
      <c r="AK115" s="387">
        <v>1.9017514387850255E-2</v>
      </c>
      <c r="AL115" s="387">
        <v>3.6136692892357386E-3</v>
      </c>
      <c r="AM115" s="387">
        <v>1.5057378629602014E-3</v>
      </c>
      <c r="AN115" s="387">
        <v>1.6823263342627192E-2</v>
      </c>
      <c r="AO115" s="387">
        <v>2.8909330216827015E-2</v>
      </c>
      <c r="AP115" s="387">
        <v>1.0038310301639571E-2</v>
      </c>
      <c r="AQ115" s="391">
        <v>72398.929787800007</v>
      </c>
      <c r="AR115" s="391">
        <v>3817.877299004399</v>
      </c>
      <c r="AS115" s="391">
        <v>5002.0206776999976</v>
      </c>
      <c r="AT115" s="391">
        <v>108.75242053100006</v>
      </c>
      <c r="AU115" s="391">
        <v>20.664913099999996</v>
      </c>
      <c r="AV115" s="391">
        <v>8.6106225000000016</v>
      </c>
      <c r="AW115" s="391">
        <v>96.204507719999967</v>
      </c>
      <c r="AX115" s="391">
        <v>165.31916699999999</v>
      </c>
      <c r="AY115" s="391">
        <v>57.404481000000004</v>
      </c>
    </row>
    <row r="116" spans="1:51" customFormat="1" x14ac:dyDescent="0.25">
      <c r="A116" s="384" t="s">
        <v>536</v>
      </c>
      <c r="B116" s="384" t="s">
        <v>442</v>
      </c>
      <c r="C116" s="382">
        <v>1</v>
      </c>
      <c r="D116" s="384" t="s">
        <v>528</v>
      </c>
      <c r="E116" s="382">
        <v>32</v>
      </c>
      <c r="F116" s="386">
        <v>2008</v>
      </c>
      <c r="G116" s="390">
        <v>6302.5767000000014</v>
      </c>
      <c r="H116" s="387">
        <v>11.105501799208563</v>
      </c>
      <c r="I116" s="387">
        <v>0.5049567355547453</v>
      </c>
      <c r="J116" s="387">
        <v>0.82134961910102555</v>
      </c>
      <c r="K116" s="387">
        <v>1.9985495061567431E-2</v>
      </c>
      <c r="L116" s="387">
        <v>3.6223704822188033E-3</v>
      </c>
      <c r="M116" s="387">
        <v>1.5154949879467548E-3</v>
      </c>
      <c r="N116" s="387">
        <v>1.7679555919882736E-2</v>
      </c>
      <c r="O116" s="387">
        <v>2.8978927459938728E-2</v>
      </c>
      <c r="P116" s="387">
        <v>1.0103351697409725E-2</v>
      </c>
      <c r="Q116" s="391">
        <v>69993.276881499987</v>
      </c>
      <c r="R116" s="391">
        <v>3182.5285560153998</v>
      </c>
      <c r="S116" s="391">
        <v>5176.6189718999995</v>
      </c>
      <c r="T116" s="391">
        <v>125.96011551299999</v>
      </c>
      <c r="U116" s="391">
        <v>22.830267799999998</v>
      </c>
      <c r="V116" s="391">
        <v>9.5515234000000007</v>
      </c>
      <c r="W116" s="391">
        <v>111.42675720700002</v>
      </c>
      <c r="X116" s="391">
        <v>182.64191300000005</v>
      </c>
      <c r="Y116" s="391">
        <v>63.677149</v>
      </c>
      <c r="AA116" s="384" t="s">
        <v>536</v>
      </c>
      <c r="AB116" s="384" t="s">
        <v>442</v>
      </c>
      <c r="AC116" s="382">
        <v>1</v>
      </c>
      <c r="AD116" s="384" t="s">
        <v>528</v>
      </c>
      <c r="AE116" s="382">
        <v>32</v>
      </c>
      <c r="AF116" s="386">
        <v>2008</v>
      </c>
      <c r="AG116" s="390">
        <v>6302.5767000000014</v>
      </c>
      <c r="AH116" s="387">
        <v>11.105501799208563</v>
      </c>
      <c r="AI116" s="387">
        <v>0.5049567355547453</v>
      </c>
      <c r="AJ116" s="387">
        <v>0.82134961910102555</v>
      </c>
      <c r="AK116" s="387">
        <v>1.9985495061567431E-2</v>
      </c>
      <c r="AL116" s="387">
        <v>3.6223704822188033E-3</v>
      </c>
      <c r="AM116" s="387">
        <v>1.5154949879467548E-3</v>
      </c>
      <c r="AN116" s="387">
        <v>1.7679555919882736E-2</v>
      </c>
      <c r="AO116" s="387">
        <v>2.8978927459938728E-2</v>
      </c>
      <c r="AP116" s="387">
        <v>1.0103351697409725E-2</v>
      </c>
      <c r="AQ116" s="391">
        <v>69993.276881499987</v>
      </c>
      <c r="AR116" s="391">
        <v>3182.5285560153998</v>
      </c>
      <c r="AS116" s="391">
        <v>5176.6189718999995</v>
      </c>
      <c r="AT116" s="391">
        <v>125.96011551299999</v>
      </c>
      <c r="AU116" s="391">
        <v>22.830267799999998</v>
      </c>
      <c r="AV116" s="391">
        <v>9.5515234000000007</v>
      </c>
      <c r="AW116" s="391">
        <v>111.42675720700002</v>
      </c>
      <c r="AX116" s="391">
        <v>182.64191300000005</v>
      </c>
      <c r="AY116" s="391">
        <v>63.677149</v>
      </c>
    </row>
    <row r="117" spans="1:51" customFormat="1" x14ac:dyDescent="0.25">
      <c r="A117" s="384" t="s">
        <v>537</v>
      </c>
      <c r="B117" s="384" t="s">
        <v>442</v>
      </c>
      <c r="C117" s="382">
        <v>1</v>
      </c>
      <c r="D117" s="384" t="s">
        <v>528</v>
      </c>
      <c r="E117" s="382">
        <v>32</v>
      </c>
      <c r="F117" s="386">
        <v>2009</v>
      </c>
      <c r="G117" s="390">
        <v>7416.0080000000007</v>
      </c>
      <c r="H117" s="387">
        <v>9.613481731667493</v>
      </c>
      <c r="I117" s="387">
        <v>0.31839508332102656</v>
      </c>
      <c r="J117" s="387">
        <v>0.77119074905259</v>
      </c>
      <c r="K117" s="387">
        <v>2.1183093327299542E-2</v>
      </c>
      <c r="L117" s="387">
        <v>3.6262670967992477E-3</v>
      </c>
      <c r="M117" s="387">
        <v>1.5198574219445285E-3</v>
      </c>
      <c r="N117" s="387">
        <v>1.8738963028357033E-2</v>
      </c>
      <c r="O117" s="387">
        <v>2.9010093031183348E-2</v>
      </c>
      <c r="P117" s="387">
        <v>1.0132431086913607E-2</v>
      </c>
      <c r="Q117" s="391">
        <v>71293.657429899991</v>
      </c>
      <c r="R117" s="391">
        <v>2361.2204850693997</v>
      </c>
      <c r="S117" s="391">
        <v>5719.1567645000005</v>
      </c>
      <c r="T117" s="391">
        <v>157.09398958000003</v>
      </c>
      <c r="U117" s="391">
        <v>26.892425799999998</v>
      </c>
      <c r="V117" s="391">
        <v>11.2712748</v>
      </c>
      <c r="W117" s="391">
        <v>138.96829972999998</v>
      </c>
      <c r="X117" s="391">
        <v>215.13908199999997</v>
      </c>
      <c r="Y117" s="391">
        <v>75.142190000000014</v>
      </c>
      <c r="AA117" s="384" t="s">
        <v>537</v>
      </c>
      <c r="AB117" s="384" t="s">
        <v>442</v>
      </c>
      <c r="AC117" s="382">
        <v>1</v>
      </c>
      <c r="AD117" s="384" t="s">
        <v>528</v>
      </c>
      <c r="AE117" s="382">
        <v>32</v>
      </c>
      <c r="AF117" s="386">
        <v>2009</v>
      </c>
      <c r="AG117" s="390">
        <v>7416.0080000000007</v>
      </c>
      <c r="AH117" s="387">
        <v>9.613481731667493</v>
      </c>
      <c r="AI117" s="387">
        <v>0.31839508332102656</v>
      </c>
      <c r="AJ117" s="387">
        <v>0.77119074905259</v>
      </c>
      <c r="AK117" s="387">
        <v>2.1183093327299542E-2</v>
      </c>
      <c r="AL117" s="387">
        <v>3.6262670967992477E-3</v>
      </c>
      <c r="AM117" s="387">
        <v>1.5198574219445285E-3</v>
      </c>
      <c r="AN117" s="387">
        <v>1.8738963028357033E-2</v>
      </c>
      <c r="AO117" s="387">
        <v>2.9010093031183348E-2</v>
      </c>
      <c r="AP117" s="387">
        <v>1.0132431086913607E-2</v>
      </c>
      <c r="AQ117" s="391">
        <v>71293.657429899991</v>
      </c>
      <c r="AR117" s="391">
        <v>2361.2204850693997</v>
      </c>
      <c r="AS117" s="391">
        <v>5719.1567645000005</v>
      </c>
      <c r="AT117" s="391">
        <v>157.09398958000003</v>
      </c>
      <c r="AU117" s="391">
        <v>26.892425799999998</v>
      </c>
      <c r="AV117" s="391">
        <v>11.2712748</v>
      </c>
      <c r="AW117" s="391">
        <v>138.96829972999998</v>
      </c>
      <c r="AX117" s="391">
        <v>215.13908199999997</v>
      </c>
      <c r="AY117" s="391">
        <v>75.142190000000014</v>
      </c>
    </row>
    <row r="118" spans="1:51" customFormat="1" x14ac:dyDescent="0.25">
      <c r="A118" s="384" t="s">
        <v>538</v>
      </c>
      <c r="B118" s="384" t="s">
        <v>442</v>
      </c>
      <c r="C118" s="382">
        <v>1</v>
      </c>
      <c r="D118" s="384" t="s">
        <v>528</v>
      </c>
      <c r="E118" s="382">
        <v>32</v>
      </c>
      <c r="F118" s="386">
        <v>2010</v>
      </c>
      <c r="G118" s="390">
        <v>4606.2028000000009</v>
      </c>
      <c r="H118" s="387">
        <v>6.8223143129738002</v>
      </c>
      <c r="I118" s="387">
        <v>0.13054427207985717</v>
      </c>
      <c r="J118" s="387">
        <v>0.7217740730586153</v>
      </c>
      <c r="K118" s="387">
        <v>1.2193821776149324E-2</v>
      </c>
      <c r="L118" s="387">
        <v>3.559904592129552E-3</v>
      </c>
      <c r="M118" s="387">
        <v>1.4272359436714333E-3</v>
      </c>
      <c r="N118" s="387">
        <v>1.0786893951781706E-2</v>
      </c>
      <c r="O118" s="387">
        <v>2.84792590981882E-2</v>
      </c>
      <c r="P118" s="387">
        <v>9.5149501450522284E-3</v>
      </c>
      <c r="Q118" s="391">
        <v>31424.963290899999</v>
      </c>
      <c r="R118" s="391">
        <v>601.31339157820003</v>
      </c>
      <c r="S118" s="391">
        <v>3324.6377562899988</v>
      </c>
      <c r="T118" s="391">
        <v>56.167216008000004</v>
      </c>
      <c r="U118" s="391">
        <v>16.397642500000003</v>
      </c>
      <c r="V118" s="391">
        <v>6.5741382000000002</v>
      </c>
      <c r="W118" s="391">
        <v>49.68662112399997</v>
      </c>
      <c r="X118" s="391">
        <v>131.18124299999999</v>
      </c>
      <c r="Y118" s="391">
        <v>43.827789999999986</v>
      </c>
      <c r="AA118" s="384" t="s">
        <v>538</v>
      </c>
      <c r="AB118" s="384" t="s">
        <v>442</v>
      </c>
      <c r="AC118" s="382">
        <v>1</v>
      </c>
      <c r="AD118" s="384" t="s">
        <v>528</v>
      </c>
      <c r="AE118" s="382">
        <v>32</v>
      </c>
      <c r="AF118" s="386">
        <v>2010</v>
      </c>
      <c r="AG118" s="390">
        <v>4606.2028000000009</v>
      </c>
      <c r="AH118" s="387">
        <v>6.8223143129738002</v>
      </c>
      <c r="AI118" s="387">
        <v>0.13054427207985717</v>
      </c>
      <c r="AJ118" s="387">
        <v>0.7217740730586153</v>
      </c>
      <c r="AK118" s="387">
        <v>1.2193821776149324E-2</v>
      </c>
      <c r="AL118" s="387">
        <v>3.559904592129552E-3</v>
      </c>
      <c r="AM118" s="387">
        <v>1.4272359436714333E-3</v>
      </c>
      <c r="AN118" s="387">
        <v>1.0786893951781706E-2</v>
      </c>
      <c r="AO118" s="387">
        <v>2.84792590981882E-2</v>
      </c>
      <c r="AP118" s="387">
        <v>9.5149501450522284E-3</v>
      </c>
      <c r="AQ118" s="391">
        <v>31424.963290899999</v>
      </c>
      <c r="AR118" s="391">
        <v>601.31339157820003</v>
      </c>
      <c r="AS118" s="391">
        <v>3324.6377562899988</v>
      </c>
      <c r="AT118" s="391">
        <v>56.167216008000004</v>
      </c>
      <c r="AU118" s="391">
        <v>16.397642500000003</v>
      </c>
      <c r="AV118" s="391">
        <v>6.5741382000000002</v>
      </c>
      <c r="AW118" s="391">
        <v>49.68662112399997</v>
      </c>
      <c r="AX118" s="391">
        <v>131.18124299999999</v>
      </c>
      <c r="AY118" s="391">
        <v>43.827789999999986</v>
      </c>
    </row>
    <row r="119" spans="1:51" customFormat="1" x14ac:dyDescent="0.25">
      <c r="A119" s="384" t="s">
        <v>539</v>
      </c>
      <c r="B119" s="384" t="s">
        <v>442</v>
      </c>
      <c r="C119" s="382">
        <v>1</v>
      </c>
      <c r="D119" s="384" t="s">
        <v>528</v>
      </c>
      <c r="E119" s="382">
        <v>32</v>
      </c>
      <c r="F119" s="386">
        <v>2011</v>
      </c>
      <c r="G119" s="390">
        <v>6748.144400000001</v>
      </c>
      <c r="H119" s="387">
        <v>6.6763195000243298</v>
      </c>
      <c r="I119" s="387">
        <v>0.13687473574605183</v>
      </c>
      <c r="J119" s="387">
        <v>0.70664061545570978</v>
      </c>
      <c r="K119" s="387">
        <v>1.3698947436572335E-2</v>
      </c>
      <c r="L119" s="387">
        <v>3.5911059490665313E-3</v>
      </c>
      <c r="M119" s="387">
        <v>1.4537675275591315E-3</v>
      </c>
      <c r="N119" s="387">
        <v>1.2118351261866884E-2</v>
      </c>
      <c r="O119" s="387">
        <v>2.8728846999776708E-2</v>
      </c>
      <c r="P119" s="387">
        <v>9.6918299495784323E-3</v>
      </c>
      <c r="Q119" s="391">
        <v>45052.768046699988</v>
      </c>
      <c r="R119" s="391">
        <v>923.65048152619954</v>
      </c>
      <c r="S119" s="391">
        <v>4768.512912000002</v>
      </c>
      <c r="T119" s="391">
        <v>92.442475429999973</v>
      </c>
      <c r="U119" s="391">
        <v>24.233301500000003</v>
      </c>
      <c r="V119" s="391">
        <v>9.8102332000000008</v>
      </c>
      <c r="W119" s="391">
        <v>81.776384204999957</v>
      </c>
      <c r="X119" s="391">
        <v>193.86640800000004</v>
      </c>
      <c r="Y119" s="391">
        <v>65.401867999999993</v>
      </c>
      <c r="AA119" s="384" t="s">
        <v>539</v>
      </c>
      <c r="AB119" s="384" t="s">
        <v>442</v>
      </c>
      <c r="AC119" s="382">
        <v>1</v>
      </c>
      <c r="AD119" s="384" t="s">
        <v>528</v>
      </c>
      <c r="AE119" s="382">
        <v>32</v>
      </c>
      <c r="AF119" s="386">
        <v>2011</v>
      </c>
      <c r="AG119" s="390">
        <v>6748.144400000001</v>
      </c>
      <c r="AH119" s="387">
        <v>6.6763195000243298</v>
      </c>
      <c r="AI119" s="387">
        <v>0.13687473574605183</v>
      </c>
      <c r="AJ119" s="387">
        <v>0.70664061545570978</v>
      </c>
      <c r="AK119" s="387">
        <v>1.3698947436572335E-2</v>
      </c>
      <c r="AL119" s="387">
        <v>3.5911059490665313E-3</v>
      </c>
      <c r="AM119" s="387">
        <v>1.4537675275591315E-3</v>
      </c>
      <c r="AN119" s="387">
        <v>1.2118351261866884E-2</v>
      </c>
      <c r="AO119" s="387">
        <v>2.8728846999776708E-2</v>
      </c>
      <c r="AP119" s="387">
        <v>9.6918299495784323E-3</v>
      </c>
      <c r="AQ119" s="391">
        <v>45052.768046699988</v>
      </c>
      <c r="AR119" s="391">
        <v>923.65048152619954</v>
      </c>
      <c r="AS119" s="391">
        <v>4768.512912000002</v>
      </c>
      <c r="AT119" s="391">
        <v>92.442475429999973</v>
      </c>
      <c r="AU119" s="391">
        <v>24.233301500000003</v>
      </c>
      <c r="AV119" s="391">
        <v>9.8102332000000008</v>
      </c>
      <c r="AW119" s="391">
        <v>81.776384204999957</v>
      </c>
      <c r="AX119" s="391">
        <v>193.86640800000004</v>
      </c>
      <c r="AY119" s="391">
        <v>65.401867999999993</v>
      </c>
    </row>
    <row r="120" spans="1:51" customFormat="1" x14ac:dyDescent="0.25">
      <c r="A120" s="384" t="s">
        <v>540</v>
      </c>
      <c r="B120" s="384" t="s">
        <v>442</v>
      </c>
      <c r="C120" s="382">
        <v>1</v>
      </c>
      <c r="D120" s="384" t="s">
        <v>528</v>
      </c>
      <c r="E120" s="382">
        <v>32</v>
      </c>
      <c r="F120" s="386">
        <v>2012</v>
      </c>
      <c r="G120" s="390">
        <v>10937.780499999999</v>
      </c>
      <c r="H120" s="387">
        <v>6.0225411475115997</v>
      </c>
      <c r="I120" s="387">
        <v>0.14240752247495742</v>
      </c>
      <c r="J120" s="387">
        <v>0.3693280153226699</v>
      </c>
      <c r="K120" s="387">
        <v>1.0716774251412341E-2</v>
      </c>
      <c r="L120" s="387">
        <v>3.5865374149718957E-3</v>
      </c>
      <c r="M120" s="387">
        <v>1.4498774774278932E-3</v>
      </c>
      <c r="N120" s="387">
        <v>9.4802581218374204E-3</v>
      </c>
      <c r="O120" s="387">
        <v>2.8692286337250971E-2</v>
      </c>
      <c r="P120" s="387">
        <v>9.665892819845855E-3</v>
      </c>
      <c r="Q120" s="391">
        <v>65873.233123699989</v>
      </c>
      <c r="R120" s="391">
        <v>1557.6222223799007</v>
      </c>
      <c r="S120" s="391">
        <v>4039.6287640999999</v>
      </c>
      <c r="T120" s="391">
        <v>117.21772442999999</v>
      </c>
      <c r="U120" s="391">
        <v>39.228759000000004</v>
      </c>
      <c r="V120" s="391">
        <v>15.858441599999999</v>
      </c>
      <c r="W120" s="391">
        <v>103.69298241999995</v>
      </c>
      <c r="X120" s="391">
        <v>313.82993000000005</v>
      </c>
      <c r="Y120" s="391">
        <v>105.72341399999999</v>
      </c>
      <c r="AA120" s="384" t="s">
        <v>540</v>
      </c>
      <c r="AB120" s="384" t="s">
        <v>442</v>
      </c>
      <c r="AC120" s="382">
        <v>1</v>
      </c>
      <c r="AD120" s="384" t="s">
        <v>528</v>
      </c>
      <c r="AE120" s="382">
        <v>32</v>
      </c>
      <c r="AF120" s="386">
        <v>2012</v>
      </c>
      <c r="AG120" s="390">
        <v>10937.780499999999</v>
      </c>
      <c r="AH120" s="387">
        <v>6.0225411475115997</v>
      </c>
      <c r="AI120" s="387">
        <v>0.14240752247495742</v>
      </c>
      <c r="AJ120" s="387">
        <v>0.3693280153226699</v>
      </c>
      <c r="AK120" s="387">
        <v>1.0716774251412341E-2</v>
      </c>
      <c r="AL120" s="387">
        <v>3.5865374149718957E-3</v>
      </c>
      <c r="AM120" s="387">
        <v>1.4498774774278932E-3</v>
      </c>
      <c r="AN120" s="387">
        <v>9.4802581218374204E-3</v>
      </c>
      <c r="AO120" s="387">
        <v>2.8692286337250971E-2</v>
      </c>
      <c r="AP120" s="387">
        <v>9.665892819845855E-3</v>
      </c>
      <c r="AQ120" s="391">
        <v>65873.233123699989</v>
      </c>
      <c r="AR120" s="391">
        <v>1557.6222223799007</v>
      </c>
      <c r="AS120" s="391">
        <v>4039.6287640999999</v>
      </c>
      <c r="AT120" s="391">
        <v>117.21772442999999</v>
      </c>
      <c r="AU120" s="391">
        <v>39.228759000000004</v>
      </c>
      <c r="AV120" s="391">
        <v>15.858441599999999</v>
      </c>
      <c r="AW120" s="391">
        <v>103.69298241999995</v>
      </c>
      <c r="AX120" s="391">
        <v>313.82993000000005</v>
      </c>
      <c r="AY120" s="391">
        <v>105.72341399999999</v>
      </c>
    </row>
    <row r="121" spans="1:51" customFormat="1" x14ac:dyDescent="0.25">
      <c r="A121" s="384" t="s">
        <v>541</v>
      </c>
      <c r="B121" s="384" t="s">
        <v>442</v>
      </c>
      <c r="C121" s="382">
        <v>1</v>
      </c>
      <c r="D121" s="384" t="s">
        <v>528</v>
      </c>
      <c r="E121" s="382">
        <v>32</v>
      </c>
      <c r="F121" s="386">
        <v>2013</v>
      </c>
      <c r="G121" s="390">
        <v>14474.067799999995</v>
      </c>
      <c r="H121" s="387">
        <v>5.853385175527503</v>
      </c>
      <c r="I121" s="387">
        <v>0.13478316104713151</v>
      </c>
      <c r="J121" s="387">
        <v>0.3378251581424816</v>
      </c>
      <c r="K121" s="387">
        <v>1.061760313572665E-2</v>
      </c>
      <c r="L121" s="387">
        <v>3.53453906026335E-3</v>
      </c>
      <c r="M121" s="387">
        <v>1.4056561141713051E-3</v>
      </c>
      <c r="N121" s="387">
        <v>9.3925346826135535E-3</v>
      </c>
      <c r="O121" s="387">
        <v>2.8276291479027067E-2</v>
      </c>
      <c r="P121" s="387">
        <v>9.3710889622888212E-3</v>
      </c>
      <c r="Q121" s="391">
        <v>84722.293890099958</v>
      </c>
      <c r="R121" s="391">
        <v>1950.8606112944997</v>
      </c>
      <c r="S121" s="391">
        <v>4889.7042434999994</v>
      </c>
      <c r="T121" s="391">
        <v>153.67990766000008</v>
      </c>
      <c r="U121" s="391">
        <v>51.159157999999998</v>
      </c>
      <c r="V121" s="391">
        <v>20.345561900000003</v>
      </c>
      <c r="W121" s="391">
        <v>135.94818381000002</v>
      </c>
      <c r="X121" s="391">
        <v>409.2729599999999</v>
      </c>
      <c r="Y121" s="391">
        <v>135.637777</v>
      </c>
      <c r="AA121" s="384" t="s">
        <v>541</v>
      </c>
      <c r="AB121" s="384" t="s">
        <v>442</v>
      </c>
      <c r="AC121" s="382">
        <v>1</v>
      </c>
      <c r="AD121" s="384" t="s">
        <v>528</v>
      </c>
      <c r="AE121" s="382">
        <v>32</v>
      </c>
      <c r="AF121" s="386">
        <v>2013</v>
      </c>
      <c r="AG121" s="390">
        <v>14474.067799999995</v>
      </c>
      <c r="AH121" s="387">
        <v>5.853385175527503</v>
      </c>
      <c r="AI121" s="387">
        <v>0.13478316104713151</v>
      </c>
      <c r="AJ121" s="387">
        <v>0.3378251581424816</v>
      </c>
      <c r="AK121" s="387">
        <v>1.061760313572665E-2</v>
      </c>
      <c r="AL121" s="387">
        <v>3.53453906026335E-3</v>
      </c>
      <c r="AM121" s="387">
        <v>1.4056561141713051E-3</v>
      </c>
      <c r="AN121" s="387">
        <v>9.3925346826135535E-3</v>
      </c>
      <c r="AO121" s="387">
        <v>2.8276291479027067E-2</v>
      </c>
      <c r="AP121" s="387">
        <v>9.3710889622888212E-3</v>
      </c>
      <c r="AQ121" s="391">
        <v>84722.293890099958</v>
      </c>
      <c r="AR121" s="391">
        <v>1950.8606112944997</v>
      </c>
      <c r="AS121" s="391">
        <v>4889.7042434999994</v>
      </c>
      <c r="AT121" s="391">
        <v>153.67990766000008</v>
      </c>
      <c r="AU121" s="391">
        <v>51.159157999999998</v>
      </c>
      <c r="AV121" s="391">
        <v>20.345561900000003</v>
      </c>
      <c r="AW121" s="391">
        <v>135.94818381000002</v>
      </c>
      <c r="AX121" s="391">
        <v>409.2729599999999</v>
      </c>
      <c r="AY121" s="391">
        <v>135.637777</v>
      </c>
    </row>
    <row r="122" spans="1:51" customFormat="1" x14ac:dyDescent="0.25">
      <c r="A122" s="384" t="s">
        <v>542</v>
      </c>
      <c r="B122" s="384" t="s">
        <v>442</v>
      </c>
      <c r="C122" s="382">
        <v>1</v>
      </c>
      <c r="D122" s="384" t="s">
        <v>528</v>
      </c>
      <c r="E122" s="382">
        <v>32</v>
      </c>
      <c r="F122" s="386">
        <v>2014</v>
      </c>
      <c r="G122" s="390">
        <v>20392.440599999998</v>
      </c>
      <c r="H122" s="387">
        <v>5.8941590400023038</v>
      </c>
      <c r="I122" s="387">
        <v>0.14331171642088786</v>
      </c>
      <c r="J122" s="387">
        <v>0.34858280057464042</v>
      </c>
      <c r="K122" s="387">
        <v>1.3686403147350592E-2</v>
      </c>
      <c r="L122" s="387">
        <v>3.5815858647149871E-3</v>
      </c>
      <c r="M122" s="387">
        <v>1.445666096484793E-3</v>
      </c>
      <c r="N122" s="387">
        <v>1.2107257075447849E-2</v>
      </c>
      <c r="O122" s="387">
        <v>2.8652700844449191E-2</v>
      </c>
      <c r="P122" s="387">
        <v>9.6378111798937904E-3</v>
      </c>
      <c r="Q122" s="391">
        <v>120196.2881102</v>
      </c>
      <c r="R122" s="391">
        <v>2922.4756643969999</v>
      </c>
      <c r="S122" s="391">
        <v>7108.4540548999994</v>
      </c>
      <c r="T122" s="391">
        <v>279.09916320999997</v>
      </c>
      <c r="U122" s="391">
        <v>73.037277000000003</v>
      </c>
      <c r="V122" s="391">
        <v>29.480660000000007</v>
      </c>
      <c r="W122" s="391">
        <v>246.89652073999997</v>
      </c>
      <c r="X122" s="391">
        <v>584.29849999999988</v>
      </c>
      <c r="Y122" s="391">
        <v>196.53849200000002</v>
      </c>
      <c r="AA122" s="384" t="s">
        <v>542</v>
      </c>
      <c r="AB122" s="384" t="s">
        <v>442</v>
      </c>
      <c r="AC122" s="382">
        <v>1</v>
      </c>
      <c r="AD122" s="384" t="s">
        <v>528</v>
      </c>
      <c r="AE122" s="382">
        <v>32</v>
      </c>
      <c r="AF122" s="386">
        <v>2014</v>
      </c>
      <c r="AG122" s="390">
        <v>20392.440599999998</v>
      </c>
      <c r="AH122" s="387">
        <v>5.8941590400023038</v>
      </c>
      <c r="AI122" s="387">
        <v>0.14331171642088786</v>
      </c>
      <c r="AJ122" s="387">
        <v>0.34858280057464042</v>
      </c>
      <c r="AK122" s="387">
        <v>1.3686403147350592E-2</v>
      </c>
      <c r="AL122" s="387">
        <v>3.5815858647149871E-3</v>
      </c>
      <c r="AM122" s="387">
        <v>1.445666096484793E-3</v>
      </c>
      <c r="AN122" s="387">
        <v>1.2107257075447849E-2</v>
      </c>
      <c r="AO122" s="387">
        <v>2.8652700844449191E-2</v>
      </c>
      <c r="AP122" s="387">
        <v>9.6378111798937904E-3</v>
      </c>
      <c r="AQ122" s="391">
        <v>120196.2881102</v>
      </c>
      <c r="AR122" s="391">
        <v>2922.4756643969999</v>
      </c>
      <c r="AS122" s="391">
        <v>7108.4540548999994</v>
      </c>
      <c r="AT122" s="391">
        <v>279.09916320999997</v>
      </c>
      <c r="AU122" s="391">
        <v>73.037277000000003</v>
      </c>
      <c r="AV122" s="391">
        <v>29.480660000000007</v>
      </c>
      <c r="AW122" s="391">
        <v>246.89652073999997</v>
      </c>
      <c r="AX122" s="391">
        <v>584.29849999999988</v>
      </c>
      <c r="AY122" s="391">
        <v>196.53849200000002</v>
      </c>
    </row>
    <row r="123" spans="1:51" customFormat="1" x14ac:dyDescent="0.25">
      <c r="A123" s="384" t="s">
        <v>543</v>
      </c>
      <c r="B123" s="384" t="s">
        <v>442</v>
      </c>
      <c r="C123" s="382">
        <v>1</v>
      </c>
      <c r="D123" s="384" t="s">
        <v>528</v>
      </c>
      <c r="E123" s="382">
        <v>32</v>
      </c>
      <c r="F123" s="386">
        <v>2015</v>
      </c>
      <c r="G123" s="390">
        <v>35885.375</v>
      </c>
      <c r="H123" s="387">
        <v>5.9298833124942973</v>
      </c>
      <c r="I123" s="387">
        <v>0.14921105049681102</v>
      </c>
      <c r="J123" s="387">
        <v>0.35421591070456981</v>
      </c>
      <c r="K123" s="387">
        <v>1.5967257077569904E-2</v>
      </c>
      <c r="L123" s="387">
        <v>3.6111462399375798E-3</v>
      </c>
      <c r="M123" s="387">
        <v>1.4707995666758393E-3</v>
      </c>
      <c r="N123" s="387">
        <v>1.4124943595545539E-2</v>
      </c>
      <c r="O123" s="387">
        <v>2.8889156655044018E-2</v>
      </c>
      <c r="P123" s="387">
        <v>9.8053903574924304E-3</v>
      </c>
      <c r="Q123" s="391">
        <v>212796.08637510004</v>
      </c>
      <c r="R123" s="391">
        <v>5354.4945012219996</v>
      </c>
      <c r="S123" s="391">
        <v>12711.170786600002</v>
      </c>
      <c r="T123" s="391">
        <v>572.99100795000015</v>
      </c>
      <c r="U123" s="391">
        <v>129.58733700000002</v>
      </c>
      <c r="V123" s="391">
        <v>52.780194000000002</v>
      </c>
      <c r="W123" s="391">
        <v>506.87889777999999</v>
      </c>
      <c r="X123" s="391">
        <v>1036.6982200000002</v>
      </c>
      <c r="Y123" s="391">
        <v>351.87010999999995</v>
      </c>
      <c r="AA123" s="384" t="s">
        <v>543</v>
      </c>
      <c r="AB123" s="384" t="s">
        <v>442</v>
      </c>
      <c r="AC123" s="382">
        <v>1</v>
      </c>
      <c r="AD123" s="384" t="s">
        <v>528</v>
      </c>
      <c r="AE123" s="382">
        <v>32</v>
      </c>
      <c r="AF123" s="386">
        <v>2015</v>
      </c>
      <c r="AG123" s="390">
        <v>35885.375</v>
      </c>
      <c r="AH123" s="387">
        <v>5.9298833124942973</v>
      </c>
      <c r="AI123" s="387">
        <v>0.14921105049681102</v>
      </c>
      <c r="AJ123" s="387">
        <v>0.35421591070456981</v>
      </c>
      <c r="AK123" s="387">
        <v>1.5967257077569904E-2</v>
      </c>
      <c r="AL123" s="387">
        <v>3.6111462399375798E-3</v>
      </c>
      <c r="AM123" s="387">
        <v>1.4707995666758393E-3</v>
      </c>
      <c r="AN123" s="387">
        <v>1.4124943595545539E-2</v>
      </c>
      <c r="AO123" s="387">
        <v>2.8889156655044018E-2</v>
      </c>
      <c r="AP123" s="387">
        <v>9.8053903574924304E-3</v>
      </c>
      <c r="AQ123" s="391">
        <v>212796.08637510004</v>
      </c>
      <c r="AR123" s="391">
        <v>5354.4945012219996</v>
      </c>
      <c r="AS123" s="391">
        <v>12711.170786600002</v>
      </c>
      <c r="AT123" s="391">
        <v>572.99100795000015</v>
      </c>
      <c r="AU123" s="391">
        <v>129.58733700000002</v>
      </c>
      <c r="AV123" s="391">
        <v>52.780194000000002</v>
      </c>
      <c r="AW123" s="391">
        <v>506.87889777999999</v>
      </c>
      <c r="AX123" s="391">
        <v>1036.6982200000002</v>
      </c>
      <c r="AY123" s="391">
        <v>351.87010999999995</v>
      </c>
    </row>
    <row r="124" spans="1:51" customFormat="1" x14ac:dyDescent="0.25">
      <c r="A124" s="384" t="s">
        <v>544</v>
      </c>
      <c r="B124" s="384" t="s">
        <v>442</v>
      </c>
      <c r="C124" s="382">
        <v>1</v>
      </c>
      <c r="D124" s="384" t="s">
        <v>528</v>
      </c>
      <c r="E124" s="382">
        <v>32</v>
      </c>
      <c r="F124" s="386">
        <v>2016</v>
      </c>
      <c r="G124" s="390">
        <v>49384.896999999997</v>
      </c>
      <c r="H124" s="387">
        <v>5.9522843200928417</v>
      </c>
      <c r="I124" s="387">
        <v>0.1505864207001586</v>
      </c>
      <c r="J124" s="387">
        <v>0.33777655891435787</v>
      </c>
      <c r="K124" s="387">
        <v>1.7588341005550744E-2</v>
      </c>
      <c r="L124" s="387">
        <v>3.6124972377688668E-3</v>
      </c>
      <c r="M124" s="387">
        <v>1.4719501794242889E-3</v>
      </c>
      <c r="N124" s="387">
        <v>1.5558982451861748E-2</v>
      </c>
      <c r="O124" s="387">
        <v>2.8899987783714529E-2</v>
      </c>
      <c r="P124" s="387">
        <v>9.8130533713576447E-3</v>
      </c>
      <c r="Q124" s="391">
        <v>293952.94806249999</v>
      </c>
      <c r="R124" s="391">
        <v>7436.6948758759991</v>
      </c>
      <c r="S124" s="391">
        <v>16681.060570999995</v>
      </c>
      <c r="T124" s="391">
        <v>868.59840895999992</v>
      </c>
      <c r="U124" s="391">
        <v>178.40280399999997</v>
      </c>
      <c r="V124" s="391">
        <v>72.692108000000019</v>
      </c>
      <c r="W124" s="391">
        <v>768.37874580999983</v>
      </c>
      <c r="X124" s="391">
        <v>1427.2229200000002</v>
      </c>
      <c r="Y124" s="391">
        <v>484.61663000000004</v>
      </c>
      <c r="AA124" s="384" t="s">
        <v>544</v>
      </c>
      <c r="AB124" s="384" t="s">
        <v>442</v>
      </c>
      <c r="AC124" s="382">
        <v>1</v>
      </c>
      <c r="AD124" s="384" t="s">
        <v>528</v>
      </c>
      <c r="AE124" s="382">
        <v>32</v>
      </c>
      <c r="AF124" s="386">
        <v>2016</v>
      </c>
      <c r="AG124" s="390">
        <v>49384.896999999997</v>
      </c>
      <c r="AH124" s="387">
        <v>5.9522843200928417</v>
      </c>
      <c r="AI124" s="387">
        <v>0.1505864207001586</v>
      </c>
      <c r="AJ124" s="387">
        <v>0.33777655891435787</v>
      </c>
      <c r="AK124" s="387">
        <v>1.7588341005550744E-2</v>
      </c>
      <c r="AL124" s="387">
        <v>3.6124972377688668E-3</v>
      </c>
      <c r="AM124" s="387">
        <v>1.4719501794242889E-3</v>
      </c>
      <c r="AN124" s="387">
        <v>1.5558982451861748E-2</v>
      </c>
      <c r="AO124" s="387">
        <v>2.8899987783714529E-2</v>
      </c>
      <c r="AP124" s="387">
        <v>9.8130533713576447E-3</v>
      </c>
      <c r="AQ124" s="391">
        <v>293952.94806249999</v>
      </c>
      <c r="AR124" s="391">
        <v>7436.6948758759991</v>
      </c>
      <c r="AS124" s="391">
        <v>16681.060570999995</v>
      </c>
      <c r="AT124" s="391">
        <v>868.59840895999992</v>
      </c>
      <c r="AU124" s="391">
        <v>178.40280399999997</v>
      </c>
      <c r="AV124" s="391">
        <v>72.692108000000019</v>
      </c>
      <c r="AW124" s="391">
        <v>768.37874580999983</v>
      </c>
      <c r="AX124" s="391">
        <v>1427.2229200000002</v>
      </c>
      <c r="AY124" s="391">
        <v>484.61663000000004</v>
      </c>
    </row>
    <row r="125" spans="1:51" customFormat="1" x14ac:dyDescent="0.25">
      <c r="A125" s="384" t="s">
        <v>545</v>
      </c>
      <c r="B125" s="384" t="s">
        <v>442</v>
      </c>
      <c r="C125" s="382">
        <v>1</v>
      </c>
      <c r="D125" s="384" t="s">
        <v>528</v>
      </c>
      <c r="E125" s="382">
        <v>32</v>
      </c>
      <c r="F125" s="386">
        <v>2017</v>
      </c>
      <c r="G125" s="390">
        <v>62280.565999999999</v>
      </c>
      <c r="H125" s="387">
        <v>4.4531020435202864</v>
      </c>
      <c r="I125" s="387">
        <v>0.12965437460932835</v>
      </c>
      <c r="J125" s="387">
        <v>0.23506292614617544</v>
      </c>
      <c r="K125" s="387">
        <v>1.1939910571621973E-2</v>
      </c>
      <c r="L125" s="387">
        <v>3.5937571119697281E-3</v>
      </c>
      <c r="M125" s="387">
        <v>1.4560147703217728E-3</v>
      </c>
      <c r="N125" s="387">
        <v>1.0562276165569855E-2</v>
      </c>
      <c r="O125" s="387">
        <v>2.8750063061405071E-2</v>
      </c>
      <c r="P125" s="387">
        <v>9.7068143215011931E-3</v>
      </c>
      <c r="Q125" s="391">
        <v>277341.71572620008</v>
      </c>
      <c r="R125" s="391">
        <v>8074.947835044999</v>
      </c>
      <c r="S125" s="391">
        <v>14639.852086000004</v>
      </c>
      <c r="T125" s="391">
        <v>743.62438839000004</v>
      </c>
      <c r="U125" s="391">
        <v>223.82122700000005</v>
      </c>
      <c r="V125" s="391">
        <v>90.681424000000007</v>
      </c>
      <c r="W125" s="391">
        <v>657.82453784000029</v>
      </c>
      <c r="X125" s="391">
        <v>1790.5702000000006</v>
      </c>
      <c r="Y125" s="391">
        <v>604.54589000000021</v>
      </c>
      <c r="AA125" s="384" t="s">
        <v>545</v>
      </c>
      <c r="AB125" s="384" t="s">
        <v>442</v>
      </c>
      <c r="AC125" s="382">
        <v>1</v>
      </c>
      <c r="AD125" s="384" t="s">
        <v>528</v>
      </c>
      <c r="AE125" s="382">
        <v>32</v>
      </c>
      <c r="AF125" s="386">
        <v>2017</v>
      </c>
      <c r="AG125" s="390">
        <v>62280.565999999999</v>
      </c>
      <c r="AH125" s="387">
        <v>4.4531020435202864</v>
      </c>
      <c r="AI125" s="387">
        <v>0.12965437460932835</v>
      </c>
      <c r="AJ125" s="387">
        <v>0.23506292614617544</v>
      </c>
      <c r="AK125" s="387">
        <v>1.1939910571621973E-2</v>
      </c>
      <c r="AL125" s="387">
        <v>3.5937571119697281E-3</v>
      </c>
      <c r="AM125" s="387">
        <v>1.4560147703217728E-3</v>
      </c>
      <c r="AN125" s="387">
        <v>1.0562276165569855E-2</v>
      </c>
      <c r="AO125" s="387">
        <v>2.8750063061405071E-2</v>
      </c>
      <c r="AP125" s="387">
        <v>9.7068143215011931E-3</v>
      </c>
      <c r="AQ125" s="391">
        <v>277341.71572620008</v>
      </c>
      <c r="AR125" s="391">
        <v>8074.947835044999</v>
      </c>
      <c r="AS125" s="391">
        <v>14639.852086000004</v>
      </c>
      <c r="AT125" s="391">
        <v>743.62438839000004</v>
      </c>
      <c r="AU125" s="391">
        <v>223.82122700000005</v>
      </c>
      <c r="AV125" s="391">
        <v>90.681424000000007</v>
      </c>
      <c r="AW125" s="391">
        <v>657.82453784000029</v>
      </c>
      <c r="AX125" s="391">
        <v>1790.5702000000006</v>
      </c>
      <c r="AY125" s="391">
        <v>604.54589000000021</v>
      </c>
    </row>
    <row r="126" spans="1:51" customFormat="1" x14ac:dyDescent="0.25">
      <c r="A126" s="384" t="s">
        <v>546</v>
      </c>
      <c r="B126" s="384" t="s">
        <v>442</v>
      </c>
      <c r="C126" s="382">
        <v>1</v>
      </c>
      <c r="D126" s="384" t="s">
        <v>528</v>
      </c>
      <c r="E126" s="382">
        <v>32</v>
      </c>
      <c r="F126" s="386">
        <v>2018</v>
      </c>
      <c r="G126" s="390">
        <v>76984.729999999981</v>
      </c>
      <c r="H126" s="387">
        <v>3.3659505971924566</v>
      </c>
      <c r="I126" s="387">
        <v>0.11794979457382006</v>
      </c>
      <c r="J126" s="387">
        <v>0.22429868124496902</v>
      </c>
      <c r="K126" s="387">
        <v>1.1886860315935385E-2</v>
      </c>
      <c r="L126" s="387">
        <v>3.5837781076844722E-3</v>
      </c>
      <c r="M126" s="387">
        <v>1.4475308155266638E-3</v>
      </c>
      <c r="N126" s="387">
        <v>1.0515343433431541E-2</v>
      </c>
      <c r="O126" s="387">
        <v>2.8670229018144248E-2</v>
      </c>
      <c r="P126" s="387">
        <v>9.6502493416551587E-3</v>
      </c>
      <c r="Q126" s="391">
        <v>259126.79791819997</v>
      </c>
      <c r="R126" s="391">
        <v>9080.3330888210003</v>
      </c>
      <c r="S126" s="391">
        <v>17267.573414999999</v>
      </c>
      <c r="T126" s="391">
        <v>915.10673197000006</v>
      </c>
      <c r="U126" s="391">
        <v>275.89618999999993</v>
      </c>
      <c r="V126" s="391">
        <v>111.437769</v>
      </c>
      <c r="W126" s="391">
        <v>809.52087507999988</v>
      </c>
      <c r="X126" s="391">
        <v>2207.1698399999996</v>
      </c>
      <c r="Y126" s="391">
        <v>742.92183999999997</v>
      </c>
      <c r="AA126" s="384" t="s">
        <v>546</v>
      </c>
      <c r="AB126" s="384" t="s">
        <v>442</v>
      </c>
      <c r="AC126" s="382">
        <v>1</v>
      </c>
      <c r="AD126" s="384" t="s">
        <v>528</v>
      </c>
      <c r="AE126" s="382">
        <v>32</v>
      </c>
      <c r="AF126" s="386">
        <v>2018</v>
      </c>
      <c r="AG126" s="390">
        <v>76984.729999999981</v>
      </c>
      <c r="AH126" s="387">
        <v>3.3659505971924566</v>
      </c>
      <c r="AI126" s="387">
        <v>0.11794979457382006</v>
      </c>
      <c r="AJ126" s="387">
        <v>0.22429868124496902</v>
      </c>
      <c r="AK126" s="387">
        <v>1.1886860315935385E-2</v>
      </c>
      <c r="AL126" s="387">
        <v>3.5837781076844722E-3</v>
      </c>
      <c r="AM126" s="387">
        <v>1.4475308155266638E-3</v>
      </c>
      <c r="AN126" s="387">
        <v>1.0515343433431541E-2</v>
      </c>
      <c r="AO126" s="387">
        <v>2.8670229018144248E-2</v>
      </c>
      <c r="AP126" s="387">
        <v>9.6502493416551587E-3</v>
      </c>
      <c r="AQ126" s="391">
        <v>259126.79791819997</v>
      </c>
      <c r="AR126" s="391">
        <v>9080.3330888210003</v>
      </c>
      <c r="AS126" s="391">
        <v>17267.573414999999</v>
      </c>
      <c r="AT126" s="391">
        <v>915.10673197000006</v>
      </c>
      <c r="AU126" s="391">
        <v>275.89618999999993</v>
      </c>
      <c r="AV126" s="391">
        <v>111.437769</v>
      </c>
      <c r="AW126" s="391">
        <v>809.52087507999988</v>
      </c>
      <c r="AX126" s="391">
        <v>2207.1698399999996</v>
      </c>
      <c r="AY126" s="391">
        <v>742.92183999999997</v>
      </c>
    </row>
    <row r="127" spans="1:51" customFormat="1" x14ac:dyDescent="0.25">
      <c r="A127" s="384" t="s">
        <v>547</v>
      </c>
      <c r="B127" s="384" t="s">
        <v>442</v>
      </c>
      <c r="C127" s="382">
        <v>1</v>
      </c>
      <c r="D127" s="384" t="s">
        <v>528</v>
      </c>
      <c r="E127" s="382">
        <v>32</v>
      </c>
      <c r="F127" s="386">
        <v>2019</v>
      </c>
      <c r="G127" s="390">
        <v>93608.229000000007</v>
      </c>
      <c r="H127" s="387">
        <v>3.1500992126878056</v>
      </c>
      <c r="I127" s="387">
        <v>0.1064447202412194</v>
      </c>
      <c r="J127" s="387">
        <v>0.21478492505183489</v>
      </c>
      <c r="K127" s="387">
        <v>1.1771722957177193E-2</v>
      </c>
      <c r="L127" s="387">
        <v>3.5764945408805885E-3</v>
      </c>
      <c r="M127" s="387">
        <v>1.4413306334424936E-3</v>
      </c>
      <c r="N127" s="387">
        <v>1.041349042059112E-2</v>
      </c>
      <c r="O127" s="387">
        <v>2.8611941477922846E-2</v>
      </c>
      <c r="P127" s="387">
        <v>9.6089215617998752E-3</v>
      </c>
      <c r="Q127" s="391">
        <v>294875.20847399981</v>
      </c>
      <c r="R127" s="391">
        <v>9964.1017481810013</v>
      </c>
      <c r="S127" s="391">
        <v>20105.636449999998</v>
      </c>
      <c r="T127" s="391">
        <v>1101.9301383</v>
      </c>
      <c r="U127" s="391">
        <v>334.78932000000003</v>
      </c>
      <c r="V127" s="391">
        <v>134.92040800000001</v>
      </c>
      <c r="W127" s="391">
        <v>974.7883959799999</v>
      </c>
      <c r="X127" s="391">
        <v>2678.3131700000004</v>
      </c>
      <c r="Y127" s="391">
        <v>899.4741300000004</v>
      </c>
      <c r="AA127" s="384" t="s">
        <v>547</v>
      </c>
      <c r="AB127" s="384" t="s">
        <v>442</v>
      </c>
      <c r="AC127" s="382">
        <v>1</v>
      </c>
      <c r="AD127" s="384" t="s">
        <v>528</v>
      </c>
      <c r="AE127" s="382">
        <v>32</v>
      </c>
      <c r="AF127" s="386">
        <v>2019</v>
      </c>
      <c r="AG127" s="390">
        <v>93608.229000000007</v>
      </c>
      <c r="AH127" s="387">
        <v>3.1500992126878056</v>
      </c>
      <c r="AI127" s="387">
        <v>0.1064447202412194</v>
      </c>
      <c r="AJ127" s="387">
        <v>0.21478492505183489</v>
      </c>
      <c r="AK127" s="387">
        <v>1.1771722957177193E-2</v>
      </c>
      <c r="AL127" s="387">
        <v>3.5764945408805885E-3</v>
      </c>
      <c r="AM127" s="387">
        <v>1.4413306334424936E-3</v>
      </c>
      <c r="AN127" s="387">
        <v>1.041349042059112E-2</v>
      </c>
      <c r="AO127" s="387">
        <v>2.8611941477922846E-2</v>
      </c>
      <c r="AP127" s="387">
        <v>9.6089215617998752E-3</v>
      </c>
      <c r="AQ127" s="391">
        <v>294875.20847399981</v>
      </c>
      <c r="AR127" s="391">
        <v>9964.1017481810013</v>
      </c>
      <c r="AS127" s="391">
        <v>20105.636449999998</v>
      </c>
      <c r="AT127" s="391">
        <v>1101.9301383</v>
      </c>
      <c r="AU127" s="391">
        <v>334.78932000000003</v>
      </c>
      <c r="AV127" s="391">
        <v>134.92040800000001</v>
      </c>
      <c r="AW127" s="391">
        <v>974.7883959799999</v>
      </c>
      <c r="AX127" s="391">
        <v>2678.3131700000004</v>
      </c>
      <c r="AY127" s="391">
        <v>899.4741300000004</v>
      </c>
    </row>
    <row r="128" spans="1:51" customFormat="1" x14ac:dyDescent="0.25">
      <c r="A128" s="384" t="s">
        <v>548</v>
      </c>
      <c r="B128" s="384" t="s">
        <v>442</v>
      </c>
      <c r="C128" s="382">
        <v>1</v>
      </c>
      <c r="D128" s="384" t="s">
        <v>528</v>
      </c>
      <c r="E128" s="382">
        <v>32</v>
      </c>
      <c r="F128" s="386">
        <v>2020</v>
      </c>
      <c r="G128" s="390">
        <v>160392.45299999998</v>
      </c>
      <c r="H128" s="387">
        <v>2.9460449954026204</v>
      </c>
      <c r="I128" s="387">
        <v>9.6268898060721073E-2</v>
      </c>
      <c r="J128" s="387">
        <v>0.20427405455916309</v>
      </c>
      <c r="K128" s="387">
        <v>1.1707933996744845E-2</v>
      </c>
      <c r="L128" s="387">
        <v>3.5776975117401571E-3</v>
      </c>
      <c r="M128" s="387">
        <v>1.4423614432781326E-3</v>
      </c>
      <c r="N128" s="387">
        <v>1.0357060754597977E-2</v>
      </c>
      <c r="O128" s="387">
        <v>2.8621577350650039E-2</v>
      </c>
      <c r="P128" s="387">
        <v>9.6157910247809484E-3</v>
      </c>
      <c r="Q128" s="391">
        <v>472523.38346099993</v>
      </c>
      <c r="R128" s="391">
        <v>15440.804707565994</v>
      </c>
      <c r="S128" s="391">
        <v>32764.016694999998</v>
      </c>
      <c r="T128" s="391">
        <v>1877.8642532999995</v>
      </c>
      <c r="U128" s="391">
        <v>573.83568000000002</v>
      </c>
      <c r="V128" s="391">
        <v>231.34389000000002</v>
      </c>
      <c r="W128" s="391">
        <v>1661.1943803000004</v>
      </c>
      <c r="X128" s="391">
        <v>4590.6850000000004</v>
      </c>
      <c r="Y128" s="391">
        <v>1542.3003099999999</v>
      </c>
      <c r="AA128" s="384" t="s">
        <v>548</v>
      </c>
      <c r="AB128" s="384" t="s">
        <v>442</v>
      </c>
      <c r="AC128" s="382">
        <v>1</v>
      </c>
      <c r="AD128" s="384" t="s">
        <v>528</v>
      </c>
      <c r="AE128" s="382">
        <v>32</v>
      </c>
      <c r="AF128" s="386">
        <v>2020</v>
      </c>
      <c r="AG128" s="390">
        <v>160392.45299999998</v>
      </c>
      <c r="AH128" s="387">
        <v>2.9460449954026204</v>
      </c>
      <c r="AI128" s="387">
        <v>9.6268898060721073E-2</v>
      </c>
      <c r="AJ128" s="387">
        <v>0.20427405455916309</v>
      </c>
      <c r="AK128" s="387">
        <v>1.1707933996744845E-2</v>
      </c>
      <c r="AL128" s="387">
        <v>3.5776975117401571E-3</v>
      </c>
      <c r="AM128" s="387">
        <v>1.4423614432781326E-3</v>
      </c>
      <c r="AN128" s="387">
        <v>1.0357060754597977E-2</v>
      </c>
      <c r="AO128" s="387">
        <v>2.8621577350650039E-2</v>
      </c>
      <c r="AP128" s="387">
        <v>9.6157910247809484E-3</v>
      </c>
      <c r="AQ128" s="391">
        <v>472523.38346099993</v>
      </c>
      <c r="AR128" s="391">
        <v>15440.804707565994</v>
      </c>
      <c r="AS128" s="391">
        <v>32764.016694999998</v>
      </c>
      <c r="AT128" s="391">
        <v>1877.8642532999995</v>
      </c>
      <c r="AU128" s="391">
        <v>573.83568000000002</v>
      </c>
      <c r="AV128" s="391">
        <v>231.34389000000002</v>
      </c>
      <c r="AW128" s="391">
        <v>1661.1943803000004</v>
      </c>
      <c r="AX128" s="391">
        <v>4590.6850000000004</v>
      </c>
      <c r="AY128" s="391">
        <v>1542.3003099999999</v>
      </c>
    </row>
    <row r="129" spans="1:51" customFormat="1" x14ac:dyDescent="0.25">
      <c r="A129" s="384" t="s">
        <v>549</v>
      </c>
      <c r="B129" s="384" t="s">
        <v>442</v>
      </c>
      <c r="C129" s="382">
        <v>1</v>
      </c>
      <c r="D129" s="384" t="s">
        <v>528</v>
      </c>
      <c r="E129" s="382">
        <v>32</v>
      </c>
      <c r="F129" s="386">
        <v>2021</v>
      </c>
      <c r="G129" s="390">
        <v>91147.214000000007</v>
      </c>
      <c r="H129" s="387">
        <v>2.743200123154613</v>
      </c>
      <c r="I129" s="387">
        <v>8.6820496073834977E-2</v>
      </c>
      <c r="J129" s="387">
        <v>0.19753164140595669</v>
      </c>
      <c r="K129" s="387">
        <v>1.0004125262237852E-2</v>
      </c>
      <c r="L129" s="387">
        <v>3.5788187667480432E-3</v>
      </c>
      <c r="M129" s="387">
        <v>1.4433147347762047E-3</v>
      </c>
      <c r="N129" s="387">
        <v>8.8498385562283885E-3</v>
      </c>
      <c r="O129" s="387">
        <v>2.8630557813868009E-2</v>
      </c>
      <c r="P129" s="387">
        <v>9.6221391912209211E-3</v>
      </c>
      <c r="Q129" s="391">
        <v>250035.0486699999</v>
      </c>
      <c r="R129" s="391">
        <v>7913.4463352279972</v>
      </c>
      <c r="S129" s="391">
        <v>18004.458790999997</v>
      </c>
      <c r="T129" s="391">
        <v>911.84814615999971</v>
      </c>
      <c r="U129" s="391">
        <v>326.19936000000001</v>
      </c>
      <c r="V129" s="391">
        <v>131.55411699999999</v>
      </c>
      <c r="W129" s="391">
        <v>806.63812874999996</v>
      </c>
      <c r="X129" s="391">
        <v>2609.5955799999997</v>
      </c>
      <c r="Y129" s="391">
        <v>877.03118000000029</v>
      </c>
      <c r="AA129" s="384" t="s">
        <v>549</v>
      </c>
      <c r="AB129" s="384" t="s">
        <v>442</v>
      </c>
      <c r="AC129" s="382">
        <v>1</v>
      </c>
      <c r="AD129" s="384" t="s">
        <v>528</v>
      </c>
      <c r="AE129" s="382">
        <v>32</v>
      </c>
      <c r="AF129" s="386">
        <v>2021</v>
      </c>
      <c r="AG129" s="390">
        <v>91147.214000000007</v>
      </c>
      <c r="AH129" s="387">
        <v>2.743200123154613</v>
      </c>
      <c r="AI129" s="387">
        <v>8.6820496073834977E-2</v>
      </c>
      <c r="AJ129" s="387">
        <v>0.19753164140595669</v>
      </c>
      <c r="AK129" s="387">
        <v>1.0004125262237852E-2</v>
      </c>
      <c r="AL129" s="387">
        <v>3.5788187667480432E-3</v>
      </c>
      <c r="AM129" s="387">
        <v>1.4433147347762047E-3</v>
      </c>
      <c r="AN129" s="387">
        <v>8.8498385562283885E-3</v>
      </c>
      <c r="AO129" s="387">
        <v>2.8630557813868009E-2</v>
      </c>
      <c r="AP129" s="387">
        <v>9.6221391912209211E-3</v>
      </c>
      <c r="AQ129" s="391">
        <v>250035.0486699999</v>
      </c>
      <c r="AR129" s="391">
        <v>7913.4463352279972</v>
      </c>
      <c r="AS129" s="391">
        <v>18004.458790999997</v>
      </c>
      <c r="AT129" s="391">
        <v>911.84814615999971</v>
      </c>
      <c r="AU129" s="391">
        <v>326.19936000000001</v>
      </c>
      <c r="AV129" s="391">
        <v>131.55411699999999</v>
      </c>
      <c r="AW129" s="391">
        <v>806.63812874999996</v>
      </c>
      <c r="AX129" s="391">
        <v>2609.5955799999997</v>
      </c>
      <c r="AY129" s="391">
        <v>877.03118000000029</v>
      </c>
    </row>
    <row r="130" spans="1:51" customFormat="1" x14ac:dyDescent="0.25">
      <c r="A130" s="384" t="s">
        <v>550</v>
      </c>
      <c r="B130" s="384" t="s">
        <v>442</v>
      </c>
      <c r="C130" s="382">
        <v>1</v>
      </c>
      <c r="D130" s="384" t="s">
        <v>528</v>
      </c>
      <c r="E130" s="382">
        <v>32</v>
      </c>
      <c r="F130" s="386">
        <v>2022</v>
      </c>
      <c r="G130" s="390">
        <v>94752.002999999997</v>
      </c>
      <c r="H130" s="387">
        <v>2.0937190439340903</v>
      </c>
      <c r="I130" s="387">
        <v>7.1973509251123724E-2</v>
      </c>
      <c r="J130" s="387">
        <v>0.16218753127677943</v>
      </c>
      <c r="K130" s="387">
        <v>8.9203630274707763E-3</v>
      </c>
      <c r="L130" s="387">
        <v>3.5790408567932873E-3</v>
      </c>
      <c r="M130" s="387">
        <v>1.4434999859580804E-3</v>
      </c>
      <c r="N130" s="387">
        <v>7.8911245614512217E-3</v>
      </c>
      <c r="O130" s="387">
        <v>2.8632369914122033E-2</v>
      </c>
      <c r="P130" s="387">
        <v>9.6233855868988871E-3</v>
      </c>
      <c r="Q130" s="391">
        <v>198384.07313200005</v>
      </c>
      <c r="R130" s="391">
        <v>6819.6341644830027</v>
      </c>
      <c r="S130" s="391">
        <v>15367.593450099997</v>
      </c>
      <c r="T130" s="391">
        <v>845.22226434000004</v>
      </c>
      <c r="U130" s="391">
        <v>339.1212900000001</v>
      </c>
      <c r="V130" s="391">
        <v>136.77451499999998</v>
      </c>
      <c r="W130" s="391">
        <v>747.69985811999982</v>
      </c>
      <c r="X130" s="391">
        <v>2712.9744000000005</v>
      </c>
      <c r="Y130" s="391">
        <v>911.83506000000011</v>
      </c>
      <c r="AA130" s="384" t="s">
        <v>550</v>
      </c>
      <c r="AB130" s="384" t="s">
        <v>442</v>
      </c>
      <c r="AC130" s="382">
        <v>1</v>
      </c>
      <c r="AD130" s="384" t="s">
        <v>528</v>
      </c>
      <c r="AE130" s="382">
        <v>32</v>
      </c>
      <c r="AF130" s="386">
        <v>2022</v>
      </c>
      <c r="AG130" s="390">
        <v>94752.002999999997</v>
      </c>
      <c r="AH130" s="387">
        <v>2.0937190439340903</v>
      </c>
      <c r="AI130" s="387">
        <v>7.1973509251123724E-2</v>
      </c>
      <c r="AJ130" s="387">
        <v>0.16218753127677943</v>
      </c>
      <c r="AK130" s="387">
        <v>8.9203630274707763E-3</v>
      </c>
      <c r="AL130" s="387">
        <v>3.5790408567932873E-3</v>
      </c>
      <c r="AM130" s="387">
        <v>1.4434999859580804E-3</v>
      </c>
      <c r="AN130" s="387">
        <v>7.8911245614512217E-3</v>
      </c>
      <c r="AO130" s="387">
        <v>2.8632369914122033E-2</v>
      </c>
      <c r="AP130" s="387">
        <v>9.6233855868988871E-3</v>
      </c>
      <c r="AQ130" s="391">
        <v>198384.07313200005</v>
      </c>
      <c r="AR130" s="391">
        <v>6819.6341644830027</v>
      </c>
      <c r="AS130" s="391">
        <v>15367.593450099997</v>
      </c>
      <c r="AT130" s="391">
        <v>845.22226434000004</v>
      </c>
      <c r="AU130" s="391">
        <v>339.1212900000001</v>
      </c>
      <c r="AV130" s="391">
        <v>136.77451499999998</v>
      </c>
      <c r="AW130" s="391">
        <v>747.69985811999982</v>
      </c>
      <c r="AX130" s="391">
        <v>2712.9744000000005</v>
      </c>
      <c r="AY130" s="391">
        <v>911.83506000000011</v>
      </c>
    </row>
    <row r="131" spans="1:51" customFormat="1" x14ac:dyDescent="0.25">
      <c r="A131" s="384" t="s">
        <v>551</v>
      </c>
      <c r="B131" s="384" t="s">
        <v>442</v>
      </c>
      <c r="C131" s="382">
        <v>1</v>
      </c>
      <c r="D131" s="384" t="s">
        <v>528</v>
      </c>
      <c r="E131" s="382">
        <v>32</v>
      </c>
      <c r="F131" s="386">
        <v>2023</v>
      </c>
      <c r="G131" s="390">
        <v>109846.45699999999</v>
      </c>
      <c r="H131" s="387">
        <v>1.989915361220981</v>
      </c>
      <c r="I131" s="387">
        <v>6.6275798725206045E-2</v>
      </c>
      <c r="J131" s="387">
        <v>0.15823846559293209</v>
      </c>
      <c r="K131" s="387">
        <v>8.9852981020589508E-3</v>
      </c>
      <c r="L131" s="387">
        <v>3.579515723479366E-3</v>
      </c>
      <c r="M131" s="387">
        <v>1.443902146065576E-3</v>
      </c>
      <c r="N131" s="387">
        <v>7.9485667896416531E-3</v>
      </c>
      <c r="O131" s="387">
        <v>2.8636130703787739E-2</v>
      </c>
      <c r="P131" s="387">
        <v>9.6260675025686103E-3</v>
      </c>
      <c r="Q131" s="391">
        <v>218585.15215999994</v>
      </c>
      <c r="R131" s="391">
        <v>7280.161674809</v>
      </c>
      <c r="S131" s="391">
        <v>17381.934806499994</v>
      </c>
      <c r="T131" s="391">
        <v>987.00316160000011</v>
      </c>
      <c r="U131" s="391">
        <v>393.19712000000004</v>
      </c>
      <c r="V131" s="391">
        <v>158.60753500000001</v>
      </c>
      <c r="W131" s="391">
        <v>873.12190006999992</v>
      </c>
      <c r="X131" s="391">
        <v>3145.5774999999994</v>
      </c>
      <c r="Y131" s="391">
        <v>1057.3894100000002</v>
      </c>
      <c r="AA131" s="384" t="s">
        <v>551</v>
      </c>
      <c r="AB131" s="384" t="s">
        <v>442</v>
      </c>
      <c r="AC131" s="382">
        <v>1</v>
      </c>
      <c r="AD131" s="384" t="s">
        <v>528</v>
      </c>
      <c r="AE131" s="382">
        <v>32</v>
      </c>
      <c r="AF131" s="386">
        <v>2023</v>
      </c>
      <c r="AG131" s="390">
        <v>109846.45699999999</v>
      </c>
      <c r="AH131" s="387">
        <v>1.989915361220981</v>
      </c>
      <c r="AI131" s="387">
        <v>6.6275798725206045E-2</v>
      </c>
      <c r="AJ131" s="387">
        <v>0.15823846559293209</v>
      </c>
      <c r="AK131" s="387">
        <v>8.9852981020589508E-3</v>
      </c>
      <c r="AL131" s="387">
        <v>3.579515723479366E-3</v>
      </c>
      <c r="AM131" s="387">
        <v>1.443902146065576E-3</v>
      </c>
      <c r="AN131" s="387">
        <v>7.9485667896416531E-3</v>
      </c>
      <c r="AO131" s="387">
        <v>2.8636130703787739E-2</v>
      </c>
      <c r="AP131" s="387">
        <v>9.6260675025686103E-3</v>
      </c>
      <c r="AQ131" s="391">
        <v>218585.15215999994</v>
      </c>
      <c r="AR131" s="391">
        <v>7280.161674809</v>
      </c>
      <c r="AS131" s="391">
        <v>17381.934806499994</v>
      </c>
      <c r="AT131" s="391">
        <v>987.00316160000011</v>
      </c>
      <c r="AU131" s="391">
        <v>393.19712000000004</v>
      </c>
      <c r="AV131" s="391">
        <v>158.60753500000001</v>
      </c>
      <c r="AW131" s="391">
        <v>873.12190006999992</v>
      </c>
      <c r="AX131" s="391">
        <v>3145.5774999999994</v>
      </c>
      <c r="AY131" s="391">
        <v>1057.3894100000002</v>
      </c>
    </row>
    <row r="132" spans="1:51" customFormat="1" x14ac:dyDescent="0.25">
      <c r="A132" s="384" t="s">
        <v>552</v>
      </c>
      <c r="B132" s="384" t="s">
        <v>442</v>
      </c>
      <c r="C132" s="382">
        <v>1</v>
      </c>
      <c r="D132" s="384" t="s">
        <v>528</v>
      </c>
      <c r="E132" s="382">
        <v>32</v>
      </c>
      <c r="F132" s="386">
        <v>2024</v>
      </c>
      <c r="G132" s="390">
        <v>119246.71600000003</v>
      </c>
      <c r="H132" s="387">
        <v>1.7741559796078568</v>
      </c>
      <c r="I132" s="387">
        <v>5.8091049530923769E-2</v>
      </c>
      <c r="J132" s="387">
        <v>0.15109335003573601</v>
      </c>
      <c r="K132" s="387">
        <v>8.412449544690186E-3</v>
      </c>
      <c r="L132" s="387">
        <v>3.5792358424361122E-3</v>
      </c>
      <c r="M132" s="387">
        <v>1.4436676142930425E-3</v>
      </c>
      <c r="N132" s="387">
        <v>7.441814848301565E-3</v>
      </c>
      <c r="O132" s="387">
        <v>2.863388875212294E-2</v>
      </c>
      <c r="P132" s="387">
        <v>9.6245054664650075E-3</v>
      </c>
      <c r="Q132" s="391">
        <v>211562.27423999994</v>
      </c>
      <c r="R132" s="391">
        <v>6927.1668855560019</v>
      </c>
      <c r="S132" s="391">
        <v>18017.385801200006</v>
      </c>
      <c r="T132" s="391">
        <v>1003.1569817200002</v>
      </c>
      <c r="U132" s="391">
        <v>426.81211999999994</v>
      </c>
      <c r="V132" s="391">
        <v>172.15262200000001</v>
      </c>
      <c r="W132" s="391">
        <v>887.41198173999999</v>
      </c>
      <c r="X132" s="391">
        <v>3414.4971999999993</v>
      </c>
      <c r="Y132" s="391">
        <v>1147.6906700000006</v>
      </c>
      <c r="AA132" s="384" t="s">
        <v>552</v>
      </c>
      <c r="AB132" s="384" t="s">
        <v>442</v>
      </c>
      <c r="AC132" s="382">
        <v>1</v>
      </c>
      <c r="AD132" s="384" t="s">
        <v>528</v>
      </c>
      <c r="AE132" s="382">
        <v>32</v>
      </c>
      <c r="AF132" s="386">
        <v>2024</v>
      </c>
      <c r="AG132" s="390">
        <v>119246.71600000003</v>
      </c>
      <c r="AH132" s="387">
        <v>1.7741559796078568</v>
      </c>
      <c r="AI132" s="387">
        <v>5.8091049530923769E-2</v>
      </c>
      <c r="AJ132" s="387">
        <v>0.15109335003573601</v>
      </c>
      <c r="AK132" s="387">
        <v>8.412449544690186E-3</v>
      </c>
      <c r="AL132" s="387">
        <v>3.5792358424361122E-3</v>
      </c>
      <c r="AM132" s="387">
        <v>1.4436676142930425E-3</v>
      </c>
      <c r="AN132" s="387">
        <v>7.441814848301565E-3</v>
      </c>
      <c r="AO132" s="387">
        <v>2.863388875212294E-2</v>
      </c>
      <c r="AP132" s="387">
        <v>9.6245054664650075E-3</v>
      </c>
      <c r="AQ132" s="391">
        <v>211562.27423999994</v>
      </c>
      <c r="AR132" s="391">
        <v>6927.1668855560019</v>
      </c>
      <c r="AS132" s="391">
        <v>18017.385801200006</v>
      </c>
      <c r="AT132" s="391">
        <v>1003.1569817200002</v>
      </c>
      <c r="AU132" s="391">
        <v>426.81211999999994</v>
      </c>
      <c r="AV132" s="391">
        <v>172.15262200000001</v>
      </c>
      <c r="AW132" s="391">
        <v>887.41198173999999</v>
      </c>
      <c r="AX132" s="391">
        <v>3414.4971999999993</v>
      </c>
      <c r="AY132" s="391">
        <v>1147.6906700000006</v>
      </c>
    </row>
    <row r="133" spans="1:51" customFormat="1" x14ac:dyDescent="0.25">
      <c r="A133" s="384" t="s">
        <v>553</v>
      </c>
      <c r="B133" s="384" t="s">
        <v>442</v>
      </c>
      <c r="C133" s="382">
        <v>1</v>
      </c>
      <c r="D133" s="384" t="s">
        <v>528</v>
      </c>
      <c r="E133" s="382">
        <v>32</v>
      </c>
      <c r="F133" s="386">
        <v>2025</v>
      </c>
      <c r="G133" s="390">
        <v>117481.048</v>
      </c>
      <c r="H133" s="387">
        <v>1.6861760478336898</v>
      </c>
      <c r="I133" s="387">
        <v>5.4551845521696424E-2</v>
      </c>
      <c r="J133" s="387">
        <v>0.14902132462165313</v>
      </c>
      <c r="K133" s="387">
        <v>8.4203813763220788E-3</v>
      </c>
      <c r="L133" s="387">
        <v>3.5775564412738304E-3</v>
      </c>
      <c r="M133" s="387">
        <v>1.4422452802770368E-3</v>
      </c>
      <c r="N133" s="387">
        <v>7.4488248902920941E-3</v>
      </c>
      <c r="O133" s="387">
        <v>2.8620453743313557E-2</v>
      </c>
      <c r="P133" s="387">
        <v>9.6150099035548289E-3</v>
      </c>
      <c r="Q133" s="391">
        <v>198093.72921200001</v>
      </c>
      <c r="R133" s="391">
        <v>6408.807982223002</v>
      </c>
      <c r="S133" s="391">
        <v>17507.181390900012</v>
      </c>
      <c r="T133" s="391">
        <v>989.23522865000018</v>
      </c>
      <c r="U133" s="391">
        <v>420.29508000000004</v>
      </c>
      <c r="V133" s="391">
        <v>169.436487</v>
      </c>
      <c r="W133" s="391">
        <v>875.09575448000021</v>
      </c>
      <c r="X133" s="391">
        <v>3362.3608999999997</v>
      </c>
      <c r="Y133" s="391">
        <v>1129.5814400000002</v>
      </c>
      <c r="AA133" s="384" t="s">
        <v>553</v>
      </c>
      <c r="AB133" s="384" t="s">
        <v>442</v>
      </c>
      <c r="AC133" s="382">
        <v>1</v>
      </c>
      <c r="AD133" s="384" t="s">
        <v>528</v>
      </c>
      <c r="AE133" s="382">
        <v>32</v>
      </c>
      <c r="AF133" s="386">
        <v>2025</v>
      </c>
      <c r="AG133" s="390">
        <v>117481.048</v>
      </c>
      <c r="AH133" s="387">
        <v>1.6861760478336898</v>
      </c>
      <c r="AI133" s="387">
        <v>5.4551845521696424E-2</v>
      </c>
      <c r="AJ133" s="387">
        <v>0.14902132462165313</v>
      </c>
      <c r="AK133" s="387">
        <v>8.4203813763220788E-3</v>
      </c>
      <c r="AL133" s="387">
        <v>3.5775564412738304E-3</v>
      </c>
      <c r="AM133" s="387">
        <v>1.4422452802770368E-3</v>
      </c>
      <c r="AN133" s="387">
        <v>7.4488248902920941E-3</v>
      </c>
      <c r="AO133" s="387">
        <v>2.8620453743313557E-2</v>
      </c>
      <c r="AP133" s="387">
        <v>9.6150099035548289E-3</v>
      </c>
      <c r="AQ133" s="391">
        <v>198093.72921200001</v>
      </c>
      <c r="AR133" s="391">
        <v>6408.807982223002</v>
      </c>
      <c r="AS133" s="391">
        <v>17507.181390900012</v>
      </c>
      <c r="AT133" s="391">
        <v>989.23522865000018</v>
      </c>
      <c r="AU133" s="391">
        <v>420.29508000000004</v>
      </c>
      <c r="AV133" s="391">
        <v>169.436487</v>
      </c>
      <c r="AW133" s="391">
        <v>875.09575448000021</v>
      </c>
      <c r="AX133" s="391">
        <v>3362.3608999999997</v>
      </c>
      <c r="AY133" s="391">
        <v>1129.5814400000002</v>
      </c>
    </row>
    <row r="134" spans="1:51" customFormat="1" x14ac:dyDescent="0.25">
      <c r="A134" s="384" t="s">
        <v>554</v>
      </c>
      <c r="B134" s="384" t="s">
        <v>442</v>
      </c>
      <c r="C134" s="382">
        <v>1</v>
      </c>
      <c r="D134" s="384" t="s">
        <v>528</v>
      </c>
      <c r="E134" s="382">
        <v>32</v>
      </c>
      <c r="F134" s="386">
        <v>2026</v>
      </c>
      <c r="G134" s="390">
        <v>116906.14199999998</v>
      </c>
      <c r="H134" s="387">
        <v>1.4861420399793879</v>
      </c>
      <c r="I134" s="387">
        <v>5.154824510953411E-2</v>
      </c>
      <c r="J134" s="387">
        <v>0.13869762275364453</v>
      </c>
      <c r="K134" s="387">
        <v>7.8728835839951012E-3</v>
      </c>
      <c r="L134" s="387">
        <v>3.5743879906669062E-3</v>
      </c>
      <c r="M134" s="387">
        <v>1.4395391817822541E-3</v>
      </c>
      <c r="N134" s="387">
        <v>6.9645002789502737E-3</v>
      </c>
      <c r="O134" s="387">
        <v>2.8595113505670219E-2</v>
      </c>
      <c r="P134" s="387">
        <v>9.5969841345033887E-3</v>
      </c>
      <c r="Q134" s="391">
        <v>173739.13235799997</v>
      </c>
      <c r="R134" s="391">
        <v>6026.3064626259993</v>
      </c>
      <c r="S134" s="391">
        <v>16214.603980699996</v>
      </c>
      <c r="T134" s="391">
        <v>920.38844621999999</v>
      </c>
      <c r="U134" s="391">
        <v>417.86790999999994</v>
      </c>
      <c r="V134" s="391">
        <v>168.29097199999998</v>
      </c>
      <c r="W134" s="391">
        <v>814.19285857000011</v>
      </c>
      <c r="X134" s="391">
        <v>3342.9443999999999</v>
      </c>
      <c r="Y134" s="391">
        <v>1121.9463900000001</v>
      </c>
      <c r="AA134" s="384" t="s">
        <v>554</v>
      </c>
      <c r="AB134" s="384" t="s">
        <v>442</v>
      </c>
      <c r="AC134" s="382">
        <v>1</v>
      </c>
      <c r="AD134" s="384" t="s">
        <v>528</v>
      </c>
      <c r="AE134" s="382">
        <v>32</v>
      </c>
      <c r="AF134" s="386">
        <v>2026</v>
      </c>
      <c r="AG134" s="390">
        <v>116906.14199999998</v>
      </c>
      <c r="AH134" s="387">
        <v>1.4861420399793879</v>
      </c>
      <c r="AI134" s="387">
        <v>5.154824510953411E-2</v>
      </c>
      <c r="AJ134" s="387">
        <v>0.13869762275364453</v>
      </c>
      <c r="AK134" s="387">
        <v>7.8728835839951012E-3</v>
      </c>
      <c r="AL134" s="387">
        <v>3.5743879906669062E-3</v>
      </c>
      <c r="AM134" s="387">
        <v>1.4395391817822541E-3</v>
      </c>
      <c r="AN134" s="387">
        <v>6.9645002789502737E-3</v>
      </c>
      <c r="AO134" s="387">
        <v>2.8595113505670219E-2</v>
      </c>
      <c r="AP134" s="387">
        <v>9.5969841345033887E-3</v>
      </c>
      <c r="AQ134" s="391">
        <v>173739.13235799997</v>
      </c>
      <c r="AR134" s="391">
        <v>6026.3064626259993</v>
      </c>
      <c r="AS134" s="391">
        <v>16214.603980699996</v>
      </c>
      <c r="AT134" s="391">
        <v>920.38844621999999</v>
      </c>
      <c r="AU134" s="391">
        <v>417.86790999999994</v>
      </c>
      <c r="AV134" s="391">
        <v>168.29097199999998</v>
      </c>
      <c r="AW134" s="391">
        <v>814.19285857000011</v>
      </c>
      <c r="AX134" s="391">
        <v>3342.9443999999999</v>
      </c>
      <c r="AY134" s="391">
        <v>1121.9463900000001</v>
      </c>
    </row>
    <row r="135" spans="1:51" customFormat="1" x14ac:dyDescent="0.25">
      <c r="A135" s="384" t="s">
        <v>1082</v>
      </c>
      <c r="B135" s="384" t="s">
        <v>442</v>
      </c>
      <c r="C135" s="382">
        <v>1</v>
      </c>
      <c r="D135" s="384" t="s">
        <v>528</v>
      </c>
      <c r="E135" s="382">
        <v>32</v>
      </c>
      <c r="F135" s="386">
        <v>2027</v>
      </c>
      <c r="G135" s="390">
        <v>125957.405</v>
      </c>
      <c r="H135" s="387">
        <v>1.4840028458191878</v>
      </c>
      <c r="I135" s="387">
        <v>5.1571842035980336E-2</v>
      </c>
      <c r="J135" s="387">
        <v>0.13685404055839351</v>
      </c>
      <c r="K135" s="387">
        <v>7.8680440856176703E-3</v>
      </c>
      <c r="L135" s="387">
        <v>3.5713320705519462E-3</v>
      </c>
      <c r="M135" s="387">
        <v>1.4369424330391693E-3</v>
      </c>
      <c r="N135" s="387">
        <v>6.9602217450415076E-3</v>
      </c>
      <c r="O135" s="387">
        <v>2.8570627506973485E-2</v>
      </c>
      <c r="P135" s="387">
        <v>9.5796625057494606E-3</v>
      </c>
      <c r="Q135" s="391">
        <v>186921.14747200001</v>
      </c>
      <c r="R135" s="391">
        <v>6495.8553939220001</v>
      </c>
      <c r="S135" s="391">
        <v>17237.779812499997</v>
      </c>
      <c r="T135" s="391">
        <v>991.03841544999966</v>
      </c>
      <c r="U135" s="391">
        <v>449.83572000000004</v>
      </c>
      <c r="V135" s="391">
        <v>180.99354000000002</v>
      </c>
      <c r="W135" s="391">
        <v>876.69146922999994</v>
      </c>
      <c r="X135" s="391">
        <v>3598.6820999999995</v>
      </c>
      <c r="Y135" s="391">
        <v>1206.6294299999997</v>
      </c>
      <c r="AA135" s="384" t="s">
        <v>1082</v>
      </c>
      <c r="AB135" s="384" t="s">
        <v>442</v>
      </c>
      <c r="AC135" s="382">
        <v>1</v>
      </c>
      <c r="AD135" s="384" t="s">
        <v>528</v>
      </c>
      <c r="AE135" s="382">
        <v>32</v>
      </c>
      <c r="AF135" s="386">
        <v>2027</v>
      </c>
      <c r="AG135" s="390">
        <v>125957.405</v>
      </c>
      <c r="AH135" s="387">
        <v>1.4840028458191878</v>
      </c>
      <c r="AI135" s="387">
        <v>5.1571842035980336E-2</v>
      </c>
      <c r="AJ135" s="387">
        <v>0.13685404055839351</v>
      </c>
      <c r="AK135" s="387">
        <v>7.8680440856176703E-3</v>
      </c>
      <c r="AL135" s="387">
        <v>3.5713320705519462E-3</v>
      </c>
      <c r="AM135" s="387">
        <v>1.4369424330391693E-3</v>
      </c>
      <c r="AN135" s="387">
        <v>6.9602217450415076E-3</v>
      </c>
      <c r="AO135" s="387">
        <v>2.8570627506973485E-2</v>
      </c>
      <c r="AP135" s="387">
        <v>9.5796625057494606E-3</v>
      </c>
      <c r="AQ135" s="391">
        <v>186921.14747200001</v>
      </c>
      <c r="AR135" s="391">
        <v>6495.8553939220001</v>
      </c>
      <c r="AS135" s="391">
        <v>17237.779812499997</v>
      </c>
      <c r="AT135" s="391">
        <v>991.03841544999966</v>
      </c>
      <c r="AU135" s="391">
        <v>449.83572000000004</v>
      </c>
      <c r="AV135" s="391">
        <v>180.99354000000002</v>
      </c>
      <c r="AW135" s="391">
        <v>876.69146922999994</v>
      </c>
      <c r="AX135" s="391">
        <v>3598.6820999999995</v>
      </c>
      <c r="AY135" s="391">
        <v>1206.6294299999997</v>
      </c>
    </row>
    <row r="136" spans="1:51" customFormat="1" x14ac:dyDescent="0.25">
      <c r="A136" s="384" t="s">
        <v>1083</v>
      </c>
      <c r="B136" s="384" t="s">
        <v>442</v>
      </c>
      <c r="C136" s="382">
        <v>1</v>
      </c>
      <c r="D136" s="384" t="s">
        <v>528</v>
      </c>
      <c r="E136" s="382">
        <v>32</v>
      </c>
      <c r="F136" s="386">
        <v>2028</v>
      </c>
      <c r="G136" s="390">
        <v>123197.44999999998</v>
      </c>
      <c r="H136" s="387">
        <v>1.2991260144589036</v>
      </c>
      <c r="I136" s="387">
        <v>4.6574342686110805E-2</v>
      </c>
      <c r="J136" s="387">
        <v>0.1294215023151859</v>
      </c>
      <c r="K136" s="387">
        <v>5.1408961538570823E-3</v>
      </c>
      <c r="L136" s="387">
        <v>3.5707388424029889E-3</v>
      </c>
      <c r="M136" s="387">
        <v>1.4364382298497251E-3</v>
      </c>
      <c r="N136" s="387">
        <v>4.5477339410840093E-3</v>
      </c>
      <c r="O136" s="387">
        <v>2.8565872102060554E-2</v>
      </c>
      <c r="P136" s="387">
        <v>9.5763036491420886E-3</v>
      </c>
      <c r="Q136" s="391">
        <v>160049.01221000004</v>
      </c>
      <c r="R136" s="391">
        <v>5737.840254355001</v>
      </c>
      <c r="S136" s="391">
        <v>15944.399060399996</v>
      </c>
      <c r="T136" s="391">
        <v>633.34529687000008</v>
      </c>
      <c r="U136" s="391">
        <v>439.90592000000004</v>
      </c>
      <c r="V136" s="391">
        <v>176.96552700000001</v>
      </c>
      <c r="W136" s="391">
        <v>560.26922482000009</v>
      </c>
      <c r="X136" s="391">
        <v>3519.2425999999996</v>
      </c>
      <c r="Y136" s="391">
        <v>1179.7761899999998</v>
      </c>
      <c r="AA136" s="384" t="s">
        <v>1083</v>
      </c>
      <c r="AB136" s="384" t="s">
        <v>442</v>
      </c>
      <c r="AC136" s="382">
        <v>1</v>
      </c>
      <c r="AD136" s="384" t="s">
        <v>528</v>
      </c>
      <c r="AE136" s="382">
        <v>32</v>
      </c>
      <c r="AF136" s="386">
        <v>2028</v>
      </c>
      <c r="AG136" s="390">
        <v>123197.44999999998</v>
      </c>
      <c r="AH136" s="387">
        <v>1.2991260144589036</v>
      </c>
      <c r="AI136" s="387">
        <v>4.6574342686110805E-2</v>
      </c>
      <c r="AJ136" s="387">
        <v>0.1294215023151859</v>
      </c>
      <c r="AK136" s="387">
        <v>5.1408961538570823E-3</v>
      </c>
      <c r="AL136" s="387">
        <v>3.5707388424029889E-3</v>
      </c>
      <c r="AM136" s="387">
        <v>1.4364382298497251E-3</v>
      </c>
      <c r="AN136" s="387">
        <v>4.5477339410840093E-3</v>
      </c>
      <c r="AO136" s="387">
        <v>2.8565872102060554E-2</v>
      </c>
      <c r="AP136" s="387">
        <v>9.5763036491420886E-3</v>
      </c>
      <c r="AQ136" s="391">
        <v>160049.01221000004</v>
      </c>
      <c r="AR136" s="391">
        <v>5737.840254355001</v>
      </c>
      <c r="AS136" s="391">
        <v>15944.399060399996</v>
      </c>
      <c r="AT136" s="391">
        <v>633.34529687000008</v>
      </c>
      <c r="AU136" s="391">
        <v>439.90592000000004</v>
      </c>
      <c r="AV136" s="391">
        <v>176.96552700000001</v>
      </c>
      <c r="AW136" s="391">
        <v>560.26922482000009</v>
      </c>
      <c r="AX136" s="391">
        <v>3519.2425999999996</v>
      </c>
      <c r="AY136" s="391">
        <v>1179.7761899999998</v>
      </c>
    </row>
    <row r="137" spans="1:51" customFormat="1" x14ac:dyDescent="0.25">
      <c r="A137" s="384" t="s">
        <v>1367</v>
      </c>
      <c r="B137" s="384" t="s">
        <v>442</v>
      </c>
      <c r="C137" s="382">
        <v>1</v>
      </c>
      <c r="D137" s="384" t="s">
        <v>528</v>
      </c>
      <c r="E137" s="382">
        <v>32</v>
      </c>
      <c r="F137" s="386">
        <v>2029</v>
      </c>
      <c r="G137" s="390">
        <v>119079.84900000005</v>
      </c>
      <c r="H137" s="387">
        <v>1.2930600425265903</v>
      </c>
      <c r="I137" s="387">
        <v>4.7403340947224405E-2</v>
      </c>
      <c r="J137" s="387">
        <v>0.12926307458451672</v>
      </c>
      <c r="K137" s="387">
        <v>5.1091659201717623E-3</v>
      </c>
      <c r="L137" s="387">
        <v>3.5699721117382318E-3</v>
      </c>
      <c r="M137" s="387">
        <v>1.4357904333587117E-3</v>
      </c>
      <c r="N137" s="387">
        <v>4.519665505790151E-3</v>
      </c>
      <c r="O137" s="387">
        <v>2.8559778405496627E-2</v>
      </c>
      <c r="P137" s="387">
        <v>9.571989715909026E-3</v>
      </c>
      <c r="Q137" s="391">
        <v>153977.394612</v>
      </c>
      <c r="R137" s="391">
        <v>5644.7826820910013</v>
      </c>
      <c r="S137" s="391">
        <v>15392.627402799993</v>
      </c>
      <c r="T137" s="391">
        <v>608.39870628999972</v>
      </c>
      <c r="U137" s="391">
        <v>425.11173999999994</v>
      </c>
      <c r="V137" s="391">
        <v>170.97370800000002</v>
      </c>
      <c r="W137" s="391">
        <v>538.20108596</v>
      </c>
      <c r="X137" s="391">
        <v>3400.8941000000004</v>
      </c>
      <c r="Y137" s="391">
        <v>1139.8310900000001</v>
      </c>
      <c r="AA137" s="384" t="s">
        <v>1367</v>
      </c>
      <c r="AB137" s="384" t="s">
        <v>442</v>
      </c>
      <c r="AC137" s="382">
        <v>1</v>
      </c>
      <c r="AD137" s="384" t="s">
        <v>528</v>
      </c>
      <c r="AE137" s="382">
        <v>32</v>
      </c>
      <c r="AF137" s="386">
        <v>2029</v>
      </c>
      <c r="AG137" s="390">
        <v>119079.84900000005</v>
      </c>
      <c r="AH137" s="387">
        <v>1.2930600425265903</v>
      </c>
      <c r="AI137" s="387">
        <v>4.7403340947224405E-2</v>
      </c>
      <c r="AJ137" s="387">
        <v>0.12926307458451672</v>
      </c>
      <c r="AK137" s="387">
        <v>5.1091659201717623E-3</v>
      </c>
      <c r="AL137" s="387">
        <v>3.5699721117382318E-3</v>
      </c>
      <c r="AM137" s="387">
        <v>1.4357904333587117E-3</v>
      </c>
      <c r="AN137" s="387">
        <v>4.519665505790151E-3</v>
      </c>
      <c r="AO137" s="387">
        <v>2.8559778405496627E-2</v>
      </c>
      <c r="AP137" s="387">
        <v>9.571989715909026E-3</v>
      </c>
      <c r="AQ137" s="391">
        <v>153977.394612</v>
      </c>
      <c r="AR137" s="391">
        <v>5644.7826820910013</v>
      </c>
      <c r="AS137" s="391">
        <v>15392.627402799993</v>
      </c>
      <c r="AT137" s="391">
        <v>608.39870628999972</v>
      </c>
      <c r="AU137" s="391">
        <v>425.11173999999994</v>
      </c>
      <c r="AV137" s="391">
        <v>170.97370800000002</v>
      </c>
      <c r="AW137" s="391">
        <v>538.20108596</v>
      </c>
      <c r="AX137" s="391">
        <v>3400.8941000000004</v>
      </c>
      <c r="AY137" s="391">
        <v>1139.8310900000001</v>
      </c>
    </row>
    <row r="138" spans="1:51" customFormat="1" x14ac:dyDescent="0.25">
      <c r="A138" s="384" t="s">
        <v>1368</v>
      </c>
      <c r="B138" s="384" t="s">
        <v>442</v>
      </c>
      <c r="C138" s="382">
        <v>1</v>
      </c>
      <c r="D138" s="384" t="s">
        <v>528</v>
      </c>
      <c r="E138" s="382">
        <v>32</v>
      </c>
      <c r="F138" s="386">
        <v>2030</v>
      </c>
      <c r="G138" s="390">
        <v>120585.79100000001</v>
      </c>
      <c r="H138" s="387">
        <v>1.2798687699531692</v>
      </c>
      <c r="I138" s="387">
        <v>4.7333675173205088E-2</v>
      </c>
      <c r="J138" s="387">
        <v>0.12716834699371837</v>
      </c>
      <c r="K138" s="387">
        <v>5.0465319657769635E-3</v>
      </c>
      <c r="L138" s="387">
        <v>3.5695616907302119E-3</v>
      </c>
      <c r="M138" s="387">
        <v>1.4354418258117987E-3</v>
      </c>
      <c r="N138" s="387">
        <v>4.4642577783480276E-3</v>
      </c>
      <c r="O138" s="387">
        <v>2.855649054041532E-2</v>
      </c>
      <c r="P138" s="387">
        <v>9.5696568429028267E-3</v>
      </c>
      <c r="Q138" s="391">
        <v>154333.98800099996</v>
      </c>
      <c r="R138" s="391">
        <v>5707.7686616979981</v>
      </c>
      <c r="S138" s="391">
        <v>15334.695712400004</v>
      </c>
      <c r="T138" s="391">
        <v>608.5400489000001</v>
      </c>
      <c r="U138" s="391">
        <v>430.43842000000001</v>
      </c>
      <c r="V138" s="391">
        <v>173.09388799999999</v>
      </c>
      <c r="W138" s="391">
        <v>538.32605542999966</v>
      </c>
      <c r="X138" s="391">
        <v>3443.5069999999992</v>
      </c>
      <c r="Y138" s="391">
        <v>1153.9646400000001</v>
      </c>
      <c r="AA138" s="384" t="s">
        <v>1368</v>
      </c>
      <c r="AB138" s="384" t="s">
        <v>442</v>
      </c>
      <c r="AC138" s="382">
        <v>1</v>
      </c>
      <c r="AD138" s="384" t="s">
        <v>528</v>
      </c>
      <c r="AE138" s="382">
        <v>32</v>
      </c>
      <c r="AF138" s="386">
        <v>2030</v>
      </c>
      <c r="AG138" s="390">
        <v>120585.79100000001</v>
      </c>
      <c r="AH138" s="387">
        <v>1.2798687699531692</v>
      </c>
      <c r="AI138" s="387">
        <v>4.7333675173205088E-2</v>
      </c>
      <c r="AJ138" s="387">
        <v>0.12716834699371837</v>
      </c>
      <c r="AK138" s="387">
        <v>5.0465319657769635E-3</v>
      </c>
      <c r="AL138" s="387">
        <v>3.5695616907302119E-3</v>
      </c>
      <c r="AM138" s="387">
        <v>1.4354418258117987E-3</v>
      </c>
      <c r="AN138" s="387">
        <v>4.4642577783480276E-3</v>
      </c>
      <c r="AO138" s="387">
        <v>2.855649054041532E-2</v>
      </c>
      <c r="AP138" s="387">
        <v>9.5696568429028267E-3</v>
      </c>
      <c r="AQ138" s="391">
        <v>154333.98800099996</v>
      </c>
      <c r="AR138" s="391">
        <v>5707.7686616979981</v>
      </c>
      <c r="AS138" s="391">
        <v>15334.695712400004</v>
      </c>
      <c r="AT138" s="391">
        <v>608.5400489000001</v>
      </c>
      <c r="AU138" s="391">
        <v>430.43842000000001</v>
      </c>
      <c r="AV138" s="391">
        <v>173.09388799999999</v>
      </c>
      <c r="AW138" s="391">
        <v>538.32605542999966</v>
      </c>
      <c r="AX138" s="391">
        <v>3443.5069999999992</v>
      </c>
      <c r="AY138" s="391">
        <v>1153.9646400000001</v>
      </c>
    </row>
    <row r="139" spans="1:51" customFormat="1" x14ac:dyDescent="0.25">
      <c r="A139" s="384" t="s">
        <v>2087</v>
      </c>
      <c r="B139" s="384" t="s">
        <v>442</v>
      </c>
      <c r="C139" s="382">
        <v>1</v>
      </c>
      <c r="D139" s="384" t="s">
        <v>528</v>
      </c>
      <c r="E139" s="382">
        <v>32</v>
      </c>
      <c r="F139" s="386">
        <v>2031</v>
      </c>
      <c r="G139" s="390">
        <v>126427.81000000001</v>
      </c>
      <c r="H139" s="387">
        <v>1.2691761206414947</v>
      </c>
      <c r="I139" s="387">
        <v>4.6765048423586537E-2</v>
      </c>
      <c r="J139" s="387">
        <v>0.12438016201815096</v>
      </c>
      <c r="K139" s="387">
        <v>4.994518195798851E-3</v>
      </c>
      <c r="L139" s="387">
        <v>3.5689854945680053E-3</v>
      </c>
      <c r="M139" s="387">
        <v>1.4349487901435607E-3</v>
      </c>
      <c r="N139" s="387">
        <v>4.418244357471666E-3</v>
      </c>
      <c r="O139" s="387">
        <v>2.8551906419956172E-2</v>
      </c>
      <c r="P139" s="387">
        <v>9.5663714336268277E-3</v>
      </c>
      <c r="Q139" s="391">
        <v>160459.15743699999</v>
      </c>
      <c r="R139" s="391">
        <v>5912.4026567379988</v>
      </c>
      <c r="S139" s="391">
        <v>15725.111491400006</v>
      </c>
      <c r="T139" s="391">
        <v>631.44599749999998</v>
      </c>
      <c r="U139" s="391">
        <v>451.21901999999983</v>
      </c>
      <c r="V139" s="391">
        <v>181.41743299999999</v>
      </c>
      <c r="W139" s="391">
        <v>558.58895815999995</v>
      </c>
      <c r="X139" s="391">
        <v>3609.7549999999997</v>
      </c>
      <c r="Y139" s="391">
        <v>1209.4553900000003</v>
      </c>
      <c r="AA139" s="384" t="s">
        <v>2087</v>
      </c>
      <c r="AB139" s="384" t="s">
        <v>442</v>
      </c>
      <c r="AC139" s="382">
        <v>1</v>
      </c>
      <c r="AD139" s="384" t="s">
        <v>528</v>
      </c>
      <c r="AE139" s="382">
        <v>32</v>
      </c>
      <c r="AF139" s="386">
        <v>2031</v>
      </c>
      <c r="AG139" s="390">
        <v>126427.81000000001</v>
      </c>
      <c r="AH139" s="387">
        <v>1.2691761206414947</v>
      </c>
      <c r="AI139" s="387">
        <v>4.6765048423586537E-2</v>
      </c>
      <c r="AJ139" s="387">
        <v>0.12438016201815096</v>
      </c>
      <c r="AK139" s="387">
        <v>4.994518195798851E-3</v>
      </c>
      <c r="AL139" s="387">
        <v>3.5689854945680053E-3</v>
      </c>
      <c r="AM139" s="387">
        <v>1.4349487901435607E-3</v>
      </c>
      <c r="AN139" s="387">
        <v>4.418244357471666E-3</v>
      </c>
      <c r="AO139" s="387">
        <v>2.8551906419956172E-2</v>
      </c>
      <c r="AP139" s="387">
        <v>9.5663714336268277E-3</v>
      </c>
      <c r="AQ139" s="391">
        <v>160459.15743699999</v>
      </c>
      <c r="AR139" s="391">
        <v>5912.4026567379988</v>
      </c>
      <c r="AS139" s="391">
        <v>15725.111491400006</v>
      </c>
      <c r="AT139" s="391">
        <v>631.44599749999998</v>
      </c>
      <c r="AU139" s="391">
        <v>451.21901999999983</v>
      </c>
      <c r="AV139" s="391">
        <v>181.41743299999999</v>
      </c>
      <c r="AW139" s="391">
        <v>558.58895815999995</v>
      </c>
      <c r="AX139" s="391">
        <v>3609.7549999999997</v>
      </c>
      <c r="AY139" s="391">
        <v>1209.4553900000003</v>
      </c>
    </row>
    <row r="140" spans="1:51" customFormat="1" x14ac:dyDescent="0.25">
      <c r="A140" s="384" t="s">
        <v>1084</v>
      </c>
      <c r="B140" s="384" t="s">
        <v>442</v>
      </c>
      <c r="C140" s="382">
        <v>1</v>
      </c>
      <c r="D140" s="384" t="s">
        <v>766</v>
      </c>
      <c r="E140" s="382">
        <v>41</v>
      </c>
      <c r="F140" s="386">
        <v>41</v>
      </c>
      <c r="G140" s="390">
        <v>2511.0617962000001</v>
      </c>
      <c r="H140" s="387">
        <v>26.466516596641974</v>
      </c>
      <c r="I140" s="387">
        <v>0.32493392559976625</v>
      </c>
      <c r="J140" s="387">
        <v>0.84299486904359755</v>
      </c>
      <c r="K140" s="387">
        <v>2.5755061030508779E-2</v>
      </c>
      <c r="L140" s="387">
        <v>7.977912200056593E-3</v>
      </c>
      <c r="M140" s="387">
        <v>2.0617856984383202E-3</v>
      </c>
      <c r="N140" s="387">
        <v>2.2783422072056133E-2</v>
      </c>
      <c r="O140" s="387">
        <v>6.3823289599056671E-2</v>
      </c>
      <c r="P140" s="387">
        <v>1.3745309313467385E-2</v>
      </c>
      <c r="Q140" s="391">
        <v>66459.058704320909</v>
      </c>
      <c r="R140" s="391">
        <v>815.92916686286617</v>
      </c>
      <c r="S140" s="391">
        <v>2116.812210048</v>
      </c>
      <c r="T140" s="391">
        <v>64.672549812509999</v>
      </c>
      <c r="U140" s="391">
        <v>20.033030539000002</v>
      </c>
      <c r="V140" s="391">
        <v>5.1772712993000001</v>
      </c>
      <c r="W140" s="391">
        <v>57.210580751839998</v>
      </c>
      <c r="X140" s="391">
        <v>160.26422422000002</v>
      </c>
      <c r="Y140" s="391">
        <v>34.515321094000001</v>
      </c>
      <c r="AA140" s="384" t="s">
        <v>1084</v>
      </c>
      <c r="AB140" s="384" t="s">
        <v>442</v>
      </c>
      <c r="AC140" s="382">
        <v>1</v>
      </c>
      <c r="AD140" s="384" t="s">
        <v>766</v>
      </c>
      <c r="AE140" s="382">
        <v>41</v>
      </c>
      <c r="AF140" s="386">
        <v>41</v>
      </c>
      <c r="AG140" s="390">
        <v>2511.0617962000001</v>
      </c>
      <c r="AH140" s="387">
        <v>26.466516596641974</v>
      </c>
      <c r="AI140" s="387">
        <v>0.32493392559976625</v>
      </c>
      <c r="AJ140" s="387">
        <v>0.84299486904359755</v>
      </c>
      <c r="AK140" s="387">
        <v>2.5755061030508779E-2</v>
      </c>
      <c r="AL140" s="387">
        <v>7.977912200056593E-3</v>
      </c>
      <c r="AM140" s="387">
        <v>2.0617856984383202E-3</v>
      </c>
      <c r="AN140" s="387">
        <v>2.2783422072056133E-2</v>
      </c>
      <c r="AO140" s="387">
        <v>6.3823289599056671E-2</v>
      </c>
      <c r="AP140" s="387">
        <v>1.3745309313467385E-2</v>
      </c>
      <c r="AQ140" s="391">
        <v>66459.058704320909</v>
      </c>
      <c r="AR140" s="391">
        <v>815.92916686286617</v>
      </c>
      <c r="AS140" s="391">
        <v>2116.812210048</v>
      </c>
      <c r="AT140" s="391">
        <v>64.672549812509999</v>
      </c>
      <c r="AU140" s="391">
        <v>20.033030539000002</v>
      </c>
      <c r="AV140" s="391">
        <v>5.1772712993000001</v>
      </c>
      <c r="AW140" s="391">
        <v>57.210580751839998</v>
      </c>
      <c r="AX140" s="391">
        <v>160.26422422000002</v>
      </c>
      <c r="AY140" s="391">
        <v>34.515321094000001</v>
      </c>
    </row>
    <row r="141" spans="1:51" customFormat="1" x14ac:dyDescent="0.25">
      <c r="A141" s="384" t="s">
        <v>1085</v>
      </c>
      <c r="B141" s="384" t="s">
        <v>442</v>
      </c>
      <c r="C141" s="382">
        <v>1</v>
      </c>
      <c r="D141" s="384" t="s">
        <v>766</v>
      </c>
      <c r="E141" s="382">
        <v>41</v>
      </c>
      <c r="F141" s="386">
        <v>2001</v>
      </c>
      <c r="G141" s="390">
        <v>11.787837500000002</v>
      </c>
      <c r="H141" s="387">
        <v>26.375648635553375</v>
      </c>
      <c r="I141" s="387">
        <v>1.8314708129460553</v>
      </c>
      <c r="J141" s="387">
        <v>1.6363291570654916</v>
      </c>
      <c r="K141" s="387">
        <v>0.34376833271836321</v>
      </c>
      <c r="L141" s="387">
        <v>7.5384681880794474E-3</v>
      </c>
      <c r="M141" s="387">
        <v>2.0607264903337863E-3</v>
      </c>
      <c r="N141" s="387">
        <v>0.30410384594120832</v>
      </c>
      <c r="O141" s="387">
        <v>6.0307736681982575E-2</v>
      </c>
      <c r="P141" s="387">
        <v>1.3738240114015822E-2</v>
      </c>
      <c r="Q141" s="391">
        <v>310.91186007299996</v>
      </c>
      <c r="R141" s="391">
        <v>21.589080329001</v>
      </c>
      <c r="S141" s="391">
        <v>19.288782199999996</v>
      </c>
      <c r="T141" s="391">
        <v>4.0522852437299992</v>
      </c>
      <c r="U141" s="391">
        <v>8.8862237999999982E-2</v>
      </c>
      <c r="V141" s="391">
        <v>2.4291508999999999E-2</v>
      </c>
      <c r="W141" s="391">
        <v>3.584726719079999</v>
      </c>
      <c r="X141" s="391">
        <v>0.71089779999999991</v>
      </c>
      <c r="Y141" s="391">
        <v>0.16194414200000001</v>
      </c>
      <c r="AA141" s="384" t="s">
        <v>1085</v>
      </c>
      <c r="AB141" s="384" t="s">
        <v>442</v>
      </c>
      <c r="AC141" s="382">
        <v>1</v>
      </c>
      <c r="AD141" s="384" t="s">
        <v>766</v>
      </c>
      <c r="AE141" s="382">
        <v>41</v>
      </c>
      <c r="AF141" s="386">
        <v>2001</v>
      </c>
      <c r="AG141" s="390">
        <v>11.787837500000002</v>
      </c>
      <c r="AH141" s="387">
        <v>26.375648635553375</v>
      </c>
      <c r="AI141" s="387">
        <v>1.8314708129460553</v>
      </c>
      <c r="AJ141" s="387">
        <v>1.6363291570654916</v>
      </c>
      <c r="AK141" s="387">
        <v>0.34376833271836321</v>
      </c>
      <c r="AL141" s="387">
        <v>7.5384681880794474E-3</v>
      </c>
      <c r="AM141" s="387">
        <v>2.0607264903337863E-3</v>
      </c>
      <c r="AN141" s="387">
        <v>0.30410384594120832</v>
      </c>
      <c r="AO141" s="387">
        <v>6.0307736681982575E-2</v>
      </c>
      <c r="AP141" s="387">
        <v>1.3738240114015822E-2</v>
      </c>
      <c r="AQ141" s="391">
        <v>310.91186007299996</v>
      </c>
      <c r="AR141" s="391">
        <v>21.589080329001</v>
      </c>
      <c r="AS141" s="391">
        <v>19.288782199999996</v>
      </c>
      <c r="AT141" s="391">
        <v>4.0522852437299992</v>
      </c>
      <c r="AU141" s="391">
        <v>8.8862237999999982E-2</v>
      </c>
      <c r="AV141" s="391">
        <v>2.4291508999999999E-2</v>
      </c>
      <c r="AW141" s="391">
        <v>3.584726719079999</v>
      </c>
      <c r="AX141" s="391">
        <v>0.71089779999999991</v>
      </c>
      <c r="AY141" s="391">
        <v>0.16194414200000001</v>
      </c>
    </row>
    <row r="142" spans="1:51" customFormat="1" x14ac:dyDescent="0.25">
      <c r="A142" s="384" t="s">
        <v>1086</v>
      </c>
      <c r="B142" s="384" t="s">
        <v>442</v>
      </c>
      <c r="C142" s="382">
        <v>1</v>
      </c>
      <c r="D142" s="384" t="s">
        <v>766</v>
      </c>
      <c r="E142" s="382">
        <v>41</v>
      </c>
      <c r="F142" s="386">
        <v>2002</v>
      </c>
      <c r="G142" s="390">
        <v>6.2465262999999993</v>
      </c>
      <c r="H142" s="387">
        <v>26.38207087161387</v>
      </c>
      <c r="I142" s="387">
        <v>1.833136044123757</v>
      </c>
      <c r="J142" s="387">
        <v>1.6292536373376021</v>
      </c>
      <c r="K142" s="387">
        <v>0.17010961248013942</v>
      </c>
      <c r="L142" s="387">
        <v>7.5607510049225286E-3</v>
      </c>
      <c r="M142" s="387">
        <v>2.0620874036822675E-3</v>
      </c>
      <c r="N142" s="387">
        <v>0.15048222306372114</v>
      </c>
      <c r="O142" s="387">
        <v>6.0486003236710953E-2</v>
      </c>
      <c r="P142" s="387">
        <v>1.37473137670132E-2</v>
      </c>
      <c r="Q142" s="391">
        <v>164.79629954799995</v>
      </c>
      <c r="R142" s="391">
        <v>11.450732511097007</v>
      </c>
      <c r="S142" s="391">
        <v>10.177175694999992</v>
      </c>
      <c r="T142" s="391">
        <v>1.0625941682399991</v>
      </c>
      <c r="U142" s="391">
        <v>4.7228430000000002E-2</v>
      </c>
      <c r="V142" s="391">
        <v>1.28808832E-2</v>
      </c>
      <c r="W142" s="391">
        <v>0.93999116405000049</v>
      </c>
      <c r="X142" s="391">
        <v>0.37782741000000003</v>
      </c>
      <c r="Y142" s="391">
        <v>8.5872957000000014E-2</v>
      </c>
      <c r="AA142" s="384" t="s">
        <v>1086</v>
      </c>
      <c r="AB142" s="384" t="s">
        <v>442</v>
      </c>
      <c r="AC142" s="382">
        <v>1</v>
      </c>
      <c r="AD142" s="384" t="s">
        <v>766</v>
      </c>
      <c r="AE142" s="382">
        <v>41</v>
      </c>
      <c r="AF142" s="386">
        <v>2002</v>
      </c>
      <c r="AG142" s="390">
        <v>6.2465262999999993</v>
      </c>
      <c r="AH142" s="387">
        <v>26.38207087161387</v>
      </c>
      <c r="AI142" s="387">
        <v>1.833136044123757</v>
      </c>
      <c r="AJ142" s="387">
        <v>1.6292536373376021</v>
      </c>
      <c r="AK142" s="387">
        <v>0.17010961248013942</v>
      </c>
      <c r="AL142" s="387">
        <v>7.5607510049225286E-3</v>
      </c>
      <c r="AM142" s="387">
        <v>2.0620874036822675E-3</v>
      </c>
      <c r="AN142" s="387">
        <v>0.15048222306372114</v>
      </c>
      <c r="AO142" s="387">
        <v>6.0486003236710953E-2</v>
      </c>
      <c r="AP142" s="387">
        <v>1.37473137670132E-2</v>
      </c>
      <c r="AQ142" s="391">
        <v>164.79629954799995</v>
      </c>
      <c r="AR142" s="391">
        <v>11.450732511097007</v>
      </c>
      <c r="AS142" s="391">
        <v>10.177175694999992</v>
      </c>
      <c r="AT142" s="391">
        <v>1.0625941682399991</v>
      </c>
      <c r="AU142" s="391">
        <v>4.7228430000000002E-2</v>
      </c>
      <c r="AV142" s="391">
        <v>1.28808832E-2</v>
      </c>
      <c r="AW142" s="391">
        <v>0.93999116405000049</v>
      </c>
      <c r="AX142" s="391">
        <v>0.37782741000000003</v>
      </c>
      <c r="AY142" s="391">
        <v>8.5872957000000014E-2</v>
      </c>
    </row>
    <row r="143" spans="1:51" customFormat="1" x14ac:dyDescent="0.25">
      <c r="A143" s="384" t="s">
        <v>1087</v>
      </c>
      <c r="B143" s="384" t="s">
        <v>442</v>
      </c>
      <c r="C143" s="382">
        <v>1</v>
      </c>
      <c r="D143" s="384" t="s">
        <v>766</v>
      </c>
      <c r="E143" s="382">
        <v>41</v>
      </c>
      <c r="F143" s="386">
        <v>2003</v>
      </c>
      <c r="G143" s="390">
        <v>8.4275555999999998</v>
      </c>
      <c r="H143" s="387">
        <v>26.377284989611937</v>
      </c>
      <c r="I143" s="387">
        <v>1.8319022675075554</v>
      </c>
      <c r="J143" s="387">
        <v>1.6195594188663676</v>
      </c>
      <c r="K143" s="387">
        <v>0.24382589033527102</v>
      </c>
      <c r="L143" s="387">
        <v>7.5442534013065417E-3</v>
      </c>
      <c r="M143" s="387">
        <v>2.0610784223126341E-3</v>
      </c>
      <c r="N143" s="387">
        <v>0.21569278834541289</v>
      </c>
      <c r="O143" s="387">
        <v>6.0353953642263695E-2</v>
      </c>
      <c r="P143" s="387">
        <v>1.3740587958861997E-2</v>
      </c>
      <c r="Q143" s="391">
        <v>222.29603582700003</v>
      </c>
      <c r="R143" s="391">
        <v>15.438458213185996</v>
      </c>
      <c r="S143" s="391">
        <v>13.648927050000001</v>
      </c>
      <c r="T143" s="391">
        <v>2.0548562475199992</v>
      </c>
      <c r="U143" s="391">
        <v>6.3579614999999992E-2</v>
      </c>
      <c r="V143" s="391">
        <v>1.7369853000000005E-2</v>
      </c>
      <c r="W143" s="391">
        <v>1.817762966299999</v>
      </c>
      <c r="X143" s="391">
        <v>0.50863629999999982</v>
      </c>
      <c r="Y143" s="391">
        <v>0.11579956899999999</v>
      </c>
      <c r="AA143" s="384" t="s">
        <v>1087</v>
      </c>
      <c r="AB143" s="384" t="s">
        <v>442</v>
      </c>
      <c r="AC143" s="382">
        <v>1</v>
      </c>
      <c r="AD143" s="384" t="s">
        <v>766</v>
      </c>
      <c r="AE143" s="382">
        <v>41</v>
      </c>
      <c r="AF143" s="386">
        <v>2003</v>
      </c>
      <c r="AG143" s="390">
        <v>8.4275555999999998</v>
      </c>
      <c r="AH143" s="387">
        <v>26.377284989611937</v>
      </c>
      <c r="AI143" s="387">
        <v>1.8319022675075554</v>
      </c>
      <c r="AJ143" s="387">
        <v>1.6195594188663676</v>
      </c>
      <c r="AK143" s="387">
        <v>0.24382589033527102</v>
      </c>
      <c r="AL143" s="387">
        <v>7.5442534013065417E-3</v>
      </c>
      <c r="AM143" s="387">
        <v>2.0610784223126341E-3</v>
      </c>
      <c r="AN143" s="387">
        <v>0.21569278834541289</v>
      </c>
      <c r="AO143" s="387">
        <v>6.0353953642263695E-2</v>
      </c>
      <c r="AP143" s="387">
        <v>1.3740587958861997E-2</v>
      </c>
      <c r="AQ143" s="391">
        <v>222.29603582700003</v>
      </c>
      <c r="AR143" s="391">
        <v>15.438458213185996</v>
      </c>
      <c r="AS143" s="391">
        <v>13.648927050000001</v>
      </c>
      <c r="AT143" s="391">
        <v>2.0548562475199992</v>
      </c>
      <c r="AU143" s="391">
        <v>6.3579614999999992E-2</v>
      </c>
      <c r="AV143" s="391">
        <v>1.7369853000000005E-2</v>
      </c>
      <c r="AW143" s="391">
        <v>1.817762966299999</v>
      </c>
      <c r="AX143" s="391">
        <v>0.50863629999999982</v>
      </c>
      <c r="AY143" s="391">
        <v>0.11579956899999999</v>
      </c>
    </row>
    <row r="144" spans="1:51" customFormat="1" x14ac:dyDescent="0.25">
      <c r="A144" s="384" t="s">
        <v>1088</v>
      </c>
      <c r="B144" s="384" t="s">
        <v>442</v>
      </c>
      <c r="C144" s="382">
        <v>1</v>
      </c>
      <c r="D144" s="384" t="s">
        <v>766</v>
      </c>
      <c r="E144" s="382">
        <v>41</v>
      </c>
      <c r="F144" s="386">
        <v>2004</v>
      </c>
      <c r="G144" s="390">
        <v>7.0313858999999992</v>
      </c>
      <c r="H144" s="387">
        <v>26.39261838238745</v>
      </c>
      <c r="I144" s="387">
        <v>1.835929904552104</v>
      </c>
      <c r="J144" s="387">
        <v>1.5866314461562974</v>
      </c>
      <c r="K144" s="387">
        <v>0.13350852269820665</v>
      </c>
      <c r="L144" s="387">
        <v>7.5981895688586815E-3</v>
      </c>
      <c r="M144" s="387">
        <v>2.0643728286908565E-3</v>
      </c>
      <c r="N144" s="387">
        <v>0.11810421782141128</v>
      </c>
      <c r="O144" s="387">
        <v>6.0785477582733741E-2</v>
      </c>
      <c r="P144" s="387">
        <v>1.3762558957260472E-2</v>
      </c>
      <c r="Q144" s="391">
        <v>185.57668475799991</v>
      </c>
      <c r="R144" s="391">
        <v>12.909131644256009</v>
      </c>
      <c r="S144" s="391">
        <v>11.156217978999997</v>
      </c>
      <c r="T144" s="391">
        <v>0.93874994403000012</v>
      </c>
      <c r="U144" s="391">
        <v>5.3425803000000008E-2</v>
      </c>
      <c r="V144" s="391">
        <v>1.4515402000000002E-2</v>
      </c>
      <c r="W144" s="391">
        <v>0.83043633191999988</v>
      </c>
      <c r="X144" s="391">
        <v>0.42740615000000004</v>
      </c>
      <c r="Y144" s="391">
        <v>9.676986299999997E-2</v>
      </c>
      <c r="AA144" s="384" t="s">
        <v>1088</v>
      </c>
      <c r="AB144" s="384" t="s">
        <v>442</v>
      </c>
      <c r="AC144" s="382">
        <v>1</v>
      </c>
      <c r="AD144" s="384" t="s">
        <v>766</v>
      </c>
      <c r="AE144" s="382">
        <v>41</v>
      </c>
      <c r="AF144" s="386">
        <v>2004</v>
      </c>
      <c r="AG144" s="390">
        <v>7.0313858999999992</v>
      </c>
      <c r="AH144" s="387">
        <v>26.39261838238745</v>
      </c>
      <c r="AI144" s="387">
        <v>1.835929904552104</v>
      </c>
      <c r="AJ144" s="387">
        <v>1.5866314461562974</v>
      </c>
      <c r="AK144" s="387">
        <v>0.13350852269820665</v>
      </c>
      <c r="AL144" s="387">
        <v>7.5981895688586815E-3</v>
      </c>
      <c r="AM144" s="387">
        <v>2.0643728286908565E-3</v>
      </c>
      <c r="AN144" s="387">
        <v>0.11810421782141128</v>
      </c>
      <c r="AO144" s="387">
        <v>6.0785477582733741E-2</v>
      </c>
      <c r="AP144" s="387">
        <v>1.3762558957260472E-2</v>
      </c>
      <c r="AQ144" s="391">
        <v>185.57668475799991</v>
      </c>
      <c r="AR144" s="391">
        <v>12.909131644256009</v>
      </c>
      <c r="AS144" s="391">
        <v>11.156217978999997</v>
      </c>
      <c r="AT144" s="391">
        <v>0.93874994403000012</v>
      </c>
      <c r="AU144" s="391">
        <v>5.3425803000000008E-2</v>
      </c>
      <c r="AV144" s="391">
        <v>1.4515402000000002E-2</v>
      </c>
      <c r="AW144" s="391">
        <v>0.83043633191999988</v>
      </c>
      <c r="AX144" s="391">
        <v>0.42740615000000004</v>
      </c>
      <c r="AY144" s="391">
        <v>9.676986299999997E-2</v>
      </c>
    </row>
    <row r="145" spans="1:51" customFormat="1" x14ac:dyDescent="0.25">
      <c r="A145" s="384" t="s">
        <v>1089</v>
      </c>
      <c r="B145" s="384" t="s">
        <v>442</v>
      </c>
      <c r="C145" s="382">
        <v>1</v>
      </c>
      <c r="D145" s="384" t="s">
        <v>766</v>
      </c>
      <c r="E145" s="382">
        <v>41</v>
      </c>
      <c r="F145" s="386">
        <v>2005</v>
      </c>
      <c r="G145" s="390">
        <v>9.6272615999999989</v>
      </c>
      <c r="H145" s="387">
        <v>26.386889158491339</v>
      </c>
      <c r="I145" s="387">
        <v>1.7832880535902347</v>
      </c>
      <c r="J145" s="387">
        <v>1.5048373892738094</v>
      </c>
      <c r="K145" s="387">
        <v>0.13386364043540694</v>
      </c>
      <c r="L145" s="387">
        <v>7.5782057277845255E-3</v>
      </c>
      <c r="M145" s="387">
        <v>2.0631502420168997E-3</v>
      </c>
      <c r="N145" s="387">
        <v>0.11841836139884263</v>
      </c>
      <c r="O145" s="387">
        <v>6.0625609259438849E-2</v>
      </c>
      <c r="P145" s="387">
        <v>1.3754411015485444E-2</v>
      </c>
      <c r="Q145" s="391">
        <v>254.03348473899996</v>
      </c>
      <c r="R145" s="391">
        <v>17.168180600068006</v>
      </c>
      <c r="S145" s="391">
        <v>14.487463211999994</v>
      </c>
      <c r="T145" s="391">
        <v>1.2887402852000003</v>
      </c>
      <c r="U145" s="391">
        <v>7.2957369000000008E-2</v>
      </c>
      <c r="V145" s="391">
        <v>1.9862487100000003E-2</v>
      </c>
      <c r="W145" s="391">
        <v>1.1400445434299997</v>
      </c>
      <c r="X145" s="391">
        <v>0.58365860000000003</v>
      </c>
      <c r="Y145" s="391">
        <v>0.13241731300000001</v>
      </c>
      <c r="AA145" s="384" t="s">
        <v>1089</v>
      </c>
      <c r="AB145" s="384" t="s">
        <v>442</v>
      </c>
      <c r="AC145" s="382">
        <v>1</v>
      </c>
      <c r="AD145" s="384" t="s">
        <v>766</v>
      </c>
      <c r="AE145" s="382">
        <v>41</v>
      </c>
      <c r="AF145" s="386">
        <v>2005</v>
      </c>
      <c r="AG145" s="390">
        <v>9.6272615999999989</v>
      </c>
      <c r="AH145" s="387">
        <v>26.386889158491339</v>
      </c>
      <c r="AI145" s="387">
        <v>1.7832880535902347</v>
      </c>
      <c r="AJ145" s="387">
        <v>1.5048373892738094</v>
      </c>
      <c r="AK145" s="387">
        <v>0.13386364043540694</v>
      </c>
      <c r="AL145" s="387">
        <v>7.5782057277845255E-3</v>
      </c>
      <c r="AM145" s="387">
        <v>2.0631502420168997E-3</v>
      </c>
      <c r="AN145" s="387">
        <v>0.11841836139884263</v>
      </c>
      <c r="AO145" s="387">
        <v>6.0625609259438849E-2</v>
      </c>
      <c r="AP145" s="387">
        <v>1.3754411015485444E-2</v>
      </c>
      <c r="AQ145" s="391">
        <v>254.03348473899996</v>
      </c>
      <c r="AR145" s="391">
        <v>17.168180600068006</v>
      </c>
      <c r="AS145" s="391">
        <v>14.487463211999994</v>
      </c>
      <c r="AT145" s="391">
        <v>1.2887402852000003</v>
      </c>
      <c r="AU145" s="391">
        <v>7.2957369000000008E-2</v>
      </c>
      <c r="AV145" s="391">
        <v>1.9862487100000003E-2</v>
      </c>
      <c r="AW145" s="391">
        <v>1.1400445434299997</v>
      </c>
      <c r="AX145" s="391">
        <v>0.58365860000000003</v>
      </c>
      <c r="AY145" s="391">
        <v>0.13241731300000001</v>
      </c>
    </row>
    <row r="146" spans="1:51" customFormat="1" x14ac:dyDescent="0.25">
      <c r="A146" s="384" t="s">
        <v>1090</v>
      </c>
      <c r="B146" s="384" t="s">
        <v>442</v>
      </c>
      <c r="C146" s="382">
        <v>1</v>
      </c>
      <c r="D146" s="384" t="s">
        <v>766</v>
      </c>
      <c r="E146" s="382">
        <v>41</v>
      </c>
      <c r="F146" s="386">
        <v>2006</v>
      </c>
      <c r="G146" s="390">
        <v>17.575991999999999</v>
      </c>
      <c r="H146" s="387">
        <v>26.395049710650756</v>
      </c>
      <c r="I146" s="387">
        <v>1.7836561049062269</v>
      </c>
      <c r="J146" s="387">
        <v>1.4780926747121874</v>
      </c>
      <c r="K146" s="387">
        <v>0.13372826200193991</v>
      </c>
      <c r="L146" s="387">
        <v>7.6219291633724011E-3</v>
      </c>
      <c r="M146" s="387">
        <v>2.073168046503435E-3</v>
      </c>
      <c r="N146" s="387">
        <v>0.11829846977001357</v>
      </c>
      <c r="O146" s="387">
        <v>6.0975503971553935E-2</v>
      </c>
      <c r="P146" s="387">
        <v>1.3821184033310894E-2</v>
      </c>
      <c r="Q146" s="391">
        <v>463.91918255399997</v>
      </c>
      <c r="R146" s="391">
        <v>31.349525430583004</v>
      </c>
      <c r="S146" s="391">
        <v>25.978945026000009</v>
      </c>
      <c r="T146" s="391">
        <v>2.3504068631199999</v>
      </c>
      <c r="U146" s="391">
        <v>0.13396296600000002</v>
      </c>
      <c r="V146" s="391">
        <v>3.6437984999999999E-2</v>
      </c>
      <c r="W146" s="391">
        <v>2.0792129582900003</v>
      </c>
      <c r="X146" s="391">
        <v>1.0717049700000001</v>
      </c>
      <c r="Y146" s="391">
        <v>0.24292102000000002</v>
      </c>
      <c r="AA146" s="384" t="s">
        <v>1090</v>
      </c>
      <c r="AB146" s="384" t="s">
        <v>442</v>
      </c>
      <c r="AC146" s="382">
        <v>1</v>
      </c>
      <c r="AD146" s="384" t="s">
        <v>766</v>
      </c>
      <c r="AE146" s="382">
        <v>41</v>
      </c>
      <c r="AF146" s="386">
        <v>2006</v>
      </c>
      <c r="AG146" s="390">
        <v>17.575991999999999</v>
      </c>
      <c r="AH146" s="387">
        <v>26.395049710650756</v>
      </c>
      <c r="AI146" s="387">
        <v>1.7836561049062269</v>
      </c>
      <c r="AJ146" s="387">
        <v>1.4780926747121874</v>
      </c>
      <c r="AK146" s="387">
        <v>0.13372826200193991</v>
      </c>
      <c r="AL146" s="387">
        <v>7.6219291633724011E-3</v>
      </c>
      <c r="AM146" s="387">
        <v>2.073168046503435E-3</v>
      </c>
      <c r="AN146" s="387">
        <v>0.11829846977001357</v>
      </c>
      <c r="AO146" s="387">
        <v>6.0975503971553935E-2</v>
      </c>
      <c r="AP146" s="387">
        <v>1.3821184033310894E-2</v>
      </c>
      <c r="AQ146" s="391">
        <v>463.91918255399997</v>
      </c>
      <c r="AR146" s="391">
        <v>31.349525430583004</v>
      </c>
      <c r="AS146" s="391">
        <v>25.978945026000009</v>
      </c>
      <c r="AT146" s="391">
        <v>2.3504068631199999</v>
      </c>
      <c r="AU146" s="391">
        <v>0.13396296600000002</v>
      </c>
      <c r="AV146" s="391">
        <v>3.6437984999999999E-2</v>
      </c>
      <c r="AW146" s="391">
        <v>2.0792129582900003</v>
      </c>
      <c r="AX146" s="391">
        <v>1.0717049700000001</v>
      </c>
      <c r="AY146" s="391">
        <v>0.24292102000000002</v>
      </c>
    </row>
    <row r="147" spans="1:51" customFormat="1" x14ac:dyDescent="0.25">
      <c r="A147" s="384" t="s">
        <v>1091</v>
      </c>
      <c r="B147" s="384" t="s">
        <v>442</v>
      </c>
      <c r="C147" s="382">
        <v>1</v>
      </c>
      <c r="D147" s="384" t="s">
        <v>766</v>
      </c>
      <c r="E147" s="382">
        <v>41</v>
      </c>
      <c r="F147" s="386">
        <v>2007</v>
      </c>
      <c r="G147" s="390">
        <v>14.2625112</v>
      </c>
      <c r="H147" s="387">
        <v>26.379246963606239</v>
      </c>
      <c r="I147" s="387">
        <v>1.7802107156214533</v>
      </c>
      <c r="J147" s="387">
        <v>1.4682969449307077</v>
      </c>
      <c r="K147" s="387">
        <v>0.13434385790841658</v>
      </c>
      <c r="L147" s="387">
        <v>7.5512687415102619E-3</v>
      </c>
      <c r="M147" s="387">
        <v>2.0615047089323235E-3</v>
      </c>
      <c r="N147" s="387">
        <v>0.11884321410173546</v>
      </c>
      <c r="O147" s="387">
        <v>6.0410194804965338E-2</v>
      </c>
      <c r="P147" s="387">
        <v>1.374344449243973E-2</v>
      </c>
      <c r="Q147" s="391">
        <v>376.23430526599998</v>
      </c>
      <c r="R147" s="391">
        <v>25.390275269910994</v>
      </c>
      <c r="S147" s="391">
        <v>20.941601622000004</v>
      </c>
      <c r="T147" s="391">
        <v>1.9160807780700002</v>
      </c>
      <c r="U147" s="391">
        <v>0.10770005500000002</v>
      </c>
      <c r="V147" s="391">
        <v>2.9402234000000006E-2</v>
      </c>
      <c r="W147" s="391">
        <v>1.69500267217</v>
      </c>
      <c r="X147" s="391">
        <v>0.86160108000000002</v>
      </c>
      <c r="Y147" s="391">
        <v>0.19601603099999998</v>
      </c>
      <c r="AA147" s="384" t="s">
        <v>1091</v>
      </c>
      <c r="AB147" s="384" t="s">
        <v>442</v>
      </c>
      <c r="AC147" s="382">
        <v>1</v>
      </c>
      <c r="AD147" s="384" t="s">
        <v>766</v>
      </c>
      <c r="AE147" s="382">
        <v>41</v>
      </c>
      <c r="AF147" s="386">
        <v>2007</v>
      </c>
      <c r="AG147" s="390">
        <v>14.2625112</v>
      </c>
      <c r="AH147" s="387">
        <v>26.379246963606239</v>
      </c>
      <c r="AI147" s="387">
        <v>1.7802107156214533</v>
      </c>
      <c r="AJ147" s="387">
        <v>1.4682969449307077</v>
      </c>
      <c r="AK147" s="387">
        <v>0.13434385790841658</v>
      </c>
      <c r="AL147" s="387">
        <v>7.5512687415102619E-3</v>
      </c>
      <c r="AM147" s="387">
        <v>2.0615047089323235E-3</v>
      </c>
      <c r="AN147" s="387">
        <v>0.11884321410173546</v>
      </c>
      <c r="AO147" s="387">
        <v>6.0410194804965338E-2</v>
      </c>
      <c r="AP147" s="387">
        <v>1.374344449243973E-2</v>
      </c>
      <c r="AQ147" s="391">
        <v>376.23430526599998</v>
      </c>
      <c r="AR147" s="391">
        <v>25.390275269910994</v>
      </c>
      <c r="AS147" s="391">
        <v>20.941601622000004</v>
      </c>
      <c r="AT147" s="391">
        <v>1.9160807780700002</v>
      </c>
      <c r="AU147" s="391">
        <v>0.10770005500000002</v>
      </c>
      <c r="AV147" s="391">
        <v>2.9402234000000006E-2</v>
      </c>
      <c r="AW147" s="391">
        <v>1.69500267217</v>
      </c>
      <c r="AX147" s="391">
        <v>0.86160108000000002</v>
      </c>
      <c r="AY147" s="391">
        <v>0.19601603099999998</v>
      </c>
    </row>
    <row r="148" spans="1:51" customFormat="1" x14ac:dyDescent="0.25">
      <c r="A148" s="384" t="s">
        <v>1092</v>
      </c>
      <c r="B148" s="384" t="s">
        <v>442</v>
      </c>
      <c r="C148" s="382">
        <v>1</v>
      </c>
      <c r="D148" s="384" t="s">
        <v>766</v>
      </c>
      <c r="E148" s="382">
        <v>41</v>
      </c>
      <c r="F148" s="386">
        <v>2008</v>
      </c>
      <c r="G148" s="390">
        <v>16.893605300000001</v>
      </c>
      <c r="H148" s="387">
        <v>21.657806880861607</v>
      </c>
      <c r="I148" s="387">
        <v>1.4902502598428176</v>
      </c>
      <c r="J148" s="387">
        <v>1.3397949953879889</v>
      </c>
      <c r="K148" s="387">
        <v>0.15216326087007606</v>
      </c>
      <c r="L148" s="387">
        <v>7.5862593995847634E-3</v>
      </c>
      <c r="M148" s="387">
        <v>2.0702484981107018E-3</v>
      </c>
      <c r="N148" s="387">
        <v>0.13460655418532835</v>
      </c>
      <c r="O148" s="387">
        <v>6.0690161264747904E-2</v>
      </c>
      <c r="P148" s="387">
        <v>1.3801729462686095E-2</v>
      </c>
      <c r="Q148" s="391">
        <v>365.87844110890012</v>
      </c>
      <c r="R148" s="391">
        <v>25.175699688007001</v>
      </c>
      <c r="S148" s="391">
        <v>22.633967835000004</v>
      </c>
      <c r="T148" s="391">
        <v>2.5705860702999996</v>
      </c>
      <c r="U148" s="391">
        <v>0.12815927199999999</v>
      </c>
      <c r="V148" s="391">
        <v>3.4973960999999991E-2</v>
      </c>
      <c r="W148" s="391">
        <v>2.2739899972000002</v>
      </c>
      <c r="X148" s="391">
        <v>1.0252756299999999</v>
      </c>
      <c r="Y148" s="391">
        <v>0.23316096999999997</v>
      </c>
      <c r="AA148" s="384" t="s">
        <v>1092</v>
      </c>
      <c r="AB148" s="384" t="s">
        <v>442</v>
      </c>
      <c r="AC148" s="382">
        <v>1</v>
      </c>
      <c r="AD148" s="384" t="s">
        <v>766</v>
      </c>
      <c r="AE148" s="382">
        <v>41</v>
      </c>
      <c r="AF148" s="386">
        <v>2008</v>
      </c>
      <c r="AG148" s="390">
        <v>16.893605300000001</v>
      </c>
      <c r="AH148" s="387">
        <v>21.657806880861607</v>
      </c>
      <c r="AI148" s="387">
        <v>1.4902502598428176</v>
      </c>
      <c r="AJ148" s="387">
        <v>1.3397949953879889</v>
      </c>
      <c r="AK148" s="387">
        <v>0.15216326087007606</v>
      </c>
      <c r="AL148" s="387">
        <v>7.5862593995847634E-3</v>
      </c>
      <c r="AM148" s="387">
        <v>2.0702484981107018E-3</v>
      </c>
      <c r="AN148" s="387">
        <v>0.13460655418532835</v>
      </c>
      <c r="AO148" s="387">
        <v>6.0690161264747904E-2</v>
      </c>
      <c r="AP148" s="387">
        <v>1.3801729462686095E-2</v>
      </c>
      <c r="AQ148" s="391">
        <v>365.87844110890012</v>
      </c>
      <c r="AR148" s="391">
        <v>25.175699688007001</v>
      </c>
      <c r="AS148" s="391">
        <v>22.633967835000004</v>
      </c>
      <c r="AT148" s="391">
        <v>2.5705860702999996</v>
      </c>
      <c r="AU148" s="391">
        <v>0.12815927199999999</v>
      </c>
      <c r="AV148" s="391">
        <v>3.4973960999999991E-2</v>
      </c>
      <c r="AW148" s="391">
        <v>2.2739899972000002</v>
      </c>
      <c r="AX148" s="391">
        <v>1.0252756299999999</v>
      </c>
      <c r="AY148" s="391">
        <v>0.23316096999999997</v>
      </c>
    </row>
    <row r="149" spans="1:51" customFormat="1" x14ac:dyDescent="0.25">
      <c r="A149" s="384" t="s">
        <v>1093</v>
      </c>
      <c r="B149" s="384" t="s">
        <v>442</v>
      </c>
      <c r="C149" s="382">
        <v>1</v>
      </c>
      <c r="D149" s="384" t="s">
        <v>766</v>
      </c>
      <c r="E149" s="382">
        <v>41</v>
      </c>
      <c r="F149" s="386">
        <v>2009</v>
      </c>
      <c r="G149" s="390">
        <v>14.677919399999999</v>
      </c>
      <c r="H149" s="387">
        <v>21.280662877124126</v>
      </c>
      <c r="I149" s="387">
        <v>1.1858474643761161</v>
      </c>
      <c r="J149" s="387">
        <v>1.2017544387796542</v>
      </c>
      <c r="K149" s="387">
        <v>0.15085238275664609</v>
      </c>
      <c r="L149" s="387">
        <v>7.6272977762774754E-3</v>
      </c>
      <c r="M149" s="387">
        <v>2.0661441293920719E-3</v>
      </c>
      <c r="N149" s="387">
        <v>0.13344703079647655</v>
      </c>
      <c r="O149" s="387">
        <v>6.1018415866216029E-2</v>
      </c>
      <c r="P149" s="387">
        <v>1.3774353400523513E-2</v>
      </c>
      <c r="Q149" s="391">
        <v>312.35585448899997</v>
      </c>
      <c r="R149" s="391">
        <v>17.405773502807001</v>
      </c>
      <c r="S149" s="391">
        <v>17.639254790999995</v>
      </c>
      <c r="T149" s="391">
        <v>2.2141991154000009</v>
      </c>
      <c r="U149" s="391">
        <v>0.111952862</v>
      </c>
      <c r="V149" s="391">
        <v>3.0326697000000003E-2</v>
      </c>
      <c r="W149" s="391">
        <v>1.9587247622000004</v>
      </c>
      <c r="X149" s="391">
        <v>0.89562339000000002</v>
      </c>
      <c r="Y149" s="391">
        <v>0.20217884900000002</v>
      </c>
      <c r="AA149" s="384" t="s">
        <v>1093</v>
      </c>
      <c r="AB149" s="384" t="s">
        <v>442</v>
      </c>
      <c r="AC149" s="382">
        <v>1</v>
      </c>
      <c r="AD149" s="384" t="s">
        <v>766</v>
      </c>
      <c r="AE149" s="382">
        <v>41</v>
      </c>
      <c r="AF149" s="386">
        <v>2009</v>
      </c>
      <c r="AG149" s="390">
        <v>14.677919399999999</v>
      </c>
      <c r="AH149" s="387">
        <v>21.280662877124126</v>
      </c>
      <c r="AI149" s="387">
        <v>1.1858474643761161</v>
      </c>
      <c r="AJ149" s="387">
        <v>1.2017544387796542</v>
      </c>
      <c r="AK149" s="387">
        <v>0.15085238275664609</v>
      </c>
      <c r="AL149" s="387">
        <v>7.6272977762774754E-3</v>
      </c>
      <c r="AM149" s="387">
        <v>2.0661441293920719E-3</v>
      </c>
      <c r="AN149" s="387">
        <v>0.13344703079647655</v>
      </c>
      <c r="AO149" s="387">
        <v>6.1018415866216029E-2</v>
      </c>
      <c r="AP149" s="387">
        <v>1.3774353400523513E-2</v>
      </c>
      <c r="AQ149" s="391">
        <v>312.35585448899997</v>
      </c>
      <c r="AR149" s="391">
        <v>17.405773502807001</v>
      </c>
      <c r="AS149" s="391">
        <v>17.639254790999995</v>
      </c>
      <c r="AT149" s="391">
        <v>2.2141991154000009</v>
      </c>
      <c r="AU149" s="391">
        <v>0.111952862</v>
      </c>
      <c r="AV149" s="391">
        <v>3.0326697000000003E-2</v>
      </c>
      <c r="AW149" s="391">
        <v>1.9587247622000004</v>
      </c>
      <c r="AX149" s="391">
        <v>0.89562339000000002</v>
      </c>
      <c r="AY149" s="391">
        <v>0.20217884900000002</v>
      </c>
    </row>
    <row r="150" spans="1:51" customFormat="1" x14ac:dyDescent="0.25">
      <c r="A150" s="384" t="s">
        <v>1094</v>
      </c>
      <c r="B150" s="384" t="s">
        <v>442</v>
      </c>
      <c r="C150" s="382">
        <v>1</v>
      </c>
      <c r="D150" s="384" t="s">
        <v>766</v>
      </c>
      <c r="E150" s="382">
        <v>41</v>
      </c>
      <c r="F150" s="386">
        <v>2010</v>
      </c>
      <c r="G150" s="390">
        <v>21.062836399999998</v>
      </c>
      <c r="H150" s="387">
        <v>42.396961594403308</v>
      </c>
      <c r="I150" s="387">
        <v>0.41010084954322668</v>
      </c>
      <c r="J150" s="387">
        <v>1.5700673025689933</v>
      </c>
      <c r="K150" s="387">
        <v>3.8064014346140006E-2</v>
      </c>
      <c r="L150" s="387">
        <v>7.5710290376655998E-3</v>
      </c>
      <c r="M150" s="387">
        <v>2.0607276805321433E-3</v>
      </c>
      <c r="N150" s="387">
        <v>3.367215488128656E-2</v>
      </c>
      <c r="O150" s="387">
        <v>6.0568270377868015E-2</v>
      </c>
      <c r="P150" s="387">
        <v>1.3738245623936956E-2</v>
      </c>
      <c r="Q150" s="391">
        <v>893.00026591999995</v>
      </c>
      <c r="R150" s="391">
        <v>8.6378871014299978</v>
      </c>
      <c r="S150" s="391">
        <v>33.070070731000001</v>
      </c>
      <c r="T150" s="391">
        <v>0.80173610689999986</v>
      </c>
      <c r="U150" s="391">
        <v>0.15946734599999995</v>
      </c>
      <c r="V150" s="391">
        <v>4.3404769999999995E-2</v>
      </c>
      <c r="W150" s="391">
        <v>0.70923108950000013</v>
      </c>
      <c r="X150" s="391">
        <v>1.27573957</v>
      </c>
      <c r="Y150" s="391">
        <v>0.28936642000000001</v>
      </c>
      <c r="AA150" s="384" t="s">
        <v>1094</v>
      </c>
      <c r="AB150" s="384" t="s">
        <v>442</v>
      </c>
      <c r="AC150" s="382">
        <v>1</v>
      </c>
      <c r="AD150" s="384" t="s">
        <v>766</v>
      </c>
      <c r="AE150" s="382">
        <v>41</v>
      </c>
      <c r="AF150" s="386">
        <v>2010</v>
      </c>
      <c r="AG150" s="390">
        <v>21.062836399999998</v>
      </c>
      <c r="AH150" s="387">
        <v>42.396961594403308</v>
      </c>
      <c r="AI150" s="387">
        <v>0.41010084954322668</v>
      </c>
      <c r="AJ150" s="387">
        <v>1.5700673025689933</v>
      </c>
      <c r="AK150" s="387">
        <v>3.8064014346140006E-2</v>
      </c>
      <c r="AL150" s="387">
        <v>7.5710290376655998E-3</v>
      </c>
      <c r="AM150" s="387">
        <v>2.0607276805321433E-3</v>
      </c>
      <c r="AN150" s="387">
        <v>3.367215488128656E-2</v>
      </c>
      <c r="AO150" s="387">
        <v>6.0568270377868015E-2</v>
      </c>
      <c r="AP150" s="387">
        <v>1.3738245623936956E-2</v>
      </c>
      <c r="AQ150" s="391">
        <v>893.00026591999995</v>
      </c>
      <c r="AR150" s="391">
        <v>8.6378871014299978</v>
      </c>
      <c r="AS150" s="391">
        <v>33.070070731000001</v>
      </c>
      <c r="AT150" s="391">
        <v>0.80173610689999986</v>
      </c>
      <c r="AU150" s="391">
        <v>0.15946734599999995</v>
      </c>
      <c r="AV150" s="391">
        <v>4.3404769999999995E-2</v>
      </c>
      <c r="AW150" s="391">
        <v>0.70923108950000013</v>
      </c>
      <c r="AX150" s="391">
        <v>1.27573957</v>
      </c>
      <c r="AY150" s="391">
        <v>0.28936642000000001</v>
      </c>
    </row>
    <row r="151" spans="1:51" customFormat="1" x14ac:dyDescent="0.25">
      <c r="A151" s="384" t="s">
        <v>1095</v>
      </c>
      <c r="B151" s="384" t="s">
        <v>442</v>
      </c>
      <c r="C151" s="382">
        <v>1</v>
      </c>
      <c r="D151" s="384" t="s">
        <v>766</v>
      </c>
      <c r="E151" s="382">
        <v>41</v>
      </c>
      <c r="F151" s="386">
        <v>2011</v>
      </c>
      <c r="G151" s="390">
        <v>30.314755000000002</v>
      </c>
      <c r="H151" s="387">
        <v>42.367935354153452</v>
      </c>
      <c r="I151" s="387">
        <v>0.41009868830838297</v>
      </c>
      <c r="J151" s="387">
        <v>1.5612162002628756</v>
      </c>
      <c r="K151" s="387">
        <v>3.6678762124252709E-2</v>
      </c>
      <c r="L151" s="387">
        <v>7.571014148060903E-3</v>
      </c>
      <c r="M151" s="387">
        <v>2.0607264680186262E-3</v>
      </c>
      <c r="N151" s="387">
        <v>3.2446734885371815E-2</v>
      </c>
      <c r="O151" s="387">
        <v>6.0568232862182124E-2</v>
      </c>
      <c r="P151" s="387">
        <v>1.3738262110315588E-2</v>
      </c>
      <c r="Q151" s="391">
        <v>1284.3735801170003</v>
      </c>
      <c r="R151" s="391">
        <v>12.432041261889996</v>
      </c>
      <c r="S151" s="391">
        <v>47.327886613000011</v>
      </c>
      <c r="T151" s="391">
        <v>1.1119076875000005</v>
      </c>
      <c r="U151" s="391">
        <v>0.22951343900000001</v>
      </c>
      <c r="V151" s="391">
        <v>6.2470417999999986E-2</v>
      </c>
      <c r="W151" s="391">
        <v>0.98361481859999977</v>
      </c>
      <c r="X151" s="391">
        <v>1.8361111399999999</v>
      </c>
      <c r="Y151" s="391">
        <v>0.41647205000000004</v>
      </c>
      <c r="AA151" s="384" t="s">
        <v>1095</v>
      </c>
      <c r="AB151" s="384" t="s">
        <v>442</v>
      </c>
      <c r="AC151" s="382">
        <v>1</v>
      </c>
      <c r="AD151" s="384" t="s">
        <v>766</v>
      </c>
      <c r="AE151" s="382">
        <v>41</v>
      </c>
      <c r="AF151" s="386">
        <v>2011</v>
      </c>
      <c r="AG151" s="390">
        <v>30.314755000000002</v>
      </c>
      <c r="AH151" s="387">
        <v>42.367935354153452</v>
      </c>
      <c r="AI151" s="387">
        <v>0.41009868830838297</v>
      </c>
      <c r="AJ151" s="387">
        <v>1.5612162002628756</v>
      </c>
      <c r="AK151" s="387">
        <v>3.6678762124252709E-2</v>
      </c>
      <c r="AL151" s="387">
        <v>7.571014148060903E-3</v>
      </c>
      <c r="AM151" s="387">
        <v>2.0607264680186262E-3</v>
      </c>
      <c r="AN151" s="387">
        <v>3.2446734885371815E-2</v>
      </c>
      <c r="AO151" s="387">
        <v>6.0568232862182124E-2</v>
      </c>
      <c r="AP151" s="387">
        <v>1.3738262110315588E-2</v>
      </c>
      <c r="AQ151" s="391">
        <v>1284.3735801170003</v>
      </c>
      <c r="AR151" s="391">
        <v>12.432041261889996</v>
      </c>
      <c r="AS151" s="391">
        <v>47.327886613000011</v>
      </c>
      <c r="AT151" s="391">
        <v>1.1119076875000005</v>
      </c>
      <c r="AU151" s="391">
        <v>0.22951343900000001</v>
      </c>
      <c r="AV151" s="391">
        <v>6.2470417999999986E-2</v>
      </c>
      <c r="AW151" s="391">
        <v>0.98361481859999977</v>
      </c>
      <c r="AX151" s="391">
        <v>1.8361111399999999</v>
      </c>
      <c r="AY151" s="391">
        <v>0.41647205000000004</v>
      </c>
    </row>
    <row r="152" spans="1:51" customFormat="1" x14ac:dyDescent="0.25">
      <c r="A152" s="384" t="s">
        <v>1096</v>
      </c>
      <c r="B152" s="384" t="s">
        <v>442</v>
      </c>
      <c r="C152" s="382">
        <v>1</v>
      </c>
      <c r="D152" s="384" t="s">
        <v>766</v>
      </c>
      <c r="E152" s="382">
        <v>41</v>
      </c>
      <c r="F152" s="386">
        <v>2012</v>
      </c>
      <c r="G152" s="390">
        <v>32.413999999999994</v>
      </c>
      <c r="H152" s="387">
        <v>42.339043569908064</v>
      </c>
      <c r="I152" s="387">
        <v>0.40014166986826694</v>
      </c>
      <c r="J152" s="387">
        <v>1.372477223668785</v>
      </c>
      <c r="K152" s="387">
        <v>3.1208648997346843E-2</v>
      </c>
      <c r="L152" s="387">
        <v>7.5710311593755793E-3</v>
      </c>
      <c r="M152" s="387">
        <v>2.0607278953538592E-3</v>
      </c>
      <c r="N152" s="387">
        <v>2.7607774884309263E-2</v>
      </c>
      <c r="O152" s="387">
        <v>6.0568218979453331E-2</v>
      </c>
      <c r="P152" s="387">
        <v>1.3738248596285561E-2</v>
      </c>
      <c r="Q152" s="391">
        <v>1372.3777582749997</v>
      </c>
      <c r="R152" s="391">
        <v>12.970192087110002</v>
      </c>
      <c r="S152" s="391">
        <v>44.48747672799999</v>
      </c>
      <c r="T152" s="391">
        <v>1.0115971486000004</v>
      </c>
      <c r="U152" s="391">
        <v>0.245407404</v>
      </c>
      <c r="V152" s="391">
        <v>6.6796433999999988E-2</v>
      </c>
      <c r="W152" s="391">
        <v>0.89487841510000032</v>
      </c>
      <c r="X152" s="391">
        <v>1.96325825</v>
      </c>
      <c r="Y152" s="391">
        <v>0.44531159000000009</v>
      </c>
      <c r="AA152" s="384" t="s">
        <v>1096</v>
      </c>
      <c r="AB152" s="384" t="s">
        <v>442</v>
      </c>
      <c r="AC152" s="382">
        <v>1</v>
      </c>
      <c r="AD152" s="384" t="s">
        <v>766</v>
      </c>
      <c r="AE152" s="382">
        <v>41</v>
      </c>
      <c r="AF152" s="386">
        <v>2012</v>
      </c>
      <c r="AG152" s="390">
        <v>32.413999999999994</v>
      </c>
      <c r="AH152" s="387">
        <v>42.339043569908064</v>
      </c>
      <c r="AI152" s="387">
        <v>0.40014166986826694</v>
      </c>
      <c r="AJ152" s="387">
        <v>1.372477223668785</v>
      </c>
      <c r="AK152" s="387">
        <v>3.1208648997346843E-2</v>
      </c>
      <c r="AL152" s="387">
        <v>7.5710311593755793E-3</v>
      </c>
      <c r="AM152" s="387">
        <v>2.0607278953538592E-3</v>
      </c>
      <c r="AN152" s="387">
        <v>2.7607774884309263E-2</v>
      </c>
      <c r="AO152" s="387">
        <v>6.0568218979453331E-2</v>
      </c>
      <c r="AP152" s="387">
        <v>1.3738248596285561E-2</v>
      </c>
      <c r="AQ152" s="391">
        <v>1372.3777582749997</v>
      </c>
      <c r="AR152" s="391">
        <v>12.970192087110002</v>
      </c>
      <c r="AS152" s="391">
        <v>44.48747672799999</v>
      </c>
      <c r="AT152" s="391">
        <v>1.0115971486000004</v>
      </c>
      <c r="AU152" s="391">
        <v>0.245407404</v>
      </c>
      <c r="AV152" s="391">
        <v>6.6796433999999988E-2</v>
      </c>
      <c r="AW152" s="391">
        <v>0.89487841510000032</v>
      </c>
      <c r="AX152" s="391">
        <v>1.96325825</v>
      </c>
      <c r="AY152" s="391">
        <v>0.44531159000000009</v>
      </c>
    </row>
    <row r="153" spans="1:51" customFormat="1" x14ac:dyDescent="0.25">
      <c r="A153" s="384" t="s">
        <v>1097</v>
      </c>
      <c r="B153" s="384" t="s">
        <v>442</v>
      </c>
      <c r="C153" s="382">
        <v>1</v>
      </c>
      <c r="D153" s="384" t="s">
        <v>766</v>
      </c>
      <c r="E153" s="382">
        <v>41</v>
      </c>
      <c r="F153" s="386">
        <v>2013</v>
      </c>
      <c r="G153" s="390">
        <v>43.616018000000004</v>
      </c>
      <c r="H153" s="387">
        <v>42.30999212266466</v>
      </c>
      <c r="I153" s="387">
        <v>0.40014116315799381</v>
      </c>
      <c r="J153" s="387">
        <v>1.3683787624995942</v>
      </c>
      <c r="K153" s="387">
        <v>2.7970663750184619E-2</v>
      </c>
      <c r="L153" s="387">
        <v>7.5710036161485425E-3</v>
      </c>
      <c r="M153" s="387">
        <v>2.0607211781689927E-3</v>
      </c>
      <c r="N153" s="387">
        <v>2.4743395366812266E-2</v>
      </c>
      <c r="O153" s="387">
        <v>6.0567985137937159E-2</v>
      </c>
      <c r="P153" s="387">
        <v>1.3738208059250153E-2</v>
      </c>
      <c r="Q153" s="391">
        <v>1845.3933780020002</v>
      </c>
      <c r="R153" s="391">
        <v>17.452564174839996</v>
      </c>
      <c r="S153" s="391">
        <v>59.683232736000036</v>
      </c>
      <c r="T153" s="391">
        <v>1.2199689735999999</v>
      </c>
      <c r="U153" s="391">
        <v>0.33021702999999997</v>
      </c>
      <c r="V153" s="391">
        <v>8.9880452E-2</v>
      </c>
      <c r="W153" s="391">
        <v>1.0792083777000006</v>
      </c>
      <c r="X153" s="391">
        <v>2.6417343299999998</v>
      </c>
      <c r="Y153" s="391">
        <v>0.59920592999999978</v>
      </c>
      <c r="AA153" s="384" t="s">
        <v>1097</v>
      </c>
      <c r="AB153" s="384" t="s">
        <v>442</v>
      </c>
      <c r="AC153" s="382">
        <v>1</v>
      </c>
      <c r="AD153" s="384" t="s">
        <v>766</v>
      </c>
      <c r="AE153" s="382">
        <v>41</v>
      </c>
      <c r="AF153" s="386">
        <v>2013</v>
      </c>
      <c r="AG153" s="390">
        <v>43.616018000000004</v>
      </c>
      <c r="AH153" s="387">
        <v>42.30999212266466</v>
      </c>
      <c r="AI153" s="387">
        <v>0.40014116315799381</v>
      </c>
      <c r="AJ153" s="387">
        <v>1.3683787624995942</v>
      </c>
      <c r="AK153" s="387">
        <v>2.7970663750184619E-2</v>
      </c>
      <c r="AL153" s="387">
        <v>7.5710036161485425E-3</v>
      </c>
      <c r="AM153" s="387">
        <v>2.0607211781689927E-3</v>
      </c>
      <c r="AN153" s="387">
        <v>2.4743395366812266E-2</v>
      </c>
      <c r="AO153" s="387">
        <v>6.0567985137937159E-2</v>
      </c>
      <c r="AP153" s="387">
        <v>1.3738208059250153E-2</v>
      </c>
      <c r="AQ153" s="391">
        <v>1845.3933780020002</v>
      </c>
      <c r="AR153" s="391">
        <v>17.452564174839996</v>
      </c>
      <c r="AS153" s="391">
        <v>59.683232736000036</v>
      </c>
      <c r="AT153" s="391">
        <v>1.2199689735999999</v>
      </c>
      <c r="AU153" s="391">
        <v>0.33021702999999997</v>
      </c>
      <c r="AV153" s="391">
        <v>8.9880452E-2</v>
      </c>
      <c r="AW153" s="391">
        <v>1.0792083777000006</v>
      </c>
      <c r="AX153" s="391">
        <v>2.6417343299999998</v>
      </c>
      <c r="AY153" s="391">
        <v>0.59920592999999978</v>
      </c>
    </row>
    <row r="154" spans="1:51" customFormat="1" x14ac:dyDescent="0.25">
      <c r="A154" s="384" t="s">
        <v>1098</v>
      </c>
      <c r="B154" s="384" t="s">
        <v>442</v>
      </c>
      <c r="C154" s="382">
        <v>1</v>
      </c>
      <c r="D154" s="384" t="s">
        <v>766</v>
      </c>
      <c r="E154" s="382">
        <v>41</v>
      </c>
      <c r="F154" s="386">
        <v>2014</v>
      </c>
      <c r="G154" s="390">
        <v>48.360376999999986</v>
      </c>
      <c r="H154" s="387">
        <v>41.611444025219257</v>
      </c>
      <c r="I154" s="387">
        <v>0.3956293885208963</v>
      </c>
      <c r="J154" s="387">
        <v>1.3554594899870205</v>
      </c>
      <c r="K154" s="387">
        <v>2.7777994445742225E-2</v>
      </c>
      <c r="L154" s="387">
        <v>7.7467439925044445E-3</v>
      </c>
      <c r="M154" s="387">
        <v>2.0831597735476719E-3</v>
      </c>
      <c r="N154" s="387">
        <v>2.4572950192261748E-2</v>
      </c>
      <c r="O154" s="387">
        <v>6.1973919268660797E-2</v>
      </c>
      <c r="P154" s="387">
        <v>1.3887806540465971E-2</v>
      </c>
      <c r="Q154" s="391">
        <v>2012.3451205740002</v>
      </c>
      <c r="R154" s="391">
        <v>19.132786381150012</v>
      </c>
      <c r="S154" s="391">
        <v>65.550531944000014</v>
      </c>
      <c r="T154" s="391">
        <v>1.3433542836999997</v>
      </c>
      <c r="U154" s="391">
        <v>0.37463545999999998</v>
      </c>
      <c r="V154" s="391">
        <v>0.100742392</v>
      </c>
      <c r="W154" s="391">
        <v>1.1883571353000002</v>
      </c>
      <c r="X154" s="391">
        <v>2.9970820999999996</v>
      </c>
      <c r="Y154" s="391">
        <v>0.67161955999999989</v>
      </c>
      <c r="AA154" s="384" t="s">
        <v>1098</v>
      </c>
      <c r="AB154" s="384" t="s">
        <v>442</v>
      </c>
      <c r="AC154" s="382">
        <v>1</v>
      </c>
      <c r="AD154" s="384" t="s">
        <v>766</v>
      </c>
      <c r="AE154" s="382">
        <v>41</v>
      </c>
      <c r="AF154" s="386">
        <v>2014</v>
      </c>
      <c r="AG154" s="390">
        <v>48.360376999999986</v>
      </c>
      <c r="AH154" s="387">
        <v>41.611444025219257</v>
      </c>
      <c r="AI154" s="387">
        <v>0.3956293885208963</v>
      </c>
      <c r="AJ154" s="387">
        <v>1.3554594899870205</v>
      </c>
      <c r="AK154" s="387">
        <v>2.7777994445742225E-2</v>
      </c>
      <c r="AL154" s="387">
        <v>7.7467439925044445E-3</v>
      </c>
      <c r="AM154" s="387">
        <v>2.0831597735476719E-3</v>
      </c>
      <c r="AN154" s="387">
        <v>2.4572950192261748E-2</v>
      </c>
      <c r="AO154" s="387">
        <v>6.1973919268660797E-2</v>
      </c>
      <c r="AP154" s="387">
        <v>1.3887806540465971E-2</v>
      </c>
      <c r="AQ154" s="391">
        <v>2012.3451205740002</v>
      </c>
      <c r="AR154" s="391">
        <v>19.132786381150012</v>
      </c>
      <c r="AS154" s="391">
        <v>65.550531944000014</v>
      </c>
      <c r="AT154" s="391">
        <v>1.3433542836999997</v>
      </c>
      <c r="AU154" s="391">
        <v>0.37463545999999998</v>
      </c>
      <c r="AV154" s="391">
        <v>0.100742392</v>
      </c>
      <c r="AW154" s="391">
        <v>1.1883571353000002</v>
      </c>
      <c r="AX154" s="391">
        <v>2.9970820999999996</v>
      </c>
      <c r="AY154" s="391">
        <v>0.67161955999999989</v>
      </c>
    </row>
    <row r="155" spans="1:51" customFormat="1" x14ac:dyDescent="0.25">
      <c r="A155" s="384" t="s">
        <v>1099</v>
      </c>
      <c r="B155" s="384" t="s">
        <v>442</v>
      </c>
      <c r="C155" s="382">
        <v>1</v>
      </c>
      <c r="D155" s="384" t="s">
        <v>766</v>
      </c>
      <c r="E155" s="382">
        <v>41</v>
      </c>
      <c r="F155" s="386">
        <v>2015</v>
      </c>
      <c r="G155" s="390">
        <v>59.285814999999992</v>
      </c>
      <c r="H155" s="387">
        <v>41.567532779029868</v>
      </c>
      <c r="I155" s="387">
        <v>0.39550981609175834</v>
      </c>
      <c r="J155" s="387">
        <v>1.3530393339114939</v>
      </c>
      <c r="K155" s="387">
        <v>2.7793659614867398E-2</v>
      </c>
      <c r="L155" s="387">
        <v>7.723271241189821E-3</v>
      </c>
      <c r="M155" s="387">
        <v>2.078409953544537E-3</v>
      </c>
      <c r="N155" s="387">
        <v>2.458679429978318E-2</v>
      </c>
      <c r="O155" s="387">
        <v>6.1786127086217849E-2</v>
      </c>
      <c r="P155" s="387">
        <v>1.385613658174388E-2</v>
      </c>
      <c r="Q155" s="391">
        <v>2464.3650583440003</v>
      </c>
      <c r="R155" s="391">
        <v>23.448121787500003</v>
      </c>
      <c r="S155" s="391">
        <v>80.216039638000041</v>
      </c>
      <c r="T155" s="391">
        <v>1.6477697620999996</v>
      </c>
      <c r="U155" s="391">
        <v>0.45788043000000006</v>
      </c>
      <c r="V155" s="391">
        <v>0.12322022799999999</v>
      </c>
      <c r="W155" s="391">
        <v>1.4576481383</v>
      </c>
      <c r="X155" s="391">
        <v>3.6630408999999999</v>
      </c>
      <c r="Y155" s="391">
        <v>0.82147234999999996</v>
      </c>
      <c r="AA155" s="384" t="s">
        <v>1099</v>
      </c>
      <c r="AB155" s="384" t="s">
        <v>442</v>
      </c>
      <c r="AC155" s="382">
        <v>1</v>
      </c>
      <c r="AD155" s="384" t="s">
        <v>766</v>
      </c>
      <c r="AE155" s="382">
        <v>41</v>
      </c>
      <c r="AF155" s="386">
        <v>2015</v>
      </c>
      <c r="AG155" s="390">
        <v>59.285814999999992</v>
      </c>
      <c r="AH155" s="387">
        <v>41.567532779029868</v>
      </c>
      <c r="AI155" s="387">
        <v>0.39550981609175834</v>
      </c>
      <c r="AJ155" s="387">
        <v>1.3530393339114939</v>
      </c>
      <c r="AK155" s="387">
        <v>2.7793659614867398E-2</v>
      </c>
      <c r="AL155" s="387">
        <v>7.723271241189821E-3</v>
      </c>
      <c r="AM155" s="387">
        <v>2.078409953544537E-3</v>
      </c>
      <c r="AN155" s="387">
        <v>2.458679429978318E-2</v>
      </c>
      <c r="AO155" s="387">
        <v>6.1786127086217849E-2</v>
      </c>
      <c r="AP155" s="387">
        <v>1.385613658174388E-2</v>
      </c>
      <c r="AQ155" s="391">
        <v>2464.3650583440003</v>
      </c>
      <c r="AR155" s="391">
        <v>23.448121787500003</v>
      </c>
      <c r="AS155" s="391">
        <v>80.216039638000041</v>
      </c>
      <c r="AT155" s="391">
        <v>1.6477697620999996</v>
      </c>
      <c r="AU155" s="391">
        <v>0.45788043000000006</v>
      </c>
      <c r="AV155" s="391">
        <v>0.12322022799999999</v>
      </c>
      <c r="AW155" s="391">
        <v>1.4576481383</v>
      </c>
      <c r="AX155" s="391">
        <v>3.6630408999999999</v>
      </c>
      <c r="AY155" s="391">
        <v>0.82147234999999996</v>
      </c>
    </row>
    <row r="156" spans="1:51" customFormat="1" x14ac:dyDescent="0.25">
      <c r="A156" s="384" t="s">
        <v>1100</v>
      </c>
      <c r="B156" s="384" t="s">
        <v>442</v>
      </c>
      <c r="C156" s="382">
        <v>1</v>
      </c>
      <c r="D156" s="384" t="s">
        <v>766</v>
      </c>
      <c r="E156" s="382">
        <v>41</v>
      </c>
      <c r="F156" s="386">
        <v>2016</v>
      </c>
      <c r="G156" s="390">
        <v>84.102114</v>
      </c>
      <c r="H156" s="387">
        <v>41.403569143945667</v>
      </c>
      <c r="I156" s="387">
        <v>0.39506740920020161</v>
      </c>
      <c r="J156" s="387">
        <v>1.3046227241089325</v>
      </c>
      <c r="K156" s="387">
        <v>2.7852277788165951E-2</v>
      </c>
      <c r="L156" s="387">
        <v>7.6356995021552012E-3</v>
      </c>
      <c r="M156" s="387">
        <v>2.0607266067057487E-3</v>
      </c>
      <c r="N156" s="387">
        <v>2.4638652070030003E-2</v>
      </c>
      <c r="O156" s="387">
        <v>6.1085625029592014E-2</v>
      </c>
      <c r="P156" s="387">
        <v>1.3738254070521943E-2</v>
      </c>
      <c r="Q156" s="391">
        <v>3482.1276921510007</v>
      </c>
      <c r="R156" s="391">
        <v>33.226004286240006</v>
      </c>
      <c r="S156" s="391">
        <v>109.72152907</v>
      </c>
      <c r="T156" s="391">
        <v>2.3424354417000006</v>
      </c>
      <c r="U156" s="391">
        <v>0.64217846999999995</v>
      </c>
      <c r="V156" s="391">
        <v>0.17331146400000003</v>
      </c>
      <c r="W156" s="391">
        <v>2.0721627251999992</v>
      </c>
      <c r="X156" s="391">
        <v>5.1374302000000007</v>
      </c>
      <c r="Y156" s="391">
        <v>1.1554162100000005</v>
      </c>
      <c r="AA156" s="384" t="s">
        <v>1100</v>
      </c>
      <c r="AB156" s="384" t="s">
        <v>442</v>
      </c>
      <c r="AC156" s="382">
        <v>1</v>
      </c>
      <c r="AD156" s="384" t="s">
        <v>766</v>
      </c>
      <c r="AE156" s="382">
        <v>41</v>
      </c>
      <c r="AF156" s="386">
        <v>2016</v>
      </c>
      <c r="AG156" s="390">
        <v>84.102114</v>
      </c>
      <c r="AH156" s="387">
        <v>41.403569143945667</v>
      </c>
      <c r="AI156" s="387">
        <v>0.39506740920020161</v>
      </c>
      <c r="AJ156" s="387">
        <v>1.3046227241089325</v>
      </c>
      <c r="AK156" s="387">
        <v>2.7852277788165951E-2</v>
      </c>
      <c r="AL156" s="387">
        <v>7.6356995021552012E-3</v>
      </c>
      <c r="AM156" s="387">
        <v>2.0607266067057487E-3</v>
      </c>
      <c r="AN156" s="387">
        <v>2.4638652070030003E-2</v>
      </c>
      <c r="AO156" s="387">
        <v>6.1085625029592014E-2</v>
      </c>
      <c r="AP156" s="387">
        <v>1.3738254070521943E-2</v>
      </c>
      <c r="AQ156" s="391">
        <v>3482.1276921510007</v>
      </c>
      <c r="AR156" s="391">
        <v>33.226004286240006</v>
      </c>
      <c r="AS156" s="391">
        <v>109.72152907</v>
      </c>
      <c r="AT156" s="391">
        <v>2.3424354417000006</v>
      </c>
      <c r="AU156" s="391">
        <v>0.64217846999999995</v>
      </c>
      <c r="AV156" s="391">
        <v>0.17331146400000003</v>
      </c>
      <c r="AW156" s="391">
        <v>2.0721627251999992</v>
      </c>
      <c r="AX156" s="391">
        <v>5.1374302000000007</v>
      </c>
      <c r="AY156" s="391">
        <v>1.1554162100000005</v>
      </c>
    </row>
    <row r="157" spans="1:51" customFormat="1" x14ac:dyDescent="0.25">
      <c r="A157" s="384" t="s">
        <v>1101</v>
      </c>
      <c r="B157" s="384" t="s">
        <v>442</v>
      </c>
      <c r="C157" s="382">
        <v>1</v>
      </c>
      <c r="D157" s="384" t="s">
        <v>766</v>
      </c>
      <c r="E157" s="382">
        <v>41</v>
      </c>
      <c r="F157" s="386">
        <v>2017</v>
      </c>
      <c r="G157" s="390">
        <v>118.591223</v>
      </c>
      <c r="H157" s="387">
        <v>41.403524710711515</v>
      </c>
      <c r="I157" s="387">
        <v>0.37718399410258219</v>
      </c>
      <c r="J157" s="387">
        <v>1.250614264514331</v>
      </c>
      <c r="K157" s="387">
        <v>2.5031174594598794E-2</v>
      </c>
      <c r="L157" s="387">
        <v>7.6357141539892875E-3</v>
      </c>
      <c r="M157" s="387">
        <v>2.0607264502196759E-3</v>
      </c>
      <c r="N157" s="387">
        <v>2.2143069590402985E-2</v>
      </c>
      <c r="O157" s="387">
        <v>6.1085712894621218E-2</v>
      </c>
      <c r="P157" s="387">
        <v>1.3738243006398542E-2</v>
      </c>
      <c r="Q157" s="391">
        <v>4910.0946319539999</v>
      </c>
      <c r="R157" s="391">
        <v>44.73071115665001</v>
      </c>
      <c r="S157" s="391">
        <v>148.31187513</v>
      </c>
      <c r="T157" s="391">
        <v>2.9684776083000002</v>
      </c>
      <c r="U157" s="391">
        <v>0.90552867999999997</v>
      </c>
      <c r="V157" s="391">
        <v>0.24438407000000001</v>
      </c>
      <c r="W157" s="391">
        <v>2.6259737036999988</v>
      </c>
      <c r="X157" s="391">
        <v>7.2442294</v>
      </c>
      <c r="Y157" s="391">
        <v>1.62923504</v>
      </c>
      <c r="AA157" s="384" t="s">
        <v>1101</v>
      </c>
      <c r="AB157" s="384" t="s">
        <v>442</v>
      </c>
      <c r="AC157" s="382">
        <v>1</v>
      </c>
      <c r="AD157" s="384" t="s">
        <v>766</v>
      </c>
      <c r="AE157" s="382">
        <v>41</v>
      </c>
      <c r="AF157" s="386">
        <v>2017</v>
      </c>
      <c r="AG157" s="390">
        <v>118.591223</v>
      </c>
      <c r="AH157" s="387">
        <v>41.403524710711515</v>
      </c>
      <c r="AI157" s="387">
        <v>0.37718399410258219</v>
      </c>
      <c r="AJ157" s="387">
        <v>1.250614264514331</v>
      </c>
      <c r="AK157" s="387">
        <v>2.5031174594598794E-2</v>
      </c>
      <c r="AL157" s="387">
        <v>7.6357141539892875E-3</v>
      </c>
      <c r="AM157" s="387">
        <v>2.0607264502196759E-3</v>
      </c>
      <c r="AN157" s="387">
        <v>2.2143069590402985E-2</v>
      </c>
      <c r="AO157" s="387">
        <v>6.1085712894621218E-2</v>
      </c>
      <c r="AP157" s="387">
        <v>1.3738243006398542E-2</v>
      </c>
      <c r="AQ157" s="391">
        <v>4910.0946319539999</v>
      </c>
      <c r="AR157" s="391">
        <v>44.73071115665001</v>
      </c>
      <c r="AS157" s="391">
        <v>148.31187513</v>
      </c>
      <c r="AT157" s="391">
        <v>2.9684776083000002</v>
      </c>
      <c r="AU157" s="391">
        <v>0.90552867999999997</v>
      </c>
      <c r="AV157" s="391">
        <v>0.24438407000000001</v>
      </c>
      <c r="AW157" s="391">
        <v>2.6259737036999988</v>
      </c>
      <c r="AX157" s="391">
        <v>7.2442294</v>
      </c>
      <c r="AY157" s="391">
        <v>1.62923504</v>
      </c>
    </row>
    <row r="158" spans="1:51" customFormat="1" x14ac:dyDescent="0.25">
      <c r="A158" s="384" t="s">
        <v>1102</v>
      </c>
      <c r="B158" s="384" t="s">
        <v>442</v>
      </c>
      <c r="C158" s="382">
        <v>1</v>
      </c>
      <c r="D158" s="384" t="s">
        <v>766</v>
      </c>
      <c r="E158" s="382">
        <v>41</v>
      </c>
      <c r="F158" s="386">
        <v>2018</v>
      </c>
      <c r="G158" s="390">
        <v>59.861229999999999</v>
      </c>
      <c r="H158" s="387">
        <v>41.403556960139333</v>
      </c>
      <c r="I158" s="387">
        <v>0.37718304334408076</v>
      </c>
      <c r="J158" s="387">
        <v>1.2493156893535264</v>
      </c>
      <c r="K158" s="387">
        <v>2.503112124826035E-2</v>
      </c>
      <c r="L158" s="387">
        <v>7.6357049462565342E-3</v>
      </c>
      <c r="M158" s="387">
        <v>2.0607227415808198E-3</v>
      </c>
      <c r="N158" s="387">
        <v>2.214300951216671E-2</v>
      </c>
      <c r="O158" s="387">
        <v>6.1085622530642966E-2</v>
      </c>
      <c r="P158" s="387">
        <v>1.3738219044279581E-2</v>
      </c>
      <c r="Q158" s="391">
        <v>2478.4678460090013</v>
      </c>
      <c r="R158" s="391">
        <v>22.578640909719986</v>
      </c>
      <c r="S158" s="391">
        <v>74.785573822999993</v>
      </c>
      <c r="T158" s="391">
        <v>1.4983937061999999</v>
      </c>
      <c r="U158" s="391">
        <v>0.45708269000000001</v>
      </c>
      <c r="V158" s="391">
        <v>0.12335739800000001</v>
      </c>
      <c r="W158" s="391">
        <v>1.3255077852999992</v>
      </c>
      <c r="X158" s="391">
        <v>3.6566605000000005</v>
      </c>
      <c r="Y158" s="391">
        <v>0.8223866900000002</v>
      </c>
      <c r="AA158" s="384" t="s">
        <v>1102</v>
      </c>
      <c r="AB158" s="384" t="s">
        <v>442</v>
      </c>
      <c r="AC158" s="382">
        <v>1</v>
      </c>
      <c r="AD158" s="384" t="s">
        <v>766</v>
      </c>
      <c r="AE158" s="382">
        <v>41</v>
      </c>
      <c r="AF158" s="386">
        <v>2018</v>
      </c>
      <c r="AG158" s="390">
        <v>59.861229999999999</v>
      </c>
      <c r="AH158" s="387">
        <v>41.403556960139333</v>
      </c>
      <c r="AI158" s="387">
        <v>0.37718304334408076</v>
      </c>
      <c r="AJ158" s="387">
        <v>1.2493156893535264</v>
      </c>
      <c r="AK158" s="387">
        <v>2.503112124826035E-2</v>
      </c>
      <c r="AL158" s="387">
        <v>7.6357049462565342E-3</v>
      </c>
      <c r="AM158" s="387">
        <v>2.0607227415808198E-3</v>
      </c>
      <c r="AN158" s="387">
        <v>2.214300951216671E-2</v>
      </c>
      <c r="AO158" s="387">
        <v>6.1085622530642966E-2</v>
      </c>
      <c r="AP158" s="387">
        <v>1.3738219044279581E-2</v>
      </c>
      <c r="AQ158" s="391">
        <v>2478.4678460090013</v>
      </c>
      <c r="AR158" s="391">
        <v>22.578640909719986</v>
      </c>
      <c r="AS158" s="391">
        <v>74.785573822999993</v>
      </c>
      <c r="AT158" s="391">
        <v>1.4983937061999999</v>
      </c>
      <c r="AU158" s="391">
        <v>0.45708269000000001</v>
      </c>
      <c r="AV158" s="391">
        <v>0.12335739800000001</v>
      </c>
      <c r="AW158" s="391">
        <v>1.3255077852999992</v>
      </c>
      <c r="AX158" s="391">
        <v>3.6566605000000005</v>
      </c>
      <c r="AY158" s="391">
        <v>0.8223866900000002</v>
      </c>
    </row>
    <row r="159" spans="1:51" customFormat="1" x14ac:dyDescent="0.25">
      <c r="A159" s="384" t="s">
        <v>1103</v>
      </c>
      <c r="B159" s="384" t="s">
        <v>442</v>
      </c>
      <c r="C159" s="382">
        <v>1</v>
      </c>
      <c r="D159" s="384" t="s">
        <v>766</v>
      </c>
      <c r="E159" s="382">
        <v>41</v>
      </c>
      <c r="F159" s="386">
        <v>2019</v>
      </c>
      <c r="G159" s="390">
        <v>89.329154000000003</v>
      </c>
      <c r="H159" s="387">
        <v>41.40355246190957</v>
      </c>
      <c r="I159" s="387">
        <v>0.37718394811877431</v>
      </c>
      <c r="J159" s="387">
        <v>1.2486133772183714</v>
      </c>
      <c r="K159" s="387">
        <v>2.5031177890702954E-2</v>
      </c>
      <c r="L159" s="387">
        <v>7.6357172262036636E-3</v>
      </c>
      <c r="M159" s="387">
        <v>2.0607319531986161E-3</v>
      </c>
      <c r="N159" s="387">
        <v>2.2143075511495386E-2</v>
      </c>
      <c r="O159" s="387">
        <v>6.1085733555698962E-2</v>
      </c>
      <c r="P159" s="387">
        <v>1.3738263658021431E-2</v>
      </c>
      <c r="Q159" s="391">
        <v>3698.5443140169991</v>
      </c>
      <c r="R159" s="391">
        <v>33.693522987830001</v>
      </c>
      <c r="S159" s="391">
        <v>111.53757665999998</v>
      </c>
      <c r="T159" s="391">
        <v>2.2360139445999994</v>
      </c>
      <c r="U159" s="391">
        <v>0.68209215999999995</v>
      </c>
      <c r="V159" s="391">
        <v>0.18408344199999996</v>
      </c>
      <c r="W159" s="391">
        <v>1.9780222024</v>
      </c>
      <c r="X159" s="391">
        <v>5.4567369000000001</v>
      </c>
      <c r="Y159" s="391">
        <v>1.2272274699999999</v>
      </c>
      <c r="AA159" s="384" t="s">
        <v>1103</v>
      </c>
      <c r="AB159" s="384" t="s">
        <v>442</v>
      </c>
      <c r="AC159" s="382">
        <v>1</v>
      </c>
      <c r="AD159" s="384" t="s">
        <v>766</v>
      </c>
      <c r="AE159" s="382">
        <v>41</v>
      </c>
      <c r="AF159" s="386">
        <v>2019</v>
      </c>
      <c r="AG159" s="390">
        <v>89.329154000000003</v>
      </c>
      <c r="AH159" s="387">
        <v>41.40355246190957</v>
      </c>
      <c r="AI159" s="387">
        <v>0.37718394811877431</v>
      </c>
      <c r="AJ159" s="387">
        <v>1.2486133772183714</v>
      </c>
      <c r="AK159" s="387">
        <v>2.5031177890702954E-2</v>
      </c>
      <c r="AL159" s="387">
        <v>7.6357172262036636E-3</v>
      </c>
      <c r="AM159" s="387">
        <v>2.0607319531986161E-3</v>
      </c>
      <c r="AN159" s="387">
        <v>2.2143075511495386E-2</v>
      </c>
      <c r="AO159" s="387">
        <v>6.1085733555698962E-2</v>
      </c>
      <c r="AP159" s="387">
        <v>1.3738263658021431E-2</v>
      </c>
      <c r="AQ159" s="391">
        <v>3698.5443140169991</v>
      </c>
      <c r="AR159" s="391">
        <v>33.693522987830001</v>
      </c>
      <c r="AS159" s="391">
        <v>111.53757665999998</v>
      </c>
      <c r="AT159" s="391">
        <v>2.2360139445999994</v>
      </c>
      <c r="AU159" s="391">
        <v>0.68209215999999995</v>
      </c>
      <c r="AV159" s="391">
        <v>0.18408344199999996</v>
      </c>
      <c r="AW159" s="391">
        <v>1.9780222024</v>
      </c>
      <c r="AX159" s="391">
        <v>5.4567369000000001</v>
      </c>
      <c r="AY159" s="391">
        <v>1.2272274699999999</v>
      </c>
    </row>
    <row r="160" spans="1:51" customFormat="1" x14ac:dyDescent="0.25">
      <c r="A160" s="384" t="s">
        <v>1104</v>
      </c>
      <c r="B160" s="384" t="s">
        <v>442</v>
      </c>
      <c r="C160" s="382">
        <v>1</v>
      </c>
      <c r="D160" s="384" t="s">
        <v>766</v>
      </c>
      <c r="E160" s="382">
        <v>41</v>
      </c>
      <c r="F160" s="386">
        <v>2020</v>
      </c>
      <c r="G160" s="390">
        <v>118.966053</v>
      </c>
      <c r="H160" s="387">
        <v>41.40341320553857</v>
      </c>
      <c r="I160" s="387">
        <v>0.37718316004600078</v>
      </c>
      <c r="J160" s="387">
        <v>1.2474537670842953</v>
      </c>
      <c r="K160" s="387">
        <v>2.5031110974993866E-2</v>
      </c>
      <c r="L160" s="387">
        <v>7.6357068852238039E-3</v>
      </c>
      <c r="M160" s="387">
        <v>2.0607202123449448E-3</v>
      </c>
      <c r="N160" s="387">
        <v>2.2143021689557108E-2</v>
      </c>
      <c r="O160" s="387">
        <v>6.1085649365874142E-2</v>
      </c>
      <c r="P160" s="387">
        <v>1.373822824902832E-2</v>
      </c>
      <c r="Q160" s="391">
        <v>4925.6006497910012</v>
      </c>
      <c r="R160" s="391">
        <v>44.871991808740013</v>
      </c>
      <c r="S160" s="391">
        <v>148.40465096999995</v>
      </c>
      <c r="T160" s="391">
        <v>2.9778524749000019</v>
      </c>
      <c r="U160" s="391">
        <v>0.90838991000000002</v>
      </c>
      <c r="V160" s="391">
        <v>0.24515574999999998</v>
      </c>
      <c r="W160" s="391">
        <v>2.6342678919000004</v>
      </c>
      <c r="X160" s="391">
        <v>7.2671185999999999</v>
      </c>
      <c r="Y160" s="391">
        <v>1.6343827900000003</v>
      </c>
      <c r="AA160" s="384" t="s">
        <v>1104</v>
      </c>
      <c r="AB160" s="384" t="s">
        <v>442</v>
      </c>
      <c r="AC160" s="382">
        <v>1</v>
      </c>
      <c r="AD160" s="384" t="s">
        <v>766</v>
      </c>
      <c r="AE160" s="382">
        <v>41</v>
      </c>
      <c r="AF160" s="386">
        <v>2020</v>
      </c>
      <c r="AG160" s="390">
        <v>118.966053</v>
      </c>
      <c r="AH160" s="387">
        <v>41.40341320553857</v>
      </c>
      <c r="AI160" s="387">
        <v>0.37718316004600078</v>
      </c>
      <c r="AJ160" s="387">
        <v>1.2474537670842953</v>
      </c>
      <c r="AK160" s="387">
        <v>2.5031110974993866E-2</v>
      </c>
      <c r="AL160" s="387">
        <v>7.6357068852238039E-3</v>
      </c>
      <c r="AM160" s="387">
        <v>2.0607202123449448E-3</v>
      </c>
      <c r="AN160" s="387">
        <v>2.2143021689557108E-2</v>
      </c>
      <c r="AO160" s="387">
        <v>6.1085649365874142E-2</v>
      </c>
      <c r="AP160" s="387">
        <v>1.373822824902832E-2</v>
      </c>
      <c r="AQ160" s="391">
        <v>4925.6006497910012</v>
      </c>
      <c r="AR160" s="391">
        <v>44.871991808740013</v>
      </c>
      <c r="AS160" s="391">
        <v>148.40465096999995</v>
      </c>
      <c r="AT160" s="391">
        <v>2.9778524749000019</v>
      </c>
      <c r="AU160" s="391">
        <v>0.90838991000000002</v>
      </c>
      <c r="AV160" s="391">
        <v>0.24515574999999998</v>
      </c>
      <c r="AW160" s="391">
        <v>2.6342678919000004</v>
      </c>
      <c r="AX160" s="391">
        <v>7.2671185999999999</v>
      </c>
      <c r="AY160" s="391">
        <v>1.6343827900000003</v>
      </c>
    </row>
    <row r="161" spans="1:51" customFormat="1" x14ac:dyDescent="0.25">
      <c r="A161" s="384" t="s">
        <v>1105</v>
      </c>
      <c r="B161" s="384" t="s">
        <v>442</v>
      </c>
      <c r="C161" s="382">
        <v>1</v>
      </c>
      <c r="D161" s="384" t="s">
        <v>766</v>
      </c>
      <c r="E161" s="382">
        <v>41</v>
      </c>
      <c r="F161" s="386">
        <v>2021</v>
      </c>
      <c r="G161" s="390">
        <v>133.98685799999998</v>
      </c>
      <c r="H161" s="387">
        <v>38.67764983365759</v>
      </c>
      <c r="I161" s="387">
        <v>0.36140833215493445</v>
      </c>
      <c r="J161" s="387">
        <v>1.150273270084444</v>
      </c>
      <c r="K161" s="387">
        <v>2.4553997830891749E-2</v>
      </c>
      <c r="L161" s="387">
        <v>8.0318576468148863E-3</v>
      </c>
      <c r="M161" s="387">
        <v>2.0607245674795966E-3</v>
      </c>
      <c r="N161" s="387">
        <v>2.1720956719501559E-2</v>
      </c>
      <c r="O161" s="387">
        <v>6.4254918941378567E-2</v>
      </c>
      <c r="P161" s="387">
        <v>1.3738236402259692E-2</v>
      </c>
      <c r="Q161" s="391">
        <v>5182.2967760360025</v>
      </c>
      <c r="R161" s="391">
        <v>48.423966880460029</v>
      </c>
      <c r="S161" s="391">
        <v>154.12150130000003</v>
      </c>
      <c r="T161" s="391">
        <v>3.2899130207000002</v>
      </c>
      <c r="U161" s="391">
        <v>1.0761633700000002</v>
      </c>
      <c r="V161" s="391">
        <v>0.27611001000000007</v>
      </c>
      <c r="W161" s="391">
        <v>2.910322743600001</v>
      </c>
      <c r="X161" s="391">
        <v>8.6093146999999988</v>
      </c>
      <c r="Y161" s="391">
        <v>1.8407431299999999</v>
      </c>
      <c r="AA161" s="384" t="s">
        <v>1105</v>
      </c>
      <c r="AB161" s="384" t="s">
        <v>442</v>
      </c>
      <c r="AC161" s="382">
        <v>1</v>
      </c>
      <c r="AD161" s="384" t="s">
        <v>766</v>
      </c>
      <c r="AE161" s="382">
        <v>41</v>
      </c>
      <c r="AF161" s="386">
        <v>2021</v>
      </c>
      <c r="AG161" s="390">
        <v>133.98685799999998</v>
      </c>
      <c r="AH161" s="387">
        <v>38.67764983365759</v>
      </c>
      <c r="AI161" s="387">
        <v>0.36140833215493445</v>
      </c>
      <c r="AJ161" s="387">
        <v>1.150273270084444</v>
      </c>
      <c r="AK161" s="387">
        <v>2.4553997830891749E-2</v>
      </c>
      <c r="AL161" s="387">
        <v>8.0318576468148863E-3</v>
      </c>
      <c r="AM161" s="387">
        <v>2.0607245674795966E-3</v>
      </c>
      <c r="AN161" s="387">
        <v>2.1720956719501559E-2</v>
      </c>
      <c r="AO161" s="387">
        <v>6.4254918941378567E-2</v>
      </c>
      <c r="AP161" s="387">
        <v>1.3738236402259692E-2</v>
      </c>
      <c r="AQ161" s="391">
        <v>5182.2967760360025</v>
      </c>
      <c r="AR161" s="391">
        <v>48.423966880460029</v>
      </c>
      <c r="AS161" s="391">
        <v>154.12150130000003</v>
      </c>
      <c r="AT161" s="391">
        <v>3.2899130207000002</v>
      </c>
      <c r="AU161" s="391">
        <v>1.0761633700000002</v>
      </c>
      <c r="AV161" s="391">
        <v>0.27611001000000007</v>
      </c>
      <c r="AW161" s="391">
        <v>2.910322743600001</v>
      </c>
      <c r="AX161" s="391">
        <v>8.6093146999999988</v>
      </c>
      <c r="AY161" s="391">
        <v>1.8407431299999999</v>
      </c>
    </row>
    <row r="162" spans="1:51" customFormat="1" x14ac:dyDescent="0.25">
      <c r="A162" s="384" t="s">
        <v>1106</v>
      </c>
      <c r="B162" s="384" t="s">
        <v>442</v>
      </c>
      <c r="C162" s="382">
        <v>1</v>
      </c>
      <c r="D162" s="384" t="s">
        <v>766</v>
      </c>
      <c r="E162" s="382">
        <v>41</v>
      </c>
      <c r="F162" s="386">
        <v>2022</v>
      </c>
      <c r="G162" s="390">
        <v>115.69899600000001</v>
      </c>
      <c r="H162" s="387">
        <v>38.681516169855087</v>
      </c>
      <c r="I162" s="387">
        <v>0.36193399594323167</v>
      </c>
      <c r="J162" s="387">
        <v>1.134014799022111</v>
      </c>
      <c r="K162" s="387">
        <v>2.2997378144923565E-2</v>
      </c>
      <c r="L162" s="387">
        <v>8.0318697839002872E-3</v>
      </c>
      <c r="M162" s="387">
        <v>2.060724278022257E-3</v>
      </c>
      <c r="N162" s="387">
        <v>2.03439256067529E-2</v>
      </c>
      <c r="O162" s="387">
        <v>6.4254967260044329E-2</v>
      </c>
      <c r="P162" s="387">
        <v>1.3738235723324683E-2</v>
      </c>
      <c r="Q162" s="391">
        <v>4475.4125846099996</v>
      </c>
      <c r="R162" s="391">
        <v>41.875399948899982</v>
      </c>
      <c r="S162" s="391">
        <v>131.20437369600003</v>
      </c>
      <c r="T162" s="391">
        <v>2.6607735619999993</v>
      </c>
      <c r="U162" s="391">
        <v>0.92927927000000021</v>
      </c>
      <c r="V162" s="391">
        <v>0.23842373</v>
      </c>
      <c r="W162" s="391">
        <v>2.3537717674000014</v>
      </c>
      <c r="X162" s="391">
        <v>7.4342351999999998</v>
      </c>
      <c r="Y162" s="391">
        <v>1.5895000799999996</v>
      </c>
      <c r="AA162" s="384" t="s">
        <v>1106</v>
      </c>
      <c r="AB162" s="384" t="s">
        <v>442</v>
      </c>
      <c r="AC162" s="382">
        <v>1</v>
      </c>
      <c r="AD162" s="384" t="s">
        <v>766</v>
      </c>
      <c r="AE162" s="382">
        <v>41</v>
      </c>
      <c r="AF162" s="386">
        <v>2022</v>
      </c>
      <c r="AG162" s="390">
        <v>115.69899600000001</v>
      </c>
      <c r="AH162" s="387">
        <v>38.681516169855087</v>
      </c>
      <c r="AI162" s="387">
        <v>0.36193399594323167</v>
      </c>
      <c r="AJ162" s="387">
        <v>1.134014799022111</v>
      </c>
      <c r="AK162" s="387">
        <v>2.2997378144923565E-2</v>
      </c>
      <c r="AL162" s="387">
        <v>8.0318697839002872E-3</v>
      </c>
      <c r="AM162" s="387">
        <v>2.060724278022257E-3</v>
      </c>
      <c r="AN162" s="387">
        <v>2.03439256067529E-2</v>
      </c>
      <c r="AO162" s="387">
        <v>6.4254967260044329E-2</v>
      </c>
      <c r="AP162" s="387">
        <v>1.3738235723324683E-2</v>
      </c>
      <c r="AQ162" s="391">
        <v>4475.4125846099996</v>
      </c>
      <c r="AR162" s="391">
        <v>41.875399948899982</v>
      </c>
      <c r="AS162" s="391">
        <v>131.20437369600003</v>
      </c>
      <c r="AT162" s="391">
        <v>2.6607735619999993</v>
      </c>
      <c r="AU162" s="391">
        <v>0.92927927000000021</v>
      </c>
      <c r="AV162" s="391">
        <v>0.23842373</v>
      </c>
      <c r="AW162" s="391">
        <v>2.3537717674000014</v>
      </c>
      <c r="AX162" s="391">
        <v>7.4342351999999998</v>
      </c>
      <c r="AY162" s="391">
        <v>1.5895000799999996</v>
      </c>
    </row>
    <row r="163" spans="1:51" customFormat="1" x14ac:dyDescent="0.25">
      <c r="A163" s="384" t="s">
        <v>1107</v>
      </c>
      <c r="B163" s="384" t="s">
        <v>442</v>
      </c>
      <c r="C163" s="382">
        <v>1</v>
      </c>
      <c r="D163" s="384" t="s">
        <v>766</v>
      </c>
      <c r="E163" s="382">
        <v>41</v>
      </c>
      <c r="F163" s="386">
        <v>2023</v>
      </c>
      <c r="G163" s="390">
        <v>128.33724099999998</v>
      </c>
      <c r="H163" s="387">
        <v>38.681551004240475</v>
      </c>
      <c r="I163" s="387">
        <v>0.36193438124823007</v>
      </c>
      <c r="J163" s="387">
        <v>1.1336864131744886</v>
      </c>
      <c r="K163" s="387">
        <v>2.2997365090620892E-2</v>
      </c>
      <c r="L163" s="387">
        <v>8.0318759540732206E-3</v>
      </c>
      <c r="M163" s="387">
        <v>2.0607288105874127E-3</v>
      </c>
      <c r="N163" s="387">
        <v>2.0343895203419563E-2</v>
      </c>
      <c r="O163" s="387">
        <v>6.4254995944629981E-2</v>
      </c>
      <c r="P163" s="387">
        <v>1.3738264172283403E-2</v>
      </c>
      <c r="Q163" s="391">
        <v>4964.2835334850006</v>
      </c>
      <c r="R163" s="391">
        <v>46.449659912439976</v>
      </c>
      <c r="S163" s="391">
        <v>145.49418642599989</v>
      </c>
      <c r="T163" s="391">
        <v>2.9514183859999998</v>
      </c>
      <c r="U163" s="391">
        <v>1.0307887999999996</v>
      </c>
      <c r="V163" s="391">
        <v>0.26446825000000007</v>
      </c>
      <c r="W163" s="391">
        <v>2.6108793816000002</v>
      </c>
      <c r="X163" s="391">
        <v>8.2463088999999989</v>
      </c>
      <c r="Y163" s="391">
        <v>1.7631309200000003</v>
      </c>
      <c r="AA163" s="384" t="s">
        <v>1107</v>
      </c>
      <c r="AB163" s="384" t="s">
        <v>442</v>
      </c>
      <c r="AC163" s="382">
        <v>1</v>
      </c>
      <c r="AD163" s="384" t="s">
        <v>766</v>
      </c>
      <c r="AE163" s="382">
        <v>41</v>
      </c>
      <c r="AF163" s="386">
        <v>2023</v>
      </c>
      <c r="AG163" s="390">
        <v>128.33724099999998</v>
      </c>
      <c r="AH163" s="387">
        <v>38.681551004240475</v>
      </c>
      <c r="AI163" s="387">
        <v>0.36193438124823007</v>
      </c>
      <c r="AJ163" s="387">
        <v>1.1336864131744886</v>
      </c>
      <c r="AK163" s="387">
        <v>2.2997365090620892E-2</v>
      </c>
      <c r="AL163" s="387">
        <v>8.0318759540732206E-3</v>
      </c>
      <c r="AM163" s="387">
        <v>2.0607288105874127E-3</v>
      </c>
      <c r="AN163" s="387">
        <v>2.0343895203419563E-2</v>
      </c>
      <c r="AO163" s="387">
        <v>6.4254995944629981E-2</v>
      </c>
      <c r="AP163" s="387">
        <v>1.3738264172283403E-2</v>
      </c>
      <c r="AQ163" s="391">
        <v>4964.2835334850006</v>
      </c>
      <c r="AR163" s="391">
        <v>46.449659912439976</v>
      </c>
      <c r="AS163" s="391">
        <v>145.49418642599989</v>
      </c>
      <c r="AT163" s="391">
        <v>2.9514183859999998</v>
      </c>
      <c r="AU163" s="391">
        <v>1.0307887999999996</v>
      </c>
      <c r="AV163" s="391">
        <v>0.26446825000000007</v>
      </c>
      <c r="AW163" s="391">
        <v>2.6108793816000002</v>
      </c>
      <c r="AX163" s="391">
        <v>8.2463088999999989</v>
      </c>
      <c r="AY163" s="391">
        <v>1.7631309200000003</v>
      </c>
    </row>
    <row r="164" spans="1:51" customFormat="1" x14ac:dyDescent="0.25">
      <c r="A164" s="384" t="s">
        <v>1108</v>
      </c>
      <c r="B164" s="384" t="s">
        <v>442</v>
      </c>
      <c r="C164" s="382">
        <v>1</v>
      </c>
      <c r="D164" s="384" t="s">
        <v>766</v>
      </c>
      <c r="E164" s="382">
        <v>41</v>
      </c>
      <c r="F164" s="386">
        <v>2024</v>
      </c>
      <c r="G164" s="390">
        <v>142.642067</v>
      </c>
      <c r="H164" s="387">
        <v>38.141704570398581</v>
      </c>
      <c r="I164" s="387">
        <v>0.35363868969088919</v>
      </c>
      <c r="J164" s="387">
        <v>1.1039212278591002</v>
      </c>
      <c r="K164" s="387">
        <v>2.2182194660709732E-2</v>
      </c>
      <c r="L164" s="387">
        <v>8.1248540796874432E-3</v>
      </c>
      <c r="M164" s="387">
        <v>2.0607243443829231E-3</v>
      </c>
      <c r="N164" s="387">
        <v>1.9622795554413857E-2</v>
      </c>
      <c r="O164" s="387">
        <v>6.4998830253911011E-2</v>
      </c>
      <c r="P164" s="387">
        <v>1.3738221207913367E-2</v>
      </c>
      <c r="Q164" s="391">
        <v>5440.6115788250008</v>
      </c>
      <c r="R164" s="391">
        <v>50.443753668680024</v>
      </c>
      <c r="S164" s="391">
        <v>157.46560574700004</v>
      </c>
      <c r="T164" s="391">
        <v>3.1641140969999997</v>
      </c>
      <c r="U164" s="391">
        <v>1.1589459799999997</v>
      </c>
      <c r="V164" s="391">
        <v>0.29394598</v>
      </c>
      <c r="W164" s="391">
        <v>2.7990361182000036</v>
      </c>
      <c r="X164" s="391">
        <v>9.2715675000000015</v>
      </c>
      <c r="Y164" s="391">
        <v>1.9596482699999995</v>
      </c>
      <c r="AA164" s="384" t="s">
        <v>1108</v>
      </c>
      <c r="AB164" s="384" t="s">
        <v>442</v>
      </c>
      <c r="AC164" s="382">
        <v>1</v>
      </c>
      <c r="AD164" s="384" t="s">
        <v>766</v>
      </c>
      <c r="AE164" s="382">
        <v>41</v>
      </c>
      <c r="AF164" s="386">
        <v>2024</v>
      </c>
      <c r="AG164" s="390">
        <v>142.642067</v>
      </c>
      <c r="AH164" s="387">
        <v>38.141704570398581</v>
      </c>
      <c r="AI164" s="387">
        <v>0.35363868969088919</v>
      </c>
      <c r="AJ164" s="387">
        <v>1.1039212278591002</v>
      </c>
      <c r="AK164" s="387">
        <v>2.2182194660709732E-2</v>
      </c>
      <c r="AL164" s="387">
        <v>8.1248540796874432E-3</v>
      </c>
      <c r="AM164" s="387">
        <v>2.0607243443829231E-3</v>
      </c>
      <c r="AN164" s="387">
        <v>1.9622795554413857E-2</v>
      </c>
      <c r="AO164" s="387">
        <v>6.4998830253911011E-2</v>
      </c>
      <c r="AP164" s="387">
        <v>1.3738221207913367E-2</v>
      </c>
      <c r="AQ164" s="391">
        <v>5440.6115788250008</v>
      </c>
      <c r="AR164" s="391">
        <v>50.443753668680024</v>
      </c>
      <c r="AS164" s="391">
        <v>157.46560574700004</v>
      </c>
      <c r="AT164" s="391">
        <v>3.1641140969999997</v>
      </c>
      <c r="AU164" s="391">
        <v>1.1589459799999997</v>
      </c>
      <c r="AV164" s="391">
        <v>0.29394598</v>
      </c>
      <c r="AW164" s="391">
        <v>2.7990361182000036</v>
      </c>
      <c r="AX164" s="391">
        <v>9.2715675000000015</v>
      </c>
      <c r="AY164" s="391">
        <v>1.9596482699999995</v>
      </c>
    </row>
    <row r="165" spans="1:51" customFormat="1" x14ac:dyDescent="0.25">
      <c r="A165" s="384" t="s">
        <v>1109</v>
      </c>
      <c r="B165" s="384" t="s">
        <v>442</v>
      </c>
      <c r="C165" s="382">
        <v>1</v>
      </c>
      <c r="D165" s="384" t="s">
        <v>766</v>
      </c>
      <c r="E165" s="382">
        <v>41</v>
      </c>
      <c r="F165" s="386">
        <v>2025</v>
      </c>
      <c r="G165" s="390">
        <v>153.4375</v>
      </c>
      <c r="H165" s="387">
        <v>38.141706691812651</v>
      </c>
      <c r="I165" s="387">
        <v>0.35363813519328724</v>
      </c>
      <c r="J165" s="387">
        <v>1.1036261560635443</v>
      </c>
      <c r="K165" s="387">
        <v>2.2182153708187376E-2</v>
      </c>
      <c r="L165" s="387">
        <v>8.1248401466395108E-3</v>
      </c>
      <c r="M165" s="387">
        <v>2.0607251160896125E-3</v>
      </c>
      <c r="N165" s="387">
        <v>1.9622768784032591E-2</v>
      </c>
      <c r="O165" s="387">
        <v>6.4998725865580448E-2</v>
      </c>
      <c r="P165" s="387">
        <v>1.373823224439919E-2</v>
      </c>
      <c r="Q165" s="391">
        <v>5852.3681205250032</v>
      </c>
      <c r="R165" s="391">
        <v>54.261351368720007</v>
      </c>
      <c r="S165" s="391">
        <v>169.33763832100007</v>
      </c>
      <c r="T165" s="391">
        <v>3.4035742096000003</v>
      </c>
      <c r="U165" s="391">
        <v>1.24665516</v>
      </c>
      <c r="V165" s="391">
        <v>0.31619250999999993</v>
      </c>
      <c r="W165" s="391">
        <v>3.0108685853000008</v>
      </c>
      <c r="X165" s="391">
        <v>9.9732419999999991</v>
      </c>
      <c r="Y165" s="391">
        <v>2.1079600100000007</v>
      </c>
      <c r="AA165" s="384" t="s">
        <v>1109</v>
      </c>
      <c r="AB165" s="384" t="s">
        <v>442</v>
      </c>
      <c r="AC165" s="382">
        <v>1</v>
      </c>
      <c r="AD165" s="384" t="s">
        <v>766</v>
      </c>
      <c r="AE165" s="382">
        <v>41</v>
      </c>
      <c r="AF165" s="386">
        <v>2025</v>
      </c>
      <c r="AG165" s="390">
        <v>153.4375</v>
      </c>
      <c r="AH165" s="387">
        <v>38.141706691812651</v>
      </c>
      <c r="AI165" s="387">
        <v>0.35363813519328724</v>
      </c>
      <c r="AJ165" s="387">
        <v>1.1036261560635443</v>
      </c>
      <c r="AK165" s="387">
        <v>2.2182153708187376E-2</v>
      </c>
      <c r="AL165" s="387">
        <v>8.1248401466395108E-3</v>
      </c>
      <c r="AM165" s="387">
        <v>2.0607251160896125E-3</v>
      </c>
      <c r="AN165" s="387">
        <v>1.9622768784032591E-2</v>
      </c>
      <c r="AO165" s="387">
        <v>6.4998725865580448E-2</v>
      </c>
      <c r="AP165" s="387">
        <v>1.373823224439919E-2</v>
      </c>
      <c r="AQ165" s="391">
        <v>5852.3681205250032</v>
      </c>
      <c r="AR165" s="391">
        <v>54.261351368720007</v>
      </c>
      <c r="AS165" s="391">
        <v>169.33763832100007</v>
      </c>
      <c r="AT165" s="391">
        <v>3.4035742096000003</v>
      </c>
      <c r="AU165" s="391">
        <v>1.24665516</v>
      </c>
      <c r="AV165" s="391">
        <v>0.31619250999999993</v>
      </c>
      <c r="AW165" s="391">
        <v>3.0108685853000008</v>
      </c>
      <c r="AX165" s="391">
        <v>9.9732419999999991</v>
      </c>
      <c r="AY165" s="391">
        <v>2.1079600100000007</v>
      </c>
    </row>
    <row r="166" spans="1:51" customFormat="1" x14ac:dyDescent="0.25">
      <c r="A166" s="384" t="s">
        <v>1110</v>
      </c>
      <c r="B166" s="384" t="s">
        <v>442</v>
      </c>
      <c r="C166" s="382">
        <v>1</v>
      </c>
      <c r="D166" s="384" t="s">
        <v>766</v>
      </c>
      <c r="E166" s="382">
        <v>41</v>
      </c>
      <c r="F166" s="386">
        <v>2026</v>
      </c>
      <c r="G166" s="390">
        <v>162.83511599999997</v>
      </c>
      <c r="H166" s="387">
        <v>16.525695806879892</v>
      </c>
      <c r="I166" s="387">
        <v>0.30609429870452504</v>
      </c>
      <c r="J166" s="387">
        <v>0.91319563902297263</v>
      </c>
      <c r="K166" s="387">
        <v>2.1499809092775785E-2</v>
      </c>
      <c r="L166" s="387">
        <v>8.1248704978353712E-3</v>
      </c>
      <c r="M166" s="387">
        <v>2.0607215337998721E-3</v>
      </c>
      <c r="N166" s="387">
        <v>1.9019144945369163E-2</v>
      </c>
      <c r="O166" s="387">
        <v>6.4998929346419362E-2</v>
      </c>
      <c r="P166" s="387">
        <v>1.3738228736853051E-2</v>
      </c>
      <c r="Q166" s="391">
        <v>2690.9635936940003</v>
      </c>
      <c r="R166" s="391">
        <v>49.842900636489972</v>
      </c>
      <c r="S166" s="391">
        <v>148.70031781099985</v>
      </c>
      <c r="T166" s="391">
        <v>3.5009239075999989</v>
      </c>
      <c r="U166" s="391">
        <v>1.3230142300000003</v>
      </c>
      <c r="V166" s="391">
        <v>0.33555783</v>
      </c>
      <c r="W166" s="391">
        <v>3.0969846734000006</v>
      </c>
      <c r="X166" s="391">
        <v>10.584108199999999</v>
      </c>
      <c r="Y166" s="391">
        <v>2.2370660699999996</v>
      </c>
      <c r="AA166" s="384" t="s">
        <v>1110</v>
      </c>
      <c r="AB166" s="384" t="s">
        <v>442</v>
      </c>
      <c r="AC166" s="382">
        <v>1</v>
      </c>
      <c r="AD166" s="384" t="s">
        <v>766</v>
      </c>
      <c r="AE166" s="382">
        <v>41</v>
      </c>
      <c r="AF166" s="386">
        <v>2026</v>
      </c>
      <c r="AG166" s="390">
        <v>162.83511599999997</v>
      </c>
      <c r="AH166" s="387">
        <v>16.525695806879892</v>
      </c>
      <c r="AI166" s="387">
        <v>0.30609429870452504</v>
      </c>
      <c r="AJ166" s="387">
        <v>0.91319563902297263</v>
      </c>
      <c r="AK166" s="387">
        <v>2.1499809092775785E-2</v>
      </c>
      <c r="AL166" s="387">
        <v>8.1248704978353712E-3</v>
      </c>
      <c r="AM166" s="387">
        <v>2.0607215337998721E-3</v>
      </c>
      <c r="AN166" s="387">
        <v>1.9019144945369163E-2</v>
      </c>
      <c r="AO166" s="387">
        <v>6.4998929346419362E-2</v>
      </c>
      <c r="AP166" s="387">
        <v>1.3738228736853051E-2</v>
      </c>
      <c r="AQ166" s="391">
        <v>2690.9635936940003</v>
      </c>
      <c r="AR166" s="391">
        <v>49.842900636489972</v>
      </c>
      <c r="AS166" s="391">
        <v>148.70031781099985</v>
      </c>
      <c r="AT166" s="391">
        <v>3.5009239075999989</v>
      </c>
      <c r="AU166" s="391">
        <v>1.3230142300000003</v>
      </c>
      <c r="AV166" s="391">
        <v>0.33555783</v>
      </c>
      <c r="AW166" s="391">
        <v>3.0969846734000006</v>
      </c>
      <c r="AX166" s="391">
        <v>10.584108199999999</v>
      </c>
      <c r="AY166" s="391">
        <v>2.2370660699999996</v>
      </c>
    </row>
    <row r="167" spans="1:51" customFormat="1" x14ac:dyDescent="0.25">
      <c r="A167" s="384" t="s">
        <v>1111</v>
      </c>
      <c r="B167" s="384" t="s">
        <v>442</v>
      </c>
      <c r="C167" s="382">
        <v>1</v>
      </c>
      <c r="D167" s="384" t="s">
        <v>766</v>
      </c>
      <c r="E167" s="382">
        <v>41</v>
      </c>
      <c r="F167" s="386">
        <v>2027</v>
      </c>
      <c r="G167" s="390">
        <v>167.64012100000005</v>
      </c>
      <c r="H167" s="387">
        <v>6.8496294001243268</v>
      </c>
      <c r="I167" s="387">
        <v>9.5625896164975854E-2</v>
      </c>
      <c r="J167" s="387">
        <v>0.16602040031932458</v>
      </c>
      <c r="K167" s="387">
        <v>1.3604403136883915E-2</v>
      </c>
      <c r="L167" s="387">
        <v>8.2024356210050678E-3</v>
      </c>
      <c r="M167" s="387">
        <v>2.0607251291592655E-3</v>
      </c>
      <c r="N167" s="387">
        <v>1.2034714454184864E-2</v>
      </c>
      <c r="O167" s="387">
        <v>6.5619465879531283E-2</v>
      </c>
      <c r="P167" s="387">
        <v>1.373823930847675E-2</v>
      </c>
      <c r="Q167" s="391">
        <v>1148.272701442</v>
      </c>
      <c r="R167" s="391">
        <v>16.030736803829992</v>
      </c>
      <c r="S167" s="391">
        <v>27.83167999800002</v>
      </c>
      <c r="T167" s="391">
        <v>2.2806437879999999</v>
      </c>
      <c r="U167" s="391">
        <v>1.3750573000000001</v>
      </c>
      <c r="V167" s="391">
        <v>0.34546020999999999</v>
      </c>
      <c r="W167" s="391">
        <v>2.0175009873</v>
      </c>
      <c r="X167" s="391">
        <v>11.000455199999999</v>
      </c>
      <c r="Y167" s="391">
        <v>2.3030800999999994</v>
      </c>
      <c r="AA167" s="384" t="s">
        <v>1111</v>
      </c>
      <c r="AB167" s="384" t="s">
        <v>442</v>
      </c>
      <c r="AC167" s="382">
        <v>1</v>
      </c>
      <c r="AD167" s="384" t="s">
        <v>766</v>
      </c>
      <c r="AE167" s="382">
        <v>41</v>
      </c>
      <c r="AF167" s="386">
        <v>2027</v>
      </c>
      <c r="AG167" s="390">
        <v>167.64012100000005</v>
      </c>
      <c r="AH167" s="387">
        <v>6.8496294001243268</v>
      </c>
      <c r="AI167" s="387">
        <v>9.5625896164975854E-2</v>
      </c>
      <c r="AJ167" s="387">
        <v>0.16602040031932458</v>
      </c>
      <c r="AK167" s="387">
        <v>1.3604403136883915E-2</v>
      </c>
      <c r="AL167" s="387">
        <v>8.2024356210050678E-3</v>
      </c>
      <c r="AM167" s="387">
        <v>2.0607251291592655E-3</v>
      </c>
      <c r="AN167" s="387">
        <v>1.2034714454184864E-2</v>
      </c>
      <c r="AO167" s="387">
        <v>6.5619465879531283E-2</v>
      </c>
      <c r="AP167" s="387">
        <v>1.373823930847675E-2</v>
      </c>
      <c r="AQ167" s="391">
        <v>1148.272701442</v>
      </c>
      <c r="AR167" s="391">
        <v>16.030736803829992</v>
      </c>
      <c r="AS167" s="391">
        <v>27.83167999800002</v>
      </c>
      <c r="AT167" s="391">
        <v>2.2806437879999999</v>
      </c>
      <c r="AU167" s="391">
        <v>1.3750573000000001</v>
      </c>
      <c r="AV167" s="391">
        <v>0.34546020999999999</v>
      </c>
      <c r="AW167" s="391">
        <v>2.0175009873</v>
      </c>
      <c r="AX167" s="391">
        <v>11.000455199999999</v>
      </c>
      <c r="AY167" s="391">
        <v>2.3030800999999994</v>
      </c>
    </row>
    <row r="168" spans="1:51" customFormat="1" x14ac:dyDescent="0.25">
      <c r="A168" s="384" t="s">
        <v>1112</v>
      </c>
      <c r="B168" s="384" t="s">
        <v>442</v>
      </c>
      <c r="C168" s="382">
        <v>1</v>
      </c>
      <c r="D168" s="384" t="s">
        <v>766</v>
      </c>
      <c r="E168" s="382">
        <v>41</v>
      </c>
      <c r="F168" s="386">
        <v>2028</v>
      </c>
      <c r="G168" s="390">
        <v>169.57844800000001</v>
      </c>
      <c r="H168" s="387">
        <v>6.7461267467785735</v>
      </c>
      <c r="I168" s="387">
        <v>8.2919146243572189E-2</v>
      </c>
      <c r="J168" s="387">
        <v>0.15623779341936184</v>
      </c>
      <c r="K168" s="387">
        <v>8.3757274019868409E-3</v>
      </c>
      <c r="L168" s="387">
        <v>8.2024217487826033E-3</v>
      </c>
      <c r="M168" s="387">
        <v>2.060720534486788E-3</v>
      </c>
      <c r="N168" s="387">
        <v>7.409329975115707E-3</v>
      </c>
      <c r="O168" s="387">
        <v>6.5619444753970163E-2</v>
      </c>
      <c r="P168" s="387">
        <v>1.3738210412209927E-2</v>
      </c>
      <c r="Q168" s="391">
        <v>1143.9977037299996</v>
      </c>
      <c r="R168" s="391">
        <v>14.061300129470002</v>
      </c>
      <c r="S168" s="391">
        <v>26.494562526999996</v>
      </c>
      <c r="T168" s="391">
        <v>1.4203428537000007</v>
      </c>
      <c r="U168" s="391">
        <v>1.3909539499999999</v>
      </c>
      <c r="V168" s="391">
        <v>0.34945378999999999</v>
      </c>
      <c r="W168" s="391">
        <v>1.2564626779000003</v>
      </c>
      <c r="X168" s="391">
        <v>11.127643600000003</v>
      </c>
      <c r="Y168" s="391">
        <v>2.3297043999999998</v>
      </c>
      <c r="AA168" s="384" t="s">
        <v>1112</v>
      </c>
      <c r="AB168" s="384" t="s">
        <v>442</v>
      </c>
      <c r="AC168" s="382">
        <v>1</v>
      </c>
      <c r="AD168" s="384" t="s">
        <v>766</v>
      </c>
      <c r="AE168" s="382">
        <v>41</v>
      </c>
      <c r="AF168" s="386">
        <v>2028</v>
      </c>
      <c r="AG168" s="390">
        <v>169.57844800000001</v>
      </c>
      <c r="AH168" s="387">
        <v>6.7461267467785735</v>
      </c>
      <c r="AI168" s="387">
        <v>8.2919146243572189E-2</v>
      </c>
      <c r="AJ168" s="387">
        <v>0.15623779341936184</v>
      </c>
      <c r="AK168" s="387">
        <v>8.3757274019868409E-3</v>
      </c>
      <c r="AL168" s="387">
        <v>8.2024217487826033E-3</v>
      </c>
      <c r="AM168" s="387">
        <v>2.060720534486788E-3</v>
      </c>
      <c r="AN168" s="387">
        <v>7.409329975115707E-3</v>
      </c>
      <c r="AO168" s="387">
        <v>6.5619444753970163E-2</v>
      </c>
      <c r="AP168" s="387">
        <v>1.3738210412209927E-2</v>
      </c>
      <c r="AQ168" s="391">
        <v>1143.9977037299996</v>
      </c>
      <c r="AR168" s="391">
        <v>14.061300129470002</v>
      </c>
      <c r="AS168" s="391">
        <v>26.494562526999996</v>
      </c>
      <c r="AT168" s="391">
        <v>1.4203428537000007</v>
      </c>
      <c r="AU168" s="391">
        <v>1.3909539499999999</v>
      </c>
      <c r="AV168" s="391">
        <v>0.34945378999999999</v>
      </c>
      <c r="AW168" s="391">
        <v>1.2564626779000003</v>
      </c>
      <c r="AX168" s="391">
        <v>11.127643600000003</v>
      </c>
      <c r="AY168" s="391">
        <v>2.3297043999999998</v>
      </c>
    </row>
    <row r="169" spans="1:51" customFormat="1" x14ac:dyDescent="0.25">
      <c r="A169" s="384" t="s">
        <v>1369</v>
      </c>
      <c r="B169" s="384" t="s">
        <v>442</v>
      </c>
      <c r="C169" s="382">
        <v>1</v>
      </c>
      <c r="D169" s="384" t="s">
        <v>766</v>
      </c>
      <c r="E169" s="382">
        <v>41</v>
      </c>
      <c r="F169" s="386">
        <v>2029</v>
      </c>
      <c r="G169" s="390">
        <v>172.20864800000001</v>
      </c>
      <c r="H169" s="387">
        <v>6.7461417667073258</v>
      </c>
      <c r="I169" s="387">
        <v>8.2919372054822693E-2</v>
      </c>
      <c r="J169" s="387">
        <v>0.15165167709812111</v>
      </c>
      <c r="K169" s="387">
        <v>8.3757493102204691E-3</v>
      </c>
      <c r="L169" s="387">
        <v>8.2024577534573068E-3</v>
      </c>
      <c r="M169" s="387">
        <v>2.0607238609759021E-3</v>
      </c>
      <c r="N169" s="387">
        <v>7.409348377208096E-3</v>
      </c>
      <c r="O169" s="387">
        <v>6.5619605816776394E-2</v>
      </c>
      <c r="P169" s="387">
        <v>1.3738231659538955E-2</v>
      </c>
      <c r="Q169" s="391">
        <v>1161.743952861</v>
      </c>
      <c r="R169" s="391">
        <v>14.27943295457</v>
      </c>
      <c r="S169" s="391">
        <v>26.115730280000001</v>
      </c>
      <c r="T169" s="391">
        <v>1.4423764646999997</v>
      </c>
      <c r="U169" s="391">
        <v>1.4125341600000001</v>
      </c>
      <c r="V169" s="391">
        <v>0.35487447000000005</v>
      </c>
      <c r="W169" s="391">
        <v>1.2759538666000003</v>
      </c>
      <c r="X169" s="391">
        <v>11.300263599999999</v>
      </c>
      <c r="Y169" s="391">
        <v>2.3658422999999997</v>
      </c>
      <c r="AA169" s="384" t="s">
        <v>1369</v>
      </c>
      <c r="AB169" s="384" t="s">
        <v>442</v>
      </c>
      <c r="AC169" s="382">
        <v>1</v>
      </c>
      <c r="AD169" s="384" t="s">
        <v>766</v>
      </c>
      <c r="AE169" s="382">
        <v>41</v>
      </c>
      <c r="AF169" s="386">
        <v>2029</v>
      </c>
      <c r="AG169" s="390">
        <v>172.20864800000001</v>
      </c>
      <c r="AH169" s="387">
        <v>6.7461417667073258</v>
      </c>
      <c r="AI169" s="387">
        <v>8.2919372054822693E-2</v>
      </c>
      <c r="AJ169" s="387">
        <v>0.15165167709812111</v>
      </c>
      <c r="AK169" s="387">
        <v>8.3757493102204691E-3</v>
      </c>
      <c r="AL169" s="387">
        <v>8.2024577534573068E-3</v>
      </c>
      <c r="AM169" s="387">
        <v>2.0607238609759021E-3</v>
      </c>
      <c r="AN169" s="387">
        <v>7.409348377208096E-3</v>
      </c>
      <c r="AO169" s="387">
        <v>6.5619605816776394E-2</v>
      </c>
      <c r="AP169" s="387">
        <v>1.3738231659538955E-2</v>
      </c>
      <c r="AQ169" s="391">
        <v>1161.743952861</v>
      </c>
      <c r="AR169" s="391">
        <v>14.27943295457</v>
      </c>
      <c r="AS169" s="391">
        <v>26.115730280000001</v>
      </c>
      <c r="AT169" s="391">
        <v>1.4423764646999997</v>
      </c>
      <c r="AU169" s="391">
        <v>1.4125341600000001</v>
      </c>
      <c r="AV169" s="391">
        <v>0.35487447000000005</v>
      </c>
      <c r="AW169" s="391">
        <v>1.2759538666000003</v>
      </c>
      <c r="AX169" s="391">
        <v>11.300263599999999</v>
      </c>
      <c r="AY169" s="391">
        <v>2.3658422999999997</v>
      </c>
    </row>
    <row r="170" spans="1:51" customFormat="1" x14ac:dyDescent="0.25">
      <c r="A170" s="384" t="s">
        <v>1370</v>
      </c>
      <c r="B170" s="384" t="s">
        <v>442</v>
      </c>
      <c r="C170" s="382">
        <v>1</v>
      </c>
      <c r="D170" s="384" t="s">
        <v>766</v>
      </c>
      <c r="E170" s="382">
        <v>41</v>
      </c>
      <c r="F170" s="386">
        <v>2030</v>
      </c>
      <c r="G170" s="390">
        <v>174.12463199999996</v>
      </c>
      <c r="H170" s="387">
        <v>6.7461478343454617</v>
      </c>
      <c r="I170" s="387">
        <v>8.2919327053796732E-2</v>
      </c>
      <c r="J170" s="387">
        <v>0.14708104725815019</v>
      </c>
      <c r="K170" s="387">
        <v>8.3757585549412671E-3</v>
      </c>
      <c r="L170" s="387">
        <v>8.2024564451053661E-3</v>
      </c>
      <c r="M170" s="387">
        <v>2.0607259057983255E-3</v>
      </c>
      <c r="N170" s="387">
        <v>7.4093521484082702E-3</v>
      </c>
      <c r="O170" s="387">
        <v>6.5619602860093912E-2</v>
      </c>
      <c r="P170" s="387">
        <v>1.3738240090006338E-2</v>
      </c>
      <c r="Q170" s="391">
        <v>1174.6705090730002</v>
      </c>
      <c r="R170" s="391">
        <v>14.438297308929997</v>
      </c>
      <c r="S170" s="391">
        <v>25.610433228000005</v>
      </c>
      <c r="T170" s="391">
        <v>1.4584258760999995</v>
      </c>
      <c r="U170" s="391">
        <v>1.4282497099999998</v>
      </c>
      <c r="V170" s="391">
        <v>0.35882313999999998</v>
      </c>
      <c r="W170" s="391">
        <v>1.2901507161999992</v>
      </c>
      <c r="X170" s="391">
        <v>11.425989199999998</v>
      </c>
      <c r="Y170" s="391">
        <v>2.392166</v>
      </c>
      <c r="AA170" s="384" t="s">
        <v>1370</v>
      </c>
      <c r="AB170" s="384" t="s">
        <v>442</v>
      </c>
      <c r="AC170" s="382">
        <v>1</v>
      </c>
      <c r="AD170" s="384" t="s">
        <v>766</v>
      </c>
      <c r="AE170" s="382">
        <v>41</v>
      </c>
      <c r="AF170" s="386">
        <v>2030</v>
      </c>
      <c r="AG170" s="390">
        <v>174.12463199999996</v>
      </c>
      <c r="AH170" s="387">
        <v>6.7461478343454617</v>
      </c>
      <c r="AI170" s="387">
        <v>8.2919327053796732E-2</v>
      </c>
      <c r="AJ170" s="387">
        <v>0.14708104725815019</v>
      </c>
      <c r="AK170" s="387">
        <v>8.3757585549412671E-3</v>
      </c>
      <c r="AL170" s="387">
        <v>8.2024564451053661E-3</v>
      </c>
      <c r="AM170" s="387">
        <v>2.0607259057983255E-3</v>
      </c>
      <c r="AN170" s="387">
        <v>7.4093521484082702E-3</v>
      </c>
      <c r="AO170" s="387">
        <v>6.5619602860093912E-2</v>
      </c>
      <c r="AP170" s="387">
        <v>1.3738240090006338E-2</v>
      </c>
      <c r="AQ170" s="391">
        <v>1174.6705090730002</v>
      </c>
      <c r="AR170" s="391">
        <v>14.438297308929997</v>
      </c>
      <c r="AS170" s="391">
        <v>25.610433228000005</v>
      </c>
      <c r="AT170" s="391">
        <v>1.4584258760999995</v>
      </c>
      <c r="AU170" s="391">
        <v>1.4282497099999998</v>
      </c>
      <c r="AV170" s="391">
        <v>0.35882313999999998</v>
      </c>
      <c r="AW170" s="391">
        <v>1.2901507161999992</v>
      </c>
      <c r="AX170" s="391">
        <v>11.425989199999998</v>
      </c>
      <c r="AY170" s="391">
        <v>2.392166</v>
      </c>
    </row>
    <row r="171" spans="1:51" customFormat="1" x14ac:dyDescent="0.25">
      <c r="A171" s="384" t="s">
        <v>2088</v>
      </c>
      <c r="B171" s="384" t="s">
        <v>442</v>
      </c>
      <c r="C171" s="382">
        <v>1</v>
      </c>
      <c r="D171" s="384" t="s">
        <v>766</v>
      </c>
      <c r="E171" s="382">
        <v>41</v>
      </c>
      <c r="F171" s="386">
        <v>2031</v>
      </c>
      <c r="G171" s="390">
        <v>178.13799899999995</v>
      </c>
      <c r="H171" s="387">
        <v>6.7461474433818021</v>
      </c>
      <c r="I171" s="387">
        <v>8.2919120015264164E-2</v>
      </c>
      <c r="J171" s="387">
        <v>0.14251536114425536</v>
      </c>
      <c r="K171" s="387">
        <v>8.375741289201306E-3</v>
      </c>
      <c r="L171" s="387">
        <v>8.2024441062684261E-3</v>
      </c>
      <c r="M171" s="387">
        <v>2.0607256849225083E-3</v>
      </c>
      <c r="N171" s="387">
        <v>7.4093390748146909E-3</v>
      </c>
      <c r="O171" s="387">
        <v>6.5619480209834422E-2</v>
      </c>
      <c r="P171" s="387">
        <v>1.3738242338738748E-2</v>
      </c>
      <c r="Q171" s="391">
        <v>1201.7452065229998</v>
      </c>
      <c r="R171" s="391">
        <v>14.771046118360003</v>
      </c>
      <c r="S171" s="391">
        <v>25.387401260999994</v>
      </c>
      <c r="T171" s="391">
        <v>1.4920377934000006</v>
      </c>
      <c r="U171" s="391">
        <v>1.4611669800000004</v>
      </c>
      <c r="V171" s="391">
        <v>0.36709354999999999</v>
      </c>
      <c r="W171" s="391">
        <v>1.3198848367</v>
      </c>
      <c r="X171" s="391">
        <v>11.689322900000001</v>
      </c>
      <c r="Y171" s="391">
        <v>2.4473030000000002</v>
      </c>
      <c r="AA171" s="384" t="s">
        <v>2088</v>
      </c>
      <c r="AB171" s="384" t="s">
        <v>442</v>
      </c>
      <c r="AC171" s="382">
        <v>1</v>
      </c>
      <c r="AD171" s="384" t="s">
        <v>766</v>
      </c>
      <c r="AE171" s="382">
        <v>41</v>
      </c>
      <c r="AF171" s="386">
        <v>2031</v>
      </c>
      <c r="AG171" s="390">
        <v>178.13799899999995</v>
      </c>
      <c r="AH171" s="387">
        <v>6.7461474433818021</v>
      </c>
      <c r="AI171" s="387">
        <v>8.2919120015264164E-2</v>
      </c>
      <c r="AJ171" s="387">
        <v>0.14251536114425536</v>
      </c>
      <c r="AK171" s="387">
        <v>8.375741289201306E-3</v>
      </c>
      <c r="AL171" s="387">
        <v>8.2024441062684261E-3</v>
      </c>
      <c r="AM171" s="387">
        <v>2.0607256849225083E-3</v>
      </c>
      <c r="AN171" s="387">
        <v>7.4093390748146909E-3</v>
      </c>
      <c r="AO171" s="387">
        <v>6.5619480209834422E-2</v>
      </c>
      <c r="AP171" s="387">
        <v>1.3738242338738748E-2</v>
      </c>
      <c r="AQ171" s="391">
        <v>1201.7452065229998</v>
      </c>
      <c r="AR171" s="391">
        <v>14.771046118360003</v>
      </c>
      <c r="AS171" s="391">
        <v>25.387401260999994</v>
      </c>
      <c r="AT171" s="391">
        <v>1.4920377934000006</v>
      </c>
      <c r="AU171" s="391">
        <v>1.4611669800000004</v>
      </c>
      <c r="AV171" s="391">
        <v>0.36709354999999999</v>
      </c>
      <c r="AW171" s="391">
        <v>1.3198848367</v>
      </c>
      <c r="AX171" s="391">
        <v>11.689322900000001</v>
      </c>
      <c r="AY171" s="391">
        <v>2.4473030000000002</v>
      </c>
    </row>
    <row r="172" spans="1:51" customFormat="1" x14ac:dyDescent="0.25">
      <c r="A172" s="384" t="s">
        <v>555</v>
      </c>
      <c r="B172" s="384" t="s">
        <v>442</v>
      </c>
      <c r="C172" s="382">
        <v>1</v>
      </c>
      <c r="D172" s="384" t="s">
        <v>253</v>
      </c>
      <c r="E172" s="382">
        <v>42</v>
      </c>
      <c r="F172" s="386">
        <v>42</v>
      </c>
      <c r="G172" s="390">
        <v>16985.341857799998</v>
      </c>
      <c r="H172" s="387">
        <v>28.590881815444313</v>
      </c>
      <c r="I172" s="387">
        <v>0.31513928628130472</v>
      </c>
      <c r="J172" s="387">
        <v>0.84917973896906873</v>
      </c>
      <c r="K172" s="387">
        <v>2.2803422907170003E-2</v>
      </c>
      <c r="L172" s="387">
        <v>6.6759865878076108E-3</v>
      </c>
      <c r="M172" s="387">
        <v>2.0618879328129199E-3</v>
      </c>
      <c r="N172" s="387">
        <v>2.017234315518977E-2</v>
      </c>
      <c r="O172" s="387">
        <v>5.34078927138825E-2</v>
      </c>
      <c r="P172" s="387">
        <v>1.3745986087455832E-2</v>
      </c>
      <c r="Q172" s="391">
        <v>485625.90165127907</v>
      </c>
      <c r="R172" s="391">
        <v>5352.7485103110621</v>
      </c>
      <c r="S172" s="391">
        <v>14423.608165107</v>
      </c>
      <c r="T172" s="391">
        <v>387.32393360626997</v>
      </c>
      <c r="U172" s="391">
        <v>113.39391443199999</v>
      </c>
      <c r="V172" s="391">
        <v>35.021871411299998</v>
      </c>
      <c r="W172" s="391">
        <v>342.63414456375006</v>
      </c>
      <c r="X172" s="391">
        <v>907.15131565000002</v>
      </c>
      <c r="Y172" s="391">
        <v>233.48027286799999</v>
      </c>
      <c r="AA172" s="384" t="s">
        <v>555</v>
      </c>
      <c r="AB172" s="384" t="s">
        <v>442</v>
      </c>
      <c r="AC172" s="382">
        <v>1</v>
      </c>
      <c r="AD172" s="384" t="s">
        <v>253</v>
      </c>
      <c r="AE172" s="382">
        <v>42</v>
      </c>
      <c r="AF172" s="386">
        <v>42</v>
      </c>
      <c r="AG172" s="390">
        <v>16985.341857799998</v>
      </c>
      <c r="AH172" s="387">
        <v>28.590881815444313</v>
      </c>
      <c r="AI172" s="387">
        <v>0.31513928628130472</v>
      </c>
      <c r="AJ172" s="387">
        <v>0.84917973896906873</v>
      </c>
      <c r="AK172" s="387">
        <v>2.2803422907170003E-2</v>
      </c>
      <c r="AL172" s="387">
        <v>6.6759865878076108E-3</v>
      </c>
      <c r="AM172" s="387">
        <v>2.0618879328129199E-3</v>
      </c>
      <c r="AN172" s="387">
        <v>2.017234315518977E-2</v>
      </c>
      <c r="AO172" s="387">
        <v>5.34078927138825E-2</v>
      </c>
      <c r="AP172" s="387">
        <v>1.3745986087455832E-2</v>
      </c>
      <c r="AQ172" s="391">
        <v>485625.90165127907</v>
      </c>
      <c r="AR172" s="391">
        <v>5352.7485103110621</v>
      </c>
      <c r="AS172" s="391">
        <v>14423.608165107</v>
      </c>
      <c r="AT172" s="391">
        <v>387.32393360626997</v>
      </c>
      <c r="AU172" s="391">
        <v>113.39391443199999</v>
      </c>
      <c r="AV172" s="391">
        <v>35.021871411299998</v>
      </c>
      <c r="AW172" s="391">
        <v>342.63414456375006</v>
      </c>
      <c r="AX172" s="391">
        <v>907.15131565000002</v>
      </c>
      <c r="AY172" s="391">
        <v>233.48027286799999</v>
      </c>
    </row>
    <row r="173" spans="1:51" customFormat="1" x14ac:dyDescent="0.25">
      <c r="A173" s="384" t="s">
        <v>556</v>
      </c>
      <c r="B173" s="384" t="s">
        <v>442</v>
      </c>
      <c r="C173" s="382">
        <v>1</v>
      </c>
      <c r="D173" s="384" t="s">
        <v>253</v>
      </c>
      <c r="E173" s="382">
        <v>42</v>
      </c>
      <c r="F173" s="386">
        <v>2001</v>
      </c>
      <c r="G173" s="390">
        <v>7.8785029000000026</v>
      </c>
      <c r="H173" s="387">
        <v>24.361787439083123</v>
      </c>
      <c r="I173" s="387">
        <v>1.7951925758157674</v>
      </c>
      <c r="J173" s="387">
        <v>1.4943436347532471</v>
      </c>
      <c r="K173" s="387">
        <v>0.25197134008543676</v>
      </c>
      <c r="L173" s="387">
        <v>6.5597994512383807E-3</v>
      </c>
      <c r="M173" s="387">
        <v>2.0607253187658273E-3</v>
      </c>
      <c r="N173" s="387">
        <v>0.22289864444169952</v>
      </c>
      <c r="O173" s="387">
        <v>5.2478419472308614E-2</v>
      </c>
      <c r="P173" s="387">
        <v>1.3738241944418137E-2</v>
      </c>
      <c r="Q173" s="391">
        <v>191.93441298800002</v>
      </c>
      <c r="R173" s="391">
        <v>14.143429914622999</v>
      </c>
      <c r="S173" s="391">
        <v>11.773190660000001</v>
      </c>
      <c r="T173" s="391">
        <v>1.9851569335800006</v>
      </c>
      <c r="U173" s="391">
        <v>5.168139900000001E-2</v>
      </c>
      <c r="V173" s="391">
        <v>1.62354304E-2</v>
      </c>
      <c r="W173" s="391">
        <v>1.7561076166399991</v>
      </c>
      <c r="X173" s="391">
        <v>0.41345138000000003</v>
      </c>
      <c r="Y173" s="391">
        <v>0.10823677899999998</v>
      </c>
      <c r="AA173" s="384" t="s">
        <v>556</v>
      </c>
      <c r="AB173" s="384" t="s">
        <v>442</v>
      </c>
      <c r="AC173" s="382">
        <v>1</v>
      </c>
      <c r="AD173" s="384" t="s">
        <v>253</v>
      </c>
      <c r="AE173" s="382">
        <v>42</v>
      </c>
      <c r="AF173" s="386">
        <v>2001</v>
      </c>
      <c r="AG173" s="390">
        <v>7.8785029000000026</v>
      </c>
      <c r="AH173" s="387">
        <v>24.361787439083123</v>
      </c>
      <c r="AI173" s="387">
        <v>1.7951925758157674</v>
      </c>
      <c r="AJ173" s="387">
        <v>1.4943436347532471</v>
      </c>
      <c r="AK173" s="387">
        <v>0.25197134008543676</v>
      </c>
      <c r="AL173" s="387">
        <v>6.5597994512383807E-3</v>
      </c>
      <c r="AM173" s="387">
        <v>2.0607253187658273E-3</v>
      </c>
      <c r="AN173" s="387">
        <v>0.22289864444169952</v>
      </c>
      <c r="AO173" s="387">
        <v>5.2478419472308614E-2</v>
      </c>
      <c r="AP173" s="387">
        <v>1.3738241944418137E-2</v>
      </c>
      <c r="AQ173" s="391">
        <v>191.93441298800002</v>
      </c>
      <c r="AR173" s="391">
        <v>14.143429914622999</v>
      </c>
      <c r="AS173" s="391">
        <v>11.773190660000001</v>
      </c>
      <c r="AT173" s="391">
        <v>1.9851569335800006</v>
      </c>
      <c r="AU173" s="391">
        <v>5.168139900000001E-2</v>
      </c>
      <c r="AV173" s="391">
        <v>1.62354304E-2</v>
      </c>
      <c r="AW173" s="391">
        <v>1.7561076166399991</v>
      </c>
      <c r="AX173" s="391">
        <v>0.41345138000000003</v>
      </c>
      <c r="AY173" s="391">
        <v>0.10823677899999998</v>
      </c>
    </row>
    <row r="174" spans="1:51" customFormat="1" x14ac:dyDescent="0.25">
      <c r="A174" s="384" t="s">
        <v>557</v>
      </c>
      <c r="B174" s="384" t="s">
        <v>442</v>
      </c>
      <c r="C174" s="382">
        <v>1</v>
      </c>
      <c r="D174" s="384" t="s">
        <v>253</v>
      </c>
      <c r="E174" s="382">
        <v>42</v>
      </c>
      <c r="F174" s="386">
        <v>2002</v>
      </c>
      <c r="G174" s="390">
        <v>10.742935300000001</v>
      </c>
      <c r="H174" s="387">
        <v>24.364926577562091</v>
      </c>
      <c r="I174" s="387">
        <v>1.7970245880061284</v>
      </c>
      <c r="J174" s="387">
        <v>1.4879816299368391</v>
      </c>
      <c r="K174" s="387">
        <v>0.14115767697958673</v>
      </c>
      <c r="L174" s="387">
        <v>6.5764915292750555E-3</v>
      </c>
      <c r="M174" s="387">
        <v>2.0620872490966224E-3</v>
      </c>
      <c r="N174" s="387">
        <v>0.1248707631842482</v>
      </c>
      <c r="O174" s="387">
        <v>5.2611933723551316E-2</v>
      </c>
      <c r="P174" s="387">
        <v>1.3747312989960946E-2</v>
      </c>
      <c r="Q174" s="391">
        <v>261.75082981200001</v>
      </c>
      <c r="R174" s="391">
        <v>19.305318881458994</v>
      </c>
      <c r="S174" s="391">
        <v>15.985290378000007</v>
      </c>
      <c r="T174" s="391">
        <v>1.5164477908899998</v>
      </c>
      <c r="U174" s="391">
        <v>7.0650822999999988E-2</v>
      </c>
      <c r="V174" s="391">
        <v>2.21528699E-2</v>
      </c>
      <c r="W174" s="391">
        <v>1.3414785297500005</v>
      </c>
      <c r="X174" s="391">
        <v>0.56520659999999989</v>
      </c>
      <c r="Y174" s="391">
        <v>0.147686494</v>
      </c>
      <c r="AA174" s="384" t="s">
        <v>557</v>
      </c>
      <c r="AB174" s="384" t="s">
        <v>442</v>
      </c>
      <c r="AC174" s="382">
        <v>1</v>
      </c>
      <c r="AD174" s="384" t="s">
        <v>253</v>
      </c>
      <c r="AE174" s="382">
        <v>42</v>
      </c>
      <c r="AF174" s="386">
        <v>2002</v>
      </c>
      <c r="AG174" s="390">
        <v>10.742935300000001</v>
      </c>
      <c r="AH174" s="387">
        <v>24.364926577562091</v>
      </c>
      <c r="AI174" s="387">
        <v>1.7970245880061284</v>
      </c>
      <c r="AJ174" s="387">
        <v>1.4879816299368391</v>
      </c>
      <c r="AK174" s="387">
        <v>0.14115767697958673</v>
      </c>
      <c r="AL174" s="387">
        <v>6.5764915292750555E-3</v>
      </c>
      <c r="AM174" s="387">
        <v>2.0620872490966224E-3</v>
      </c>
      <c r="AN174" s="387">
        <v>0.1248707631842482</v>
      </c>
      <c r="AO174" s="387">
        <v>5.2611933723551316E-2</v>
      </c>
      <c r="AP174" s="387">
        <v>1.3747312989960946E-2</v>
      </c>
      <c r="AQ174" s="391">
        <v>261.75082981200001</v>
      </c>
      <c r="AR174" s="391">
        <v>19.305318881458994</v>
      </c>
      <c r="AS174" s="391">
        <v>15.985290378000007</v>
      </c>
      <c r="AT174" s="391">
        <v>1.5164477908899998</v>
      </c>
      <c r="AU174" s="391">
        <v>7.0650822999999988E-2</v>
      </c>
      <c r="AV174" s="391">
        <v>2.21528699E-2</v>
      </c>
      <c r="AW174" s="391">
        <v>1.3414785297500005</v>
      </c>
      <c r="AX174" s="391">
        <v>0.56520659999999989</v>
      </c>
      <c r="AY174" s="391">
        <v>0.147686494</v>
      </c>
    </row>
    <row r="175" spans="1:51" customFormat="1" x14ac:dyDescent="0.25">
      <c r="A175" s="384" t="s">
        <v>558</v>
      </c>
      <c r="B175" s="384" t="s">
        <v>442</v>
      </c>
      <c r="C175" s="382">
        <v>1</v>
      </c>
      <c r="D175" s="384" t="s">
        <v>253</v>
      </c>
      <c r="E175" s="382">
        <v>42</v>
      </c>
      <c r="F175" s="386">
        <v>2003</v>
      </c>
      <c r="G175" s="390">
        <v>12.800252699999996</v>
      </c>
      <c r="H175" s="387">
        <v>24.362586780415672</v>
      </c>
      <c r="I175" s="387">
        <v>1.7956654919797028</v>
      </c>
      <c r="J175" s="387">
        <v>1.4791587823106034</v>
      </c>
      <c r="K175" s="387">
        <v>0.18726995524080559</v>
      </c>
      <c r="L175" s="387">
        <v>6.5641316596820034E-3</v>
      </c>
      <c r="M175" s="387">
        <v>2.0610779035635761E-3</v>
      </c>
      <c r="N175" s="387">
        <v>0.16566259553766477</v>
      </c>
      <c r="O175" s="387">
        <v>5.2513057808616551E-2</v>
      </c>
      <c r="P175" s="387">
        <v>1.3740588652597462E-2</v>
      </c>
      <c r="Q175" s="391">
        <v>311.84726721499993</v>
      </c>
      <c r="R175" s="391">
        <v>22.984972062010012</v>
      </c>
      <c r="S175" s="391">
        <v>18.933606197000007</v>
      </c>
      <c r="T175" s="391">
        <v>2.3971027502000002</v>
      </c>
      <c r="U175" s="391">
        <v>8.4022544000000018E-2</v>
      </c>
      <c r="V175" s="391">
        <v>2.6382317999999995E-2</v>
      </c>
      <c r="W175" s="391">
        <v>2.1205230858200008</v>
      </c>
      <c r="X175" s="391">
        <v>0.67218040999999984</v>
      </c>
      <c r="Y175" s="391">
        <v>0.17588300699999998</v>
      </c>
      <c r="AA175" s="384" t="s">
        <v>558</v>
      </c>
      <c r="AB175" s="384" t="s">
        <v>442</v>
      </c>
      <c r="AC175" s="382">
        <v>1</v>
      </c>
      <c r="AD175" s="384" t="s">
        <v>253</v>
      </c>
      <c r="AE175" s="382">
        <v>42</v>
      </c>
      <c r="AF175" s="386">
        <v>2003</v>
      </c>
      <c r="AG175" s="390">
        <v>12.800252699999996</v>
      </c>
      <c r="AH175" s="387">
        <v>24.362586780415672</v>
      </c>
      <c r="AI175" s="387">
        <v>1.7956654919797028</v>
      </c>
      <c r="AJ175" s="387">
        <v>1.4791587823106034</v>
      </c>
      <c r="AK175" s="387">
        <v>0.18726995524080559</v>
      </c>
      <c r="AL175" s="387">
        <v>6.5641316596820034E-3</v>
      </c>
      <c r="AM175" s="387">
        <v>2.0610779035635761E-3</v>
      </c>
      <c r="AN175" s="387">
        <v>0.16566259553766477</v>
      </c>
      <c r="AO175" s="387">
        <v>5.2513057808616551E-2</v>
      </c>
      <c r="AP175" s="387">
        <v>1.3740588652597462E-2</v>
      </c>
      <c r="AQ175" s="391">
        <v>311.84726721499993</v>
      </c>
      <c r="AR175" s="391">
        <v>22.984972062010012</v>
      </c>
      <c r="AS175" s="391">
        <v>18.933606197000007</v>
      </c>
      <c r="AT175" s="391">
        <v>2.3971027502000002</v>
      </c>
      <c r="AU175" s="391">
        <v>8.4022544000000018E-2</v>
      </c>
      <c r="AV175" s="391">
        <v>2.6382317999999995E-2</v>
      </c>
      <c r="AW175" s="391">
        <v>2.1205230858200008</v>
      </c>
      <c r="AX175" s="391">
        <v>0.67218040999999984</v>
      </c>
      <c r="AY175" s="391">
        <v>0.17588300699999998</v>
      </c>
    </row>
    <row r="176" spans="1:51" customFormat="1" x14ac:dyDescent="0.25">
      <c r="A176" s="384" t="s">
        <v>559</v>
      </c>
      <c r="B176" s="384" t="s">
        <v>442</v>
      </c>
      <c r="C176" s="382">
        <v>1</v>
      </c>
      <c r="D176" s="384" t="s">
        <v>253</v>
      </c>
      <c r="E176" s="382">
        <v>42</v>
      </c>
      <c r="F176" s="386">
        <v>2004</v>
      </c>
      <c r="G176" s="390">
        <v>15.773836900000001</v>
      </c>
      <c r="H176" s="387">
        <v>24.36992980693238</v>
      </c>
      <c r="I176" s="387">
        <v>1.8000956337687244</v>
      </c>
      <c r="J176" s="387">
        <v>1.444926800339873</v>
      </c>
      <c r="K176" s="387">
        <v>0.11091957597266648</v>
      </c>
      <c r="L176" s="387">
        <v>6.6045340560101761E-3</v>
      </c>
      <c r="M176" s="387">
        <v>2.0643723024675116E-3</v>
      </c>
      <c r="N176" s="387">
        <v>9.8121540362826998E-2</v>
      </c>
      <c r="O176" s="387">
        <v>5.2836298186904669E-2</v>
      </c>
      <c r="P176" s="387">
        <v>1.3762550568783935E-2</v>
      </c>
      <c r="Q176" s="391">
        <v>384.40729803899984</v>
      </c>
      <c r="R176" s="391">
        <v>28.394414931469992</v>
      </c>
      <c r="S176" s="391">
        <v>22.792039681000023</v>
      </c>
      <c r="T176" s="391">
        <v>1.74962730041</v>
      </c>
      <c r="U176" s="391">
        <v>0.10417884299999999</v>
      </c>
      <c r="V176" s="391">
        <v>3.2563071999999998E-2</v>
      </c>
      <c r="W176" s="391">
        <v>1.5477531740599999</v>
      </c>
      <c r="X176" s="391">
        <v>0.83343115000000001</v>
      </c>
      <c r="Y176" s="391">
        <v>0.21708822800000002</v>
      </c>
      <c r="AA176" s="384" t="s">
        <v>559</v>
      </c>
      <c r="AB176" s="384" t="s">
        <v>442</v>
      </c>
      <c r="AC176" s="382">
        <v>1</v>
      </c>
      <c r="AD176" s="384" t="s">
        <v>253</v>
      </c>
      <c r="AE176" s="382">
        <v>42</v>
      </c>
      <c r="AF176" s="386">
        <v>2004</v>
      </c>
      <c r="AG176" s="390">
        <v>15.773836900000001</v>
      </c>
      <c r="AH176" s="387">
        <v>24.36992980693238</v>
      </c>
      <c r="AI176" s="387">
        <v>1.8000956337687244</v>
      </c>
      <c r="AJ176" s="387">
        <v>1.444926800339873</v>
      </c>
      <c r="AK176" s="387">
        <v>0.11091957597266648</v>
      </c>
      <c r="AL176" s="387">
        <v>6.6045340560101761E-3</v>
      </c>
      <c r="AM176" s="387">
        <v>2.0643723024675116E-3</v>
      </c>
      <c r="AN176" s="387">
        <v>9.8121540362826998E-2</v>
      </c>
      <c r="AO176" s="387">
        <v>5.2836298186904669E-2</v>
      </c>
      <c r="AP176" s="387">
        <v>1.3762550568783935E-2</v>
      </c>
      <c r="AQ176" s="391">
        <v>384.40729803899984</v>
      </c>
      <c r="AR176" s="391">
        <v>28.394414931469992</v>
      </c>
      <c r="AS176" s="391">
        <v>22.792039681000023</v>
      </c>
      <c r="AT176" s="391">
        <v>1.74962730041</v>
      </c>
      <c r="AU176" s="391">
        <v>0.10417884299999999</v>
      </c>
      <c r="AV176" s="391">
        <v>3.2563071999999998E-2</v>
      </c>
      <c r="AW176" s="391">
        <v>1.5477531740599999</v>
      </c>
      <c r="AX176" s="391">
        <v>0.83343115000000001</v>
      </c>
      <c r="AY176" s="391">
        <v>0.21708822800000002</v>
      </c>
    </row>
    <row r="177" spans="1:51" customFormat="1" x14ac:dyDescent="0.25">
      <c r="A177" s="384" t="s">
        <v>560</v>
      </c>
      <c r="B177" s="384" t="s">
        <v>442</v>
      </c>
      <c r="C177" s="382">
        <v>1</v>
      </c>
      <c r="D177" s="384" t="s">
        <v>253</v>
      </c>
      <c r="E177" s="382">
        <v>42</v>
      </c>
      <c r="F177" s="386">
        <v>2005</v>
      </c>
      <c r="G177" s="390">
        <v>25.812611000000004</v>
      </c>
      <c r="H177" s="387">
        <v>24.367118819014472</v>
      </c>
      <c r="I177" s="387">
        <v>1.7422251465727361</v>
      </c>
      <c r="J177" s="387">
        <v>1.3565846298539881</v>
      </c>
      <c r="K177" s="387">
        <v>0.11117239586456407</v>
      </c>
      <c r="L177" s="387">
        <v>6.5895586076123802E-3</v>
      </c>
      <c r="M177" s="387">
        <v>2.0631502175428901E-3</v>
      </c>
      <c r="N177" s="387">
        <v>9.8345144746496249E-2</v>
      </c>
      <c r="O177" s="387">
        <v>5.2716457471117507E-2</v>
      </c>
      <c r="P177" s="387">
        <v>1.3754403225617121E-2</v>
      </c>
      <c r="Q177" s="391">
        <v>628.97895926600006</v>
      </c>
      <c r="R177" s="391">
        <v>44.971379982900025</v>
      </c>
      <c r="S177" s="391">
        <v>35.016991338999986</v>
      </c>
      <c r="T177" s="391">
        <v>2.8696498083900015</v>
      </c>
      <c r="U177" s="391">
        <v>0.17009371300000004</v>
      </c>
      <c r="V177" s="391">
        <v>5.3255294000000002E-2</v>
      </c>
      <c r="W177" s="391">
        <v>2.5385449650800016</v>
      </c>
      <c r="X177" s="391">
        <v>1.3607494100000002</v>
      </c>
      <c r="Y177" s="391">
        <v>0.35503706000000002</v>
      </c>
      <c r="AA177" s="384" t="s">
        <v>560</v>
      </c>
      <c r="AB177" s="384" t="s">
        <v>442</v>
      </c>
      <c r="AC177" s="382">
        <v>1</v>
      </c>
      <c r="AD177" s="384" t="s">
        <v>253</v>
      </c>
      <c r="AE177" s="382">
        <v>42</v>
      </c>
      <c r="AF177" s="386">
        <v>2005</v>
      </c>
      <c r="AG177" s="390">
        <v>25.812611000000004</v>
      </c>
      <c r="AH177" s="387">
        <v>24.367118819014472</v>
      </c>
      <c r="AI177" s="387">
        <v>1.7422251465727361</v>
      </c>
      <c r="AJ177" s="387">
        <v>1.3565846298539881</v>
      </c>
      <c r="AK177" s="387">
        <v>0.11117239586456407</v>
      </c>
      <c r="AL177" s="387">
        <v>6.5895586076123802E-3</v>
      </c>
      <c r="AM177" s="387">
        <v>2.0631502175428901E-3</v>
      </c>
      <c r="AN177" s="387">
        <v>9.8345144746496249E-2</v>
      </c>
      <c r="AO177" s="387">
        <v>5.2716457471117507E-2</v>
      </c>
      <c r="AP177" s="387">
        <v>1.3754403225617121E-2</v>
      </c>
      <c r="AQ177" s="391">
        <v>628.97895926600006</v>
      </c>
      <c r="AR177" s="391">
        <v>44.971379982900025</v>
      </c>
      <c r="AS177" s="391">
        <v>35.016991338999986</v>
      </c>
      <c r="AT177" s="391">
        <v>2.8696498083900015</v>
      </c>
      <c r="AU177" s="391">
        <v>0.17009371300000004</v>
      </c>
      <c r="AV177" s="391">
        <v>5.3255294000000002E-2</v>
      </c>
      <c r="AW177" s="391">
        <v>2.5385449650800016</v>
      </c>
      <c r="AX177" s="391">
        <v>1.3607494100000002</v>
      </c>
      <c r="AY177" s="391">
        <v>0.35503706000000002</v>
      </c>
    </row>
    <row r="178" spans="1:51" customFormat="1" x14ac:dyDescent="0.25">
      <c r="A178" s="384" t="s">
        <v>561</v>
      </c>
      <c r="B178" s="384" t="s">
        <v>442</v>
      </c>
      <c r="C178" s="382">
        <v>1</v>
      </c>
      <c r="D178" s="384" t="s">
        <v>253</v>
      </c>
      <c r="E178" s="382">
        <v>42</v>
      </c>
      <c r="F178" s="386">
        <v>2006</v>
      </c>
      <c r="G178" s="390">
        <v>56.06633200000001</v>
      </c>
      <c r="H178" s="387">
        <v>24.375848345491899</v>
      </c>
      <c r="I178" s="387">
        <v>1.7425602338619193</v>
      </c>
      <c r="J178" s="387">
        <v>1.3285806097320578</v>
      </c>
      <c r="K178" s="387">
        <v>0.11108942544877025</v>
      </c>
      <c r="L178" s="387">
        <v>6.617130580256256E-3</v>
      </c>
      <c r="M178" s="387">
        <v>2.0731672084416007E-3</v>
      </c>
      <c r="N178" s="387">
        <v>9.8271845231466232E-2</v>
      </c>
      <c r="O178" s="387">
        <v>5.2937090658971578E-2</v>
      </c>
      <c r="P178" s="387">
        <v>1.3821188980224349E-2</v>
      </c>
      <c r="Q178" s="391">
        <v>1366.6644061199997</v>
      </c>
      <c r="R178" s="391">
        <v>97.698960601700023</v>
      </c>
      <c r="S178" s="391">
        <v>74.488641553999997</v>
      </c>
      <c r="T178" s="391">
        <v>6.2283766089000032</v>
      </c>
      <c r="U178" s="391">
        <v>0.37099823999999998</v>
      </c>
      <c r="V178" s="391">
        <v>0.116234881</v>
      </c>
      <c r="W178" s="391">
        <v>5.5097419010000035</v>
      </c>
      <c r="X178" s="391">
        <v>2.9679884999999997</v>
      </c>
      <c r="Y178" s="391">
        <v>0.77490336999999998</v>
      </c>
      <c r="AA178" s="384" t="s">
        <v>561</v>
      </c>
      <c r="AB178" s="384" t="s">
        <v>442</v>
      </c>
      <c r="AC178" s="382">
        <v>1</v>
      </c>
      <c r="AD178" s="384" t="s">
        <v>253</v>
      </c>
      <c r="AE178" s="382">
        <v>42</v>
      </c>
      <c r="AF178" s="386">
        <v>2006</v>
      </c>
      <c r="AG178" s="390">
        <v>56.06633200000001</v>
      </c>
      <c r="AH178" s="387">
        <v>24.375848345491899</v>
      </c>
      <c r="AI178" s="387">
        <v>1.7425602338619193</v>
      </c>
      <c r="AJ178" s="387">
        <v>1.3285806097320578</v>
      </c>
      <c r="AK178" s="387">
        <v>0.11108942544877025</v>
      </c>
      <c r="AL178" s="387">
        <v>6.617130580256256E-3</v>
      </c>
      <c r="AM178" s="387">
        <v>2.0731672084416007E-3</v>
      </c>
      <c r="AN178" s="387">
        <v>9.8271845231466232E-2</v>
      </c>
      <c r="AO178" s="387">
        <v>5.2937090658971578E-2</v>
      </c>
      <c r="AP178" s="387">
        <v>1.3821188980224349E-2</v>
      </c>
      <c r="AQ178" s="391">
        <v>1366.6644061199997</v>
      </c>
      <c r="AR178" s="391">
        <v>97.698960601700023</v>
      </c>
      <c r="AS178" s="391">
        <v>74.488641553999997</v>
      </c>
      <c r="AT178" s="391">
        <v>6.2283766089000032</v>
      </c>
      <c r="AU178" s="391">
        <v>0.37099823999999998</v>
      </c>
      <c r="AV178" s="391">
        <v>0.116234881</v>
      </c>
      <c r="AW178" s="391">
        <v>5.5097419010000035</v>
      </c>
      <c r="AX178" s="391">
        <v>2.9679884999999997</v>
      </c>
      <c r="AY178" s="391">
        <v>0.77490336999999998</v>
      </c>
    </row>
    <row r="179" spans="1:51" customFormat="1" x14ac:dyDescent="0.25">
      <c r="A179" s="384" t="s">
        <v>562</v>
      </c>
      <c r="B179" s="384" t="s">
        <v>442</v>
      </c>
      <c r="C179" s="382">
        <v>1</v>
      </c>
      <c r="D179" s="384" t="s">
        <v>253</v>
      </c>
      <c r="E179" s="382">
        <v>42</v>
      </c>
      <c r="F179" s="386">
        <v>2007</v>
      </c>
      <c r="G179" s="390">
        <v>48.732201000000003</v>
      </c>
      <c r="H179" s="387">
        <v>24.363510459541935</v>
      </c>
      <c r="I179" s="387">
        <v>1.7388387928796811</v>
      </c>
      <c r="J179" s="387">
        <v>1.3196729595283414</v>
      </c>
      <c r="K179" s="387">
        <v>0.1115141995105044</v>
      </c>
      <c r="L179" s="387">
        <v>6.5693866361587082E-3</v>
      </c>
      <c r="M179" s="387">
        <v>2.0615079749835225E-3</v>
      </c>
      <c r="N179" s="387">
        <v>9.8647594361682966E-2</v>
      </c>
      <c r="O179" s="387">
        <v>5.255511237836355E-2</v>
      </c>
      <c r="P179" s="387">
        <v>1.3743453943317682E-2</v>
      </c>
      <c r="Q179" s="391">
        <v>1187.2874887800001</v>
      </c>
      <c r="R179" s="391">
        <v>84.737441561209991</v>
      </c>
      <c r="S179" s="391">
        <v>64.310567918000004</v>
      </c>
      <c r="T179" s="391">
        <v>5.434332384900002</v>
      </c>
      <c r="U179" s="391">
        <v>0.32014067000000007</v>
      </c>
      <c r="V179" s="391">
        <v>0.10046182100000001</v>
      </c>
      <c r="W179" s="391">
        <v>4.8073143966000016</v>
      </c>
      <c r="X179" s="391">
        <v>2.5611263000000006</v>
      </c>
      <c r="Y179" s="391">
        <v>0.66974875999999994</v>
      </c>
      <c r="AA179" s="384" t="s">
        <v>562</v>
      </c>
      <c r="AB179" s="384" t="s">
        <v>442</v>
      </c>
      <c r="AC179" s="382">
        <v>1</v>
      </c>
      <c r="AD179" s="384" t="s">
        <v>253</v>
      </c>
      <c r="AE179" s="382">
        <v>42</v>
      </c>
      <c r="AF179" s="386">
        <v>2007</v>
      </c>
      <c r="AG179" s="390">
        <v>48.732201000000003</v>
      </c>
      <c r="AH179" s="387">
        <v>24.363510459541935</v>
      </c>
      <c r="AI179" s="387">
        <v>1.7388387928796811</v>
      </c>
      <c r="AJ179" s="387">
        <v>1.3196729595283414</v>
      </c>
      <c r="AK179" s="387">
        <v>0.1115141995105044</v>
      </c>
      <c r="AL179" s="387">
        <v>6.5693866361587082E-3</v>
      </c>
      <c r="AM179" s="387">
        <v>2.0615079749835225E-3</v>
      </c>
      <c r="AN179" s="387">
        <v>9.8647594361682966E-2</v>
      </c>
      <c r="AO179" s="387">
        <v>5.255511237836355E-2</v>
      </c>
      <c r="AP179" s="387">
        <v>1.3743453943317682E-2</v>
      </c>
      <c r="AQ179" s="391">
        <v>1187.2874887800001</v>
      </c>
      <c r="AR179" s="391">
        <v>84.737441561209991</v>
      </c>
      <c r="AS179" s="391">
        <v>64.310567918000004</v>
      </c>
      <c r="AT179" s="391">
        <v>5.434332384900002</v>
      </c>
      <c r="AU179" s="391">
        <v>0.32014067000000007</v>
      </c>
      <c r="AV179" s="391">
        <v>0.10046182100000001</v>
      </c>
      <c r="AW179" s="391">
        <v>4.8073143966000016</v>
      </c>
      <c r="AX179" s="391">
        <v>2.5611263000000006</v>
      </c>
      <c r="AY179" s="391">
        <v>0.66974875999999994</v>
      </c>
    </row>
    <row r="180" spans="1:51" customFormat="1" x14ac:dyDescent="0.25">
      <c r="A180" s="384" t="s">
        <v>563</v>
      </c>
      <c r="B180" s="384" t="s">
        <v>442</v>
      </c>
      <c r="C180" s="382">
        <v>1</v>
      </c>
      <c r="D180" s="384" t="s">
        <v>253</v>
      </c>
      <c r="E180" s="382">
        <v>42</v>
      </c>
      <c r="F180" s="386">
        <v>2008</v>
      </c>
      <c r="G180" s="390">
        <v>85.796275999999963</v>
      </c>
      <c r="H180" s="387">
        <v>19.22204207397068</v>
      </c>
      <c r="I180" s="387">
        <v>1.4727940896544283</v>
      </c>
      <c r="J180" s="387">
        <v>1.2394005540520203</v>
      </c>
      <c r="K180" s="387">
        <v>0.13113414040255084</v>
      </c>
      <c r="L180" s="387">
        <v>6.5909339701410857E-3</v>
      </c>
      <c r="M180" s="387">
        <v>2.0702467435766096E-3</v>
      </c>
      <c r="N180" s="387">
        <v>0.11600371312153458</v>
      </c>
      <c r="O180" s="387">
        <v>5.272748201798412E-2</v>
      </c>
      <c r="P180" s="387">
        <v>1.3801731674227918E-2</v>
      </c>
      <c r="Q180" s="391">
        <v>1649.1796270620002</v>
      </c>
      <c r="R180" s="391">
        <v>126.36024820716003</v>
      </c>
      <c r="S180" s="391">
        <v>106.33595201000001</v>
      </c>
      <c r="T180" s="391">
        <v>11.250820902999997</v>
      </c>
      <c r="U180" s="391">
        <v>0.56547759000000009</v>
      </c>
      <c r="V180" s="391">
        <v>0.17761946099999995</v>
      </c>
      <c r="W180" s="391">
        <v>9.9526865879999988</v>
      </c>
      <c r="X180" s="391">
        <v>4.5238216000000007</v>
      </c>
      <c r="Y180" s="391">
        <v>1.18413718</v>
      </c>
      <c r="AA180" s="384" t="s">
        <v>563</v>
      </c>
      <c r="AB180" s="384" t="s">
        <v>442</v>
      </c>
      <c r="AC180" s="382">
        <v>1</v>
      </c>
      <c r="AD180" s="384" t="s">
        <v>253</v>
      </c>
      <c r="AE180" s="382">
        <v>42</v>
      </c>
      <c r="AF180" s="386">
        <v>2008</v>
      </c>
      <c r="AG180" s="390">
        <v>85.796275999999963</v>
      </c>
      <c r="AH180" s="387">
        <v>19.22204207397068</v>
      </c>
      <c r="AI180" s="387">
        <v>1.4727940896544283</v>
      </c>
      <c r="AJ180" s="387">
        <v>1.2394005540520203</v>
      </c>
      <c r="AK180" s="387">
        <v>0.13113414040255084</v>
      </c>
      <c r="AL180" s="387">
        <v>6.5909339701410857E-3</v>
      </c>
      <c r="AM180" s="387">
        <v>2.0702467435766096E-3</v>
      </c>
      <c r="AN180" s="387">
        <v>0.11600371312153458</v>
      </c>
      <c r="AO180" s="387">
        <v>5.272748201798412E-2</v>
      </c>
      <c r="AP180" s="387">
        <v>1.3801731674227918E-2</v>
      </c>
      <c r="AQ180" s="391">
        <v>1649.1796270620002</v>
      </c>
      <c r="AR180" s="391">
        <v>126.36024820716003</v>
      </c>
      <c r="AS180" s="391">
        <v>106.33595201000001</v>
      </c>
      <c r="AT180" s="391">
        <v>11.250820902999997</v>
      </c>
      <c r="AU180" s="391">
        <v>0.56547759000000009</v>
      </c>
      <c r="AV180" s="391">
        <v>0.17761946099999995</v>
      </c>
      <c r="AW180" s="391">
        <v>9.9526865879999988</v>
      </c>
      <c r="AX180" s="391">
        <v>4.5238216000000007</v>
      </c>
      <c r="AY180" s="391">
        <v>1.18413718</v>
      </c>
    </row>
    <row r="181" spans="1:51" customFormat="1" x14ac:dyDescent="0.25">
      <c r="A181" s="384" t="s">
        <v>564</v>
      </c>
      <c r="B181" s="384" t="s">
        <v>442</v>
      </c>
      <c r="C181" s="382">
        <v>1</v>
      </c>
      <c r="D181" s="384" t="s">
        <v>253</v>
      </c>
      <c r="E181" s="382">
        <v>42</v>
      </c>
      <c r="F181" s="386">
        <v>2009</v>
      </c>
      <c r="G181" s="390">
        <v>98.478793999999979</v>
      </c>
      <c r="H181" s="387">
        <v>18.882100851275666</v>
      </c>
      <c r="I181" s="387">
        <v>1.1910599816783904</v>
      </c>
      <c r="J181" s="387">
        <v>1.1477682937506324</v>
      </c>
      <c r="K181" s="387">
        <v>0.1301891199743978</v>
      </c>
      <c r="L181" s="387">
        <v>6.6263567362532909E-3</v>
      </c>
      <c r="M181" s="387">
        <v>2.0661456719301423E-3</v>
      </c>
      <c r="N181" s="387">
        <v>0.11516783596070439</v>
      </c>
      <c r="O181" s="387">
        <v>5.3010839064499521E-2</v>
      </c>
      <c r="P181" s="387">
        <v>1.3774372176003701E-2</v>
      </c>
      <c r="Q181" s="391">
        <v>1859.4865200200006</v>
      </c>
      <c r="R181" s="391">
        <v>117.29415057734997</v>
      </c>
      <c r="S181" s="391">
        <v>113.03083735999999</v>
      </c>
      <c r="T181" s="391">
        <v>12.820867527000004</v>
      </c>
      <c r="U181" s="391">
        <v>0.65255562</v>
      </c>
      <c r="V181" s="391">
        <v>0.20347153400000001</v>
      </c>
      <c r="W181" s="391">
        <v>11.341589592999997</v>
      </c>
      <c r="X181" s="391">
        <v>5.2204435</v>
      </c>
      <c r="Y181" s="391">
        <v>1.35648356</v>
      </c>
      <c r="AA181" s="384" t="s">
        <v>564</v>
      </c>
      <c r="AB181" s="384" t="s">
        <v>442</v>
      </c>
      <c r="AC181" s="382">
        <v>1</v>
      </c>
      <c r="AD181" s="384" t="s">
        <v>253</v>
      </c>
      <c r="AE181" s="382">
        <v>42</v>
      </c>
      <c r="AF181" s="386">
        <v>2009</v>
      </c>
      <c r="AG181" s="390">
        <v>98.478793999999979</v>
      </c>
      <c r="AH181" s="387">
        <v>18.882100851275666</v>
      </c>
      <c r="AI181" s="387">
        <v>1.1910599816783904</v>
      </c>
      <c r="AJ181" s="387">
        <v>1.1477682937506324</v>
      </c>
      <c r="AK181" s="387">
        <v>0.1301891199743978</v>
      </c>
      <c r="AL181" s="387">
        <v>6.6263567362532909E-3</v>
      </c>
      <c r="AM181" s="387">
        <v>2.0661456719301423E-3</v>
      </c>
      <c r="AN181" s="387">
        <v>0.11516783596070439</v>
      </c>
      <c r="AO181" s="387">
        <v>5.3010839064499521E-2</v>
      </c>
      <c r="AP181" s="387">
        <v>1.3774372176003701E-2</v>
      </c>
      <c r="AQ181" s="391">
        <v>1859.4865200200006</v>
      </c>
      <c r="AR181" s="391">
        <v>117.29415057734997</v>
      </c>
      <c r="AS181" s="391">
        <v>113.03083735999999</v>
      </c>
      <c r="AT181" s="391">
        <v>12.820867527000004</v>
      </c>
      <c r="AU181" s="391">
        <v>0.65255562</v>
      </c>
      <c r="AV181" s="391">
        <v>0.20347153400000001</v>
      </c>
      <c r="AW181" s="391">
        <v>11.341589592999997</v>
      </c>
      <c r="AX181" s="391">
        <v>5.2204435</v>
      </c>
      <c r="AY181" s="391">
        <v>1.35648356</v>
      </c>
    </row>
    <row r="182" spans="1:51" customFormat="1" x14ac:dyDescent="0.25">
      <c r="A182" s="384" t="s">
        <v>565</v>
      </c>
      <c r="B182" s="384" t="s">
        <v>442</v>
      </c>
      <c r="C182" s="382">
        <v>1</v>
      </c>
      <c r="D182" s="384" t="s">
        <v>253</v>
      </c>
      <c r="E182" s="382">
        <v>42</v>
      </c>
      <c r="F182" s="386">
        <v>2010</v>
      </c>
      <c r="G182" s="390">
        <v>159.350415</v>
      </c>
      <c r="H182" s="387">
        <v>42.685970588134339</v>
      </c>
      <c r="I182" s="387">
        <v>0.4238640270085271</v>
      </c>
      <c r="J182" s="387">
        <v>1.5130132397835296</v>
      </c>
      <c r="K182" s="387">
        <v>3.9704613690526004E-2</v>
      </c>
      <c r="L182" s="387">
        <v>6.6245861361578524E-3</v>
      </c>
      <c r="M182" s="387">
        <v>2.0607272971331766E-3</v>
      </c>
      <c r="N182" s="387">
        <v>3.5123466887739194E-2</v>
      </c>
      <c r="O182" s="387">
        <v>5.2996637630344422E-2</v>
      </c>
      <c r="P182" s="387">
        <v>1.3738243668835129E-2</v>
      </c>
      <c r="Q182" s="391">
        <v>6802.0271278970004</v>
      </c>
      <c r="R182" s="391">
        <v>67.542908607379999</v>
      </c>
      <c r="S182" s="391">
        <v>241.09928765999996</v>
      </c>
      <c r="T182" s="391">
        <v>6.3269466689999998</v>
      </c>
      <c r="U182" s="391">
        <v>1.0556305500000003</v>
      </c>
      <c r="V182" s="391">
        <v>0.32837775000000002</v>
      </c>
      <c r="W182" s="391">
        <v>5.5969390247999993</v>
      </c>
      <c r="X182" s="391">
        <v>8.4450362000000005</v>
      </c>
      <c r="Y182" s="391">
        <v>2.1891948300000004</v>
      </c>
      <c r="AA182" s="384" t="s">
        <v>565</v>
      </c>
      <c r="AB182" s="384" t="s">
        <v>442</v>
      </c>
      <c r="AC182" s="382">
        <v>1</v>
      </c>
      <c r="AD182" s="384" t="s">
        <v>253</v>
      </c>
      <c r="AE182" s="382">
        <v>42</v>
      </c>
      <c r="AF182" s="386">
        <v>2010</v>
      </c>
      <c r="AG182" s="390">
        <v>159.350415</v>
      </c>
      <c r="AH182" s="387">
        <v>42.685970588134339</v>
      </c>
      <c r="AI182" s="387">
        <v>0.4238640270085271</v>
      </c>
      <c r="AJ182" s="387">
        <v>1.5130132397835296</v>
      </c>
      <c r="AK182" s="387">
        <v>3.9704613690526004E-2</v>
      </c>
      <c r="AL182" s="387">
        <v>6.6245861361578524E-3</v>
      </c>
      <c r="AM182" s="387">
        <v>2.0607272971331766E-3</v>
      </c>
      <c r="AN182" s="387">
        <v>3.5123466887739194E-2</v>
      </c>
      <c r="AO182" s="387">
        <v>5.2996637630344422E-2</v>
      </c>
      <c r="AP182" s="387">
        <v>1.3738243668835129E-2</v>
      </c>
      <c r="AQ182" s="391">
        <v>6802.0271278970004</v>
      </c>
      <c r="AR182" s="391">
        <v>67.542908607379999</v>
      </c>
      <c r="AS182" s="391">
        <v>241.09928765999996</v>
      </c>
      <c r="AT182" s="391">
        <v>6.3269466689999998</v>
      </c>
      <c r="AU182" s="391">
        <v>1.0556305500000003</v>
      </c>
      <c r="AV182" s="391">
        <v>0.32837775000000002</v>
      </c>
      <c r="AW182" s="391">
        <v>5.5969390247999993</v>
      </c>
      <c r="AX182" s="391">
        <v>8.4450362000000005</v>
      </c>
      <c r="AY182" s="391">
        <v>2.1891948300000004</v>
      </c>
    </row>
    <row r="183" spans="1:51" customFormat="1" x14ac:dyDescent="0.25">
      <c r="A183" s="384" t="s">
        <v>566</v>
      </c>
      <c r="B183" s="384" t="s">
        <v>442</v>
      </c>
      <c r="C183" s="382">
        <v>1</v>
      </c>
      <c r="D183" s="384" t="s">
        <v>253</v>
      </c>
      <c r="E183" s="382">
        <v>42</v>
      </c>
      <c r="F183" s="386">
        <v>2011</v>
      </c>
      <c r="G183" s="390">
        <v>209.04240099999998</v>
      </c>
      <c r="H183" s="387">
        <v>42.65410584769355</v>
      </c>
      <c r="I183" s="387">
        <v>0.42386236782747277</v>
      </c>
      <c r="J183" s="387">
        <v>1.5046300615347423</v>
      </c>
      <c r="K183" s="387">
        <v>3.8181632529182441E-2</v>
      </c>
      <c r="L183" s="387">
        <v>6.6245645542504072E-3</v>
      </c>
      <c r="M183" s="387">
        <v>2.0607297272671496E-3</v>
      </c>
      <c r="N183" s="387">
        <v>3.3776228326041859E-2</v>
      </c>
      <c r="O183" s="387">
        <v>5.2996482278253217E-2</v>
      </c>
      <c r="P183" s="387">
        <v>1.3738254948573808E-2</v>
      </c>
      <c r="Q183" s="391">
        <v>8916.5166989099998</v>
      </c>
      <c r="R183" s="391">
        <v>88.605207064200059</v>
      </c>
      <c r="S183" s="391">
        <v>314.53148068000024</v>
      </c>
      <c r="T183" s="391">
        <v>7.9815801379999991</v>
      </c>
      <c r="U183" s="391">
        <v>1.3848148799999997</v>
      </c>
      <c r="V183" s="391">
        <v>0.43077989000000005</v>
      </c>
      <c r="W183" s="391">
        <v>7.0606638660000005</v>
      </c>
      <c r="X183" s="391">
        <v>11.078511900000002</v>
      </c>
      <c r="Y183" s="391">
        <v>2.8718778</v>
      </c>
      <c r="AA183" s="384" t="s">
        <v>566</v>
      </c>
      <c r="AB183" s="384" t="s">
        <v>442</v>
      </c>
      <c r="AC183" s="382">
        <v>1</v>
      </c>
      <c r="AD183" s="384" t="s">
        <v>253</v>
      </c>
      <c r="AE183" s="382">
        <v>42</v>
      </c>
      <c r="AF183" s="386">
        <v>2011</v>
      </c>
      <c r="AG183" s="390">
        <v>209.04240099999998</v>
      </c>
      <c r="AH183" s="387">
        <v>42.65410584769355</v>
      </c>
      <c r="AI183" s="387">
        <v>0.42386236782747277</v>
      </c>
      <c r="AJ183" s="387">
        <v>1.5046300615347423</v>
      </c>
      <c r="AK183" s="387">
        <v>3.8181632529182441E-2</v>
      </c>
      <c r="AL183" s="387">
        <v>6.6245645542504072E-3</v>
      </c>
      <c r="AM183" s="387">
        <v>2.0607297272671496E-3</v>
      </c>
      <c r="AN183" s="387">
        <v>3.3776228326041859E-2</v>
      </c>
      <c r="AO183" s="387">
        <v>5.2996482278253217E-2</v>
      </c>
      <c r="AP183" s="387">
        <v>1.3738254948573808E-2</v>
      </c>
      <c r="AQ183" s="391">
        <v>8916.5166989099998</v>
      </c>
      <c r="AR183" s="391">
        <v>88.605207064200059</v>
      </c>
      <c r="AS183" s="391">
        <v>314.53148068000024</v>
      </c>
      <c r="AT183" s="391">
        <v>7.9815801379999991</v>
      </c>
      <c r="AU183" s="391">
        <v>1.3848148799999997</v>
      </c>
      <c r="AV183" s="391">
        <v>0.43077989000000005</v>
      </c>
      <c r="AW183" s="391">
        <v>7.0606638660000005</v>
      </c>
      <c r="AX183" s="391">
        <v>11.078511900000002</v>
      </c>
      <c r="AY183" s="391">
        <v>2.8718778</v>
      </c>
    </row>
    <row r="184" spans="1:51" customFormat="1" x14ac:dyDescent="0.25">
      <c r="A184" s="384" t="s">
        <v>567</v>
      </c>
      <c r="B184" s="384" t="s">
        <v>442</v>
      </c>
      <c r="C184" s="382">
        <v>1</v>
      </c>
      <c r="D184" s="384" t="s">
        <v>253</v>
      </c>
      <c r="E184" s="382">
        <v>42</v>
      </c>
      <c r="F184" s="386">
        <v>2012</v>
      </c>
      <c r="G184" s="390">
        <v>261.88748000000004</v>
      </c>
      <c r="H184" s="387">
        <v>42.622303606609968</v>
      </c>
      <c r="I184" s="387">
        <v>0.41291538380376186</v>
      </c>
      <c r="J184" s="387">
        <v>1.3317017103681321</v>
      </c>
      <c r="K184" s="387">
        <v>3.2167815773400076E-2</v>
      </c>
      <c r="L184" s="387">
        <v>6.6245733091173332E-3</v>
      </c>
      <c r="M184" s="387">
        <v>2.0607253924471687E-3</v>
      </c>
      <c r="N184" s="387">
        <v>2.8456258107489519E-2</v>
      </c>
      <c r="O184" s="387">
        <v>5.2996511326161899E-2</v>
      </c>
      <c r="P184" s="387">
        <v>1.3738242469628559E-2</v>
      </c>
      <c r="Q184" s="391">
        <v>11162.247683329997</v>
      </c>
      <c r="R184" s="391">
        <v>108.13736931760002</v>
      </c>
      <c r="S184" s="391">
        <v>348.75600504000005</v>
      </c>
      <c r="T184" s="391">
        <v>8.424348209999998</v>
      </c>
      <c r="U184" s="391">
        <v>1.7348928099999996</v>
      </c>
      <c r="V184" s="391">
        <v>0.53967818000000012</v>
      </c>
      <c r="W184" s="391">
        <v>7.4523377260000006</v>
      </c>
      <c r="X184" s="391">
        <v>13.879122799999999</v>
      </c>
      <c r="Y184" s="391">
        <v>3.5978737000000005</v>
      </c>
      <c r="AA184" s="384" t="s">
        <v>567</v>
      </c>
      <c r="AB184" s="384" t="s">
        <v>442</v>
      </c>
      <c r="AC184" s="382">
        <v>1</v>
      </c>
      <c r="AD184" s="384" t="s">
        <v>253</v>
      </c>
      <c r="AE184" s="382">
        <v>42</v>
      </c>
      <c r="AF184" s="386">
        <v>2012</v>
      </c>
      <c r="AG184" s="390">
        <v>261.88748000000004</v>
      </c>
      <c r="AH184" s="387">
        <v>42.622303606609968</v>
      </c>
      <c r="AI184" s="387">
        <v>0.41291538380376186</v>
      </c>
      <c r="AJ184" s="387">
        <v>1.3317017103681321</v>
      </c>
      <c r="AK184" s="387">
        <v>3.2167815773400076E-2</v>
      </c>
      <c r="AL184" s="387">
        <v>6.6245733091173332E-3</v>
      </c>
      <c r="AM184" s="387">
        <v>2.0607253924471687E-3</v>
      </c>
      <c r="AN184" s="387">
        <v>2.8456258107489519E-2</v>
      </c>
      <c r="AO184" s="387">
        <v>5.2996511326161899E-2</v>
      </c>
      <c r="AP184" s="387">
        <v>1.3738242469628559E-2</v>
      </c>
      <c r="AQ184" s="391">
        <v>11162.247683329997</v>
      </c>
      <c r="AR184" s="391">
        <v>108.13736931760002</v>
      </c>
      <c r="AS184" s="391">
        <v>348.75600504000005</v>
      </c>
      <c r="AT184" s="391">
        <v>8.424348209999998</v>
      </c>
      <c r="AU184" s="391">
        <v>1.7348928099999996</v>
      </c>
      <c r="AV184" s="391">
        <v>0.53967818000000012</v>
      </c>
      <c r="AW184" s="391">
        <v>7.4523377260000006</v>
      </c>
      <c r="AX184" s="391">
        <v>13.879122799999999</v>
      </c>
      <c r="AY184" s="391">
        <v>3.5978737000000005</v>
      </c>
    </row>
    <row r="185" spans="1:51" customFormat="1" x14ac:dyDescent="0.25">
      <c r="A185" s="384" t="s">
        <v>568</v>
      </c>
      <c r="B185" s="384" t="s">
        <v>442</v>
      </c>
      <c r="C185" s="382">
        <v>1</v>
      </c>
      <c r="D185" s="384" t="s">
        <v>253</v>
      </c>
      <c r="E185" s="382">
        <v>42</v>
      </c>
      <c r="F185" s="386">
        <v>2013</v>
      </c>
      <c r="G185" s="390">
        <v>291.16479000000004</v>
      </c>
      <c r="H185" s="387">
        <v>42.590356211649052</v>
      </c>
      <c r="I185" s="387">
        <v>0.41291401975939446</v>
      </c>
      <c r="J185" s="387">
        <v>1.3274451221935175</v>
      </c>
      <c r="K185" s="387">
        <v>2.885895791520671E-2</v>
      </c>
      <c r="L185" s="387">
        <v>6.6245474942213988E-3</v>
      </c>
      <c r="M185" s="387">
        <v>2.0607203570184424E-3</v>
      </c>
      <c r="N185" s="387">
        <v>2.5529193107449562E-2</v>
      </c>
      <c r="O185" s="387">
        <v>5.2996328642621916E-2</v>
      </c>
      <c r="P185" s="387">
        <v>1.3738205776872951E-2</v>
      </c>
      <c r="Q185" s="391">
        <v>12400.812122389994</v>
      </c>
      <c r="R185" s="391">
        <v>120.22602385129996</v>
      </c>
      <c r="S185" s="391">
        <v>386.50528023999993</v>
      </c>
      <c r="T185" s="391">
        <v>8.4027124210000004</v>
      </c>
      <c r="U185" s="391">
        <v>1.92883498</v>
      </c>
      <c r="V185" s="391">
        <v>0.60000920999999985</v>
      </c>
      <c r="W185" s="391">
        <v>7.4332021500000005</v>
      </c>
      <c r="X185" s="391">
        <v>15.430664899999998</v>
      </c>
      <c r="Y185" s="391">
        <v>4.0000818000000002</v>
      </c>
      <c r="AA185" s="384" t="s">
        <v>568</v>
      </c>
      <c r="AB185" s="384" t="s">
        <v>442</v>
      </c>
      <c r="AC185" s="382">
        <v>1</v>
      </c>
      <c r="AD185" s="384" t="s">
        <v>253</v>
      </c>
      <c r="AE185" s="382">
        <v>42</v>
      </c>
      <c r="AF185" s="386">
        <v>2013</v>
      </c>
      <c r="AG185" s="390">
        <v>291.16479000000004</v>
      </c>
      <c r="AH185" s="387">
        <v>42.590356211649052</v>
      </c>
      <c r="AI185" s="387">
        <v>0.41291401975939446</v>
      </c>
      <c r="AJ185" s="387">
        <v>1.3274451221935175</v>
      </c>
      <c r="AK185" s="387">
        <v>2.885895791520671E-2</v>
      </c>
      <c r="AL185" s="387">
        <v>6.6245474942213988E-3</v>
      </c>
      <c r="AM185" s="387">
        <v>2.0607203570184424E-3</v>
      </c>
      <c r="AN185" s="387">
        <v>2.5529193107449562E-2</v>
      </c>
      <c r="AO185" s="387">
        <v>5.2996328642621916E-2</v>
      </c>
      <c r="AP185" s="387">
        <v>1.3738205776872951E-2</v>
      </c>
      <c r="AQ185" s="391">
        <v>12400.812122389994</v>
      </c>
      <c r="AR185" s="391">
        <v>120.22602385129996</v>
      </c>
      <c r="AS185" s="391">
        <v>386.50528023999993</v>
      </c>
      <c r="AT185" s="391">
        <v>8.4027124210000004</v>
      </c>
      <c r="AU185" s="391">
        <v>1.92883498</v>
      </c>
      <c r="AV185" s="391">
        <v>0.60000920999999985</v>
      </c>
      <c r="AW185" s="391">
        <v>7.4332021500000005</v>
      </c>
      <c r="AX185" s="391">
        <v>15.430664899999998</v>
      </c>
      <c r="AY185" s="391">
        <v>4.0000818000000002</v>
      </c>
    </row>
    <row r="186" spans="1:51" customFormat="1" x14ac:dyDescent="0.25">
      <c r="A186" s="384" t="s">
        <v>569</v>
      </c>
      <c r="B186" s="384" t="s">
        <v>442</v>
      </c>
      <c r="C186" s="382">
        <v>1</v>
      </c>
      <c r="D186" s="384" t="s">
        <v>253</v>
      </c>
      <c r="E186" s="382">
        <v>42</v>
      </c>
      <c r="F186" s="386">
        <v>2014</v>
      </c>
      <c r="G186" s="390">
        <v>417.6613999999999</v>
      </c>
      <c r="H186" s="387">
        <v>41.985427120796878</v>
      </c>
      <c r="I186" s="387">
        <v>0.40901046839545163</v>
      </c>
      <c r="J186" s="387">
        <v>1.3188327295268372</v>
      </c>
      <c r="K186" s="387">
        <v>2.8787826466606679E-2</v>
      </c>
      <c r="L186" s="387">
        <v>6.7177253392341268E-3</v>
      </c>
      <c r="M186" s="387">
        <v>2.0831610246960825E-3</v>
      </c>
      <c r="N186" s="387">
        <v>2.5466242690849589E-2</v>
      </c>
      <c r="O186" s="387">
        <v>5.374183848447571E-2</v>
      </c>
      <c r="P186" s="387">
        <v>1.3887802655452482E-2</v>
      </c>
      <c r="Q186" s="391">
        <v>17535.692270869989</v>
      </c>
      <c r="R186" s="391">
        <v>170.82788484470004</v>
      </c>
      <c r="S186" s="391">
        <v>550.82552418</v>
      </c>
      <c r="T186" s="391">
        <v>12.023563904999996</v>
      </c>
      <c r="U186" s="391">
        <v>2.8057345699999998</v>
      </c>
      <c r="V186" s="391">
        <v>0.87005595000000013</v>
      </c>
      <c r="W186" s="391">
        <v>10.636266575000004</v>
      </c>
      <c r="X186" s="391">
        <v>22.445891499999998</v>
      </c>
      <c r="Y186" s="391">
        <v>5.8003990999999999</v>
      </c>
      <c r="AA186" s="384" t="s">
        <v>569</v>
      </c>
      <c r="AB186" s="384" t="s">
        <v>442</v>
      </c>
      <c r="AC186" s="382">
        <v>1</v>
      </c>
      <c r="AD186" s="384" t="s">
        <v>253</v>
      </c>
      <c r="AE186" s="382">
        <v>42</v>
      </c>
      <c r="AF186" s="386">
        <v>2014</v>
      </c>
      <c r="AG186" s="390">
        <v>417.6613999999999</v>
      </c>
      <c r="AH186" s="387">
        <v>41.985427120796878</v>
      </c>
      <c r="AI186" s="387">
        <v>0.40901046839545163</v>
      </c>
      <c r="AJ186" s="387">
        <v>1.3188327295268372</v>
      </c>
      <c r="AK186" s="387">
        <v>2.8787826466606679E-2</v>
      </c>
      <c r="AL186" s="387">
        <v>6.7177253392341268E-3</v>
      </c>
      <c r="AM186" s="387">
        <v>2.0831610246960825E-3</v>
      </c>
      <c r="AN186" s="387">
        <v>2.5466242690849589E-2</v>
      </c>
      <c r="AO186" s="387">
        <v>5.374183848447571E-2</v>
      </c>
      <c r="AP186" s="387">
        <v>1.3887802655452482E-2</v>
      </c>
      <c r="AQ186" s="391">
        <v>17535.692270869989</v>
      </c>
      <c r="AR186" s="391">
        <v>170.82788484470004</v>
      </c>
      <c r="AS186" s="391">
        <v>550.82552418</v>
      </c>
      <c r="AT186" s="391">
        <v>12.023563904999996</v>
      </c>
      <c r="AU186" s="391">
        <v>2.8057345699999998</v>
      </c>
      <c r="AV186" s="391">
        <v>0.87005595000000013</v>
      </c>
      <c r="AW186" s="391">
        <v>10.636266575000004</v>
      </c>
      <c r="AX186" s="391">
        <v>22.445891499999998</v>
      </c>
      <c r="AY186" s="391">
        <v>5.8003990999999999</v>
      </c>
    </row>
    <row r="187" spans="1:51" customFormat="1" x14ac:dyDescent="0.25">
      <c r="A187" s="384" t="s">
        <v>570</v>
      </c>
      <c r="B187" s="384" t="s">
        <v>442</v>
      </c>
      <c r="C187" s="382">
        <v>1</v>
      </c>
      <c r="D187" s="384" t="s">
        <v>253</v>
      </c>
      <c r="E187" s="382">
        <v>42</v>
      </c>
      <c r="F187" s="386">
        <v>2015</v>
      </c>
      <c r="G187" s="390">
        <v>460.76317000000006</v>
      </c>
      <c r="H187" s="387">
        <v>41.94090956199905</v>
      </c>
      <c r="I187" s="387">
        <v>0.40889440846671804</v>
      </c>
      <c r="J187" s="387">
        <v>1.3164803196184283</v>
      </c>
      <c r="K187" s="387">
        <v>2.8803779249543759E-2</v>
      </c>
      <c r="L187" s="387">
        <v>6.7031429617085058E-3</v>
      </c>
      <c r="M187" s="387">
        <v>2.0784128644657082E-3</v>
      </c>
      <c r="N187" s="387">
        <v>2.5480370796563456E-2</v>
      </c>
      <c r="O187" s="387">
        <v>5.3625174729134716E-2</v>
      </c>
      <c r="P187" s="387">
        <v>1.3856148702162977E-2</v>
      </c>
      <c r="Q187" s="391">
        <v>19324.826442469996</v>
      </c>
      <c r="R187" s="391">
        <v>188.40348384039987</v>
      </c>
      <c r="S187" s="391">
        <v>606.58564531000025</v>
      </c>
      <c r="T187" s="391">
        <v>13.271720635000005</v>
      </c>
      <c r="U187" s="391">
        <v>3.0885614000000001</v>
      </c>
      <c r="V187" s="391">
        <v>0.95765610000000023</v>
      </c>
      <c r="W187" s="391">
        <v>11.740416421000004</v>
      </c>
      <c r="X187" s="391">
        <v>24.708505500000005</v>
      </c>
      <c r="Y187" s="391">
        <v>6.3844029999999998</v>
      </c>
      <c r="AA187" s="384" t="s">
        <v>570</v>
      </c>
      <c r="AB187" s="384" t="s">
        <v>442</v>
      </c>
      <c r="AC187" s="382">
        <v>1</v>
      </c>
      <c r="AD187" s="384" t="s">
        <v>253</v>
      </c>
      <c r="AE187" s="382">
        <v>42</v>
      </c>
      <c r="AF187" s="386">
        <v>2015</v>
      </c>
      <c r="AG187" s="390">
        <v>460.76317000000006</v>
      </c>
      <c r="AH187" s="387">
        <v>41.94090956199905</v>
      </c>
      <c r="AI187" s="387">
        <v>0.40889440846671804</v>
      </c>
      <c r="AJ187" s="387">
        <v>1.3164803196184283</v>
      </c>
      <c r="AK187" s="387">
        <v>2.8803779249543759E-2</v>
      </c>
      <c r="AL187" s="387">
        <v>6.7031429617085058E-3</v>
      </c>
      <c r="AM187" s="387">
        <v>2.0784128644657082E-3</v>
      </c>
      <c r="AN187" s="387">
        <v>2.5480370796563456E-2</v>
      </c>
      <c r="AO187" s="387">
        <v>5.3625174729134716E-2</v>
      </c>
      <c r="AP187" s="387">
        <v>1.3856148702162977E-2</v>
      </c>
      <c r="AQ187" s="391">
        <v>19324.826442469996</v>
      </c>
      <c r="AR187" s="391">
        <v>188.40348384039987</v>
      </c>
      <c r="AS187" s="391">
        <v>606.58564531000025</v>
      </c>
      <c r="AT187" s="391">
        <v>13.271720635000005</v>
      </c>
      <c r="AU187" s="391">
        <v>3.0885614000000001</v>
      </c>
      <c r="AV187" s="391">
        <v>0.95765610000000023</v>
      </c>
      <c r="AW187" s="391">
        <v>11.740416421000004</v>
      </c>
      <c r="AX187" s="391">
        <v>24.708505500000005</v>
      </c>
      <c r="AY187" s="391">
        <v>6.3844029999999998</v>
      </c>
    </row>
    <row r="188" spans="1:51" customFormat="1" x14ac:dyDescent="0.25">
      <c r="A188" s="384" t="s">
        <v>571</v>
      </c>
      <c r="B188" s="384" t="s">
        <v>442</v>
      </c>
      <c r="C188" s="382">
        <v>1</v>
      </c>
      <c r="D188" s="384" t="s">
        <v>253</v>
      </c>
      <c r="E188" s="382">
        <v>42</v>
      </c>
      <c r="F188" s="386">
        <v>2016</v>
      </c>
      <c r="G188" s="390">
        <v>722.74946</v>
      </c>
      <c r="H188" s="387">
        <v>41.774827708193669</v>
      </c>
      <c r="I188" s="387">
        <v>0.40846471367657611</v>
      </c>
      <c r="J188" s="387">
        <v>1.2671759407471572</v>
      </c>
      <c r="K188" s="387">
        <v>2.886339707123407E-2</v>
      </c>
      <c r="L188" s="387">
        <v>6.648687637898755E-3</v>
      </c>
      <c r="M188" s="387">
        <v>2.0607277658844601E-3</v>
      </c>
      <c r="N188" s="387">
        <v>2.5533124640452858E-2</v>
      </c>
      <c r="O188" s="387">
        <v>5.3189457934703949E-2</v>
      </c>
      <c r="P188" s="387">
        <v>1.3738255439166982E-2</v>
      </c>
      <c r="Q188" s="391">
        <v>30192.734167690014</v>
      </c>
      <c r="R188" s="391">
        <v>295.21765123879999</v>
      </c>
      <c r="S188" s="391">
        <v>915.85072689999993</v>
      </c>
      <c r="T188" s="391">
        <v>20.861004647000005</v>
      </c>
      <c r="U188" s="391">
        <v>4.8053354000000006</v>
      </c>
      <c r="V188" s="391">
        <v>1.4893898799999998</v>
      </c>
      <c r="W188" s="391">
        <v>18.454052045999997</v>
      </c>
      <c r="X188" s="391">
        <v>38.442651999999995</v>
      </c>
      <c r="Y188" s="391">
        <v>9.9293166999999993</v>
      </c>
      <c r="AA188" s="384" t="s">
        <v>571</v>
      </c>
      <c r="AB188" s="384" t="s">
        <v>442</v>
      </c>
      <c r="AC188" s="382">
        <v>1</v>
      </c>
      <c r="AD188" s="384" t="s">
        <v>253</v>
      </c>
      <c r="AE188" s="382">
        <v>42</v>
      </c>
      <c r="AF188" s="386">
        <v>2016</v>
      </c>
      <c r="AG188" s="390">
        <v>722.74946</v>
      </c>
      <c r="AH188" s="387">
        <v>41.774827708193669</v>
      </c>
      <c r="AI188" s="387">
        <v>0.40846471367657611</v>
      </c>
      <c r="AJ188" s="387">
        <v>1.2671759407471572</v>
      </c>
      <c r="AK188" s="387">
        <v>2.886339707123407E-2</v>
      </c>
      <c r="AL188" s="387">
        <v>6.648687637898755E-3</v>
      </c>
      <c r="AM188" s="387">
        <v>2.0607277658844601E-3</v>
      </c>
      <c r="AN188" s="387">
        <v>2.5533124640452858E-2</v>
      </c>
      <c r="AO188" s="387">
        <v>5.3189457934703949E-2</v>
      </c>
      <c r="AP188" s="387">
        <v>1.3738255439166982E-2</v>
      </c>
      <c r="AQ188" s="391">
        <v>30192.734167690014</v>
      </c>
      <c r="AR188" s="391">
        <v>295.21765123879999</v>
      </c>
      <c r="AS188" s="391">
        <v>915.85072689999993</v>
      </c>
      <c r="AT188" s="391">
        <v>20.861004647000005</v>
      </c>
      <c r="AU188" s="391">
        <v>4.8053354000000006</v>
      </c>
      <c r="AV188" s="391">
        <v>1.4893898799999998</v>
      </c>
      <c r="AW188" s="391">
        <v>18.454052045999997</v>
      </c>
      <c r="AX188" s="391">
        <v>38.442651999999995</v>
      </c>
      <c r="AY188" s="391">
        <v>9.9293166999999993</v>
      </c>
    </row>
    <row r="189" spans="1:51" customFormat="1" x14ac:dyDescent="0.25">
      <c r="A189" s="384" t="s">
        <v>572</v>
      </c>
      <c r="B189" s="384" t="s">
        <v>442</v>
      </c>
      <c r="C189" s="382">
        <v>1</v>
      </c>
      <c r="D189" s="384" t="s">
        <v>253</v>
      </c>
      <c r="E189" s="382">
        <v>42</v>
      </c>
      <c r="F189" s="386">
        <v>2017</v>
      </c>
      <c r="G189" s="390">
        <v>1058.7261099999998</v>
      </c>
      <c r="H189" s="387">
        <v>41.774847648387563</v>
      </c>
      <c r="I189" s="387">
        <v>0.38880372355972231</v>
      </c>
      <c r="J189" s="387">
        <v>1.2166789989716975</v>
      </c>
      <c r="K189" s="387">
        <v>2.5761915927434723E-2</v>
      </c>
      <c r="L189" s="387">
        <v>6.6486840491730217E-3</v>
      </c>
      <c r="M189" s="387">
        <v>2.0607295119981503E-3</v>
      </c>
      <c r="N189" s="387">
        <v>2.2789471879559108E-2</v>
      </c>
      <c r="O189" s="387">
        <v>5.3189454258382278E-2</v>
      </c>
      <c r="P189" s="387">
        <v>1.3738246523456385E-2</v>
      </c>
      <c r="Q189" s="391">
        <v>44228.121946620005</v>
      </c>
      <c r="R189" s="391">
        <v>411.63665379790007</v>
      </c>
      <c r="S189" s="391">
        <v>1288.1298236999992</v>
      </c>
      <c r="T189" s="391">
        <v>27.274813036000001</v>
      </c>
      <c r="U189" s="391">
        <v>7.039135400000001</v>
      </c>
      <c r="V189" s="391">
        <v>2.1817481399999998</v>
      </c>
      <c r="W189" s="391">
        <v>24.127808911999999</v>
      </c>
      <c r="X189" s="391">
        <v>56.313063999999997</v>
      </c>
      <c r="Y189" s="391">
        <v>14.5450403</v>
      </c>
      <c r="AA189" s="384" t="s">
        <v>572</v>
      </c>
      <c r="AB189" s="384" t="s">
        <v>442</v>
      </c>
      <c r="AC189" s="382">
        <v>1</v>
      </c>
      <c r="AD189" s="384" t="s">
        <v>253</v>
      </c>
      <c r="AE189" s="382">
        <v>42</v>
      </c>
      <c r="AF189" s="386">
        <v>2017</v>
      </c>
      <c r="AG189" s="390">
        <v>1058.7261099999998</v>
      </c>
      <c r="AH189" s="387">
        <v>41.774847648387563</v>
      </c>
      <c r="AI189" s="387">
        <v>0.38880372355972231</v>
      </c>
      <c r="AJ189" s="387">
        <v>1.2166789989716975</v>
      </c>
      <c r="AK189" s="387">
        <v>2.5761915927434723E-2</v>
      </c>
      <c r="AL189" s="387">
        <v>6.6486840491730217E-3</v>
      </c>
      <c r="AM189" s="387">
        <v>2.0607295119981503E-3</v>
      </c>
      <c r="AN189" s="387">
        <v>2.2789471879559108E-2</v>
      </c>
      <c r="AO189" s="387">
        <v>5.3189454258382278E-2</v>
      </c>
      <c r="AP189" s="387">
        <v>1.3738246523456385E-2</v>
      </c>
      <c r="AQ189" s="391">
        <v>44228.121946620005</v>
      </c>
      <c r="AR189" s="391">
        <v>411.63665379790007</v>
      </c>
      <c r="AS189" s="391">
        <v>1288.1298236999992</v>
      </c>
      <c r="AT189" s="391">
        <v>27.274813036000001</v>
      </c>
      <c r="AU189" s="391">
        <v>7.039135400000001</v>
      </c>
      <c r="AV189" s="391">
        <v>2.1817481399999998</v>
      </c>
      <c r="AW189" s="391">
        <v>24.127808911999999</v>
      </c>
      <c r="AX189" s="391">
        <v>56.313063999999997</v>
      </c>
      <c r="AY189" s="391">
        <v>14.5450403</v>
      </c>
    </row>
    <row r="190" spans="1:51" customFormat="1" x14ac:dyDescent="0.25">
      <c r="A190" s="384" t="s">
        <v>573</v>
      </c>
      <c r="B190" s="384" t="s">
        <v>442</v>
      </c>
      <c r="C190" s="382">
        <v>1</v>
      </c>
      <c r="D190" s="384" t="s">
        <v>253</v>
      </c>
      <c r="E190" s="382">
        <v>42</v>
      </c>
      <c r="F190" s="386">
        <v>2018</v>
      </c>
      <c r="G190" s="390">
        <v>601.65445999999997</v>
      </c>
      <c r="H190" s="387">
        <v>41.774891671990602</v>
      </c>
      <c r="I190" s="387">
        <v>0.38880251900584284</v>
      </c>
      <c r="J190" s="387">
        <v>1.2146215784721355</v>
      </c>
      <c r="K190" s="387">
        <v>2.5761842456881304E-2</v>
      </c>
      <c r="L190" s="387">
        <v>6.6486730606135618E-3</v>
      </c>
      <c r="M190" s="387">
        <v>2.0607219299928403E-3</v>
      </c>
      <c r="N190" s="387">
        <v>2.2789422815880062E-2</v>
      </c>
      <c r="O190" s="387">
        <v>5.3189427034248192E-2</v>
      </c>
      <c r="P190" s="387">
        <v>1.3738209968559031E-2</v>
      </c>
      <c r="Q190" s="391">
        <v>25134.04989047</v>
      </c>
      <c r="R190" s="391">
        <v>233.92476961910009</v>
      </c>
      <c r="S190" s="391">
        <v>730.7824899000002</v>
      </c>
      <c r="T190" s="391">
        <v>15.499727411999993</v>
      </c>
      <c r="U190" s="391">
        <v>4.0002037999999995</v>
      </c>
      <c r="V190" s="391">
        <v>1.2398425399999999</v>
      </c>
      <c r="W190" s="391">
        <v>13.711357877999998</v>
      </c>
      <c r="X190" s="391">
        <v>32.001655999999997</v>
      </c>
      <c r="Y190" s="391">
        <v>8.2656553000000006</v>
      </c>
      <c r="AA190" s="384" t="s">
        <v>573</v>
      </c>
      <c r="AB190" s="384" t="s">
        <v>442</v>
      </c>
      <c r="AC190" s="382">
        <v>1</v>
      </c>
      <c r="AD190" s="384" t="s">
        <v>253</v>
      </c>
      <c r="AE190" s="382">
        <v>42</v>
      </c>
      <c r="AF190" s="386">
        <v>2018</v>
      </c>
      <c r="AG190" s="390">
        <v>601.65445999999997</v>
      </c>
      <c r="AH190" s="387">
        <v>41.774891671990602</v>
      </c>
      <c r="AI190" s="387">
        <v>0.38880251900584284</v>
      </c>
      <c r="AJ190" s="387">
        <v>1.2146215784721355</v>
      </c>
      <c r="AK190" s="387">
        <v>2.5761842456881304E-2</v>
      </c>
      <c r="AL190" s="387">
        <v>6.6486730606135618E-3</v>
      </c>
      <c r="AM190" s="387">
        <v>2.0607219299928403E-3</v>
      </c>
      <c r="AN190" s="387">
        <v>2.2789422815880062E-2</v>
      </c>
      <c r="AO190" s="387">
        <v>5.3189427034248192E-2</v>
      </c>
      <c r="AP190" s="387">
        <v>1.3738209968559031E-2</v>
      </c>
      <c r="AQ190" s="391">
        <v>25134.04989047</v>
      </c>
      <c r="AR190" s="391">
        <v>233.92476961910009</v>
      </c>
      <c r="AS190" s="391">
        <v>730.7824899000002</v>
      </c>
      <c r="AT190" s="391">
        <v>15.499727411999993</v>
      </c>
      <c r="AU190" s="391">
        <v>4.0002037999999995</v>
      </c>
      <c r="AV190" s="391">
        <v>1.2398425399999999</v>
      </c>
      <c r="AW190" s="391">
        <v>13.711357877999998</v>
      </c>
      <c r="AX190" s="391">
        <v>32.001655999999997</v>
      </c>
      <c r="AY190" s="391">
        <v>8.2656553000000006</v>
      </c>
    </row>
    <row r="191" spans="1:51" customFormat="1" x14ac:dyDescent="0.25">
      <c r="A191" s="384" t="s">
        <v>574</v>
      </c>
      <c r="B191" s="384" t="s">
        <v>442</v>
      </c>
      <c r="C191" s="382">
        <v>1</v>
      </c>
      <c r="D191" s="384" t="s">
        <v>253</v>
      </c>
      <c r="E191" s="382">
        <v>42</v>
      </c>
      <c r="F191" s="386">
        <v>2019</v>
      </c>
      <c r="G191" s="390">
        <v>929.16451000000006</v>
      </c>
      <c r="H191" s="387">
        <v>41.774854063797591</v>
      </c>
      <c r="I191" s="387">
        <v>0.38880351328722168</v>
      </c>
      <c r="J191" s="387">
        <v>1.2138980820522283</v>
      </c>
      <c r="K191" s="387">
        <v>2.5761938225557068E-2</v>
      </c>
      <c r="L191" s="387">
        <v>6.6486972258550841E-3</v>
      </c>
      <c r="M191" s="387">
        <v>2.0607294503747248E-3</v>
      </c>
      <c r="N191" s="387">
        <v>2.278950592183077E-2</v>
      </c>
      <c r="O191" s="387">
        <v>5.3189595026611601E-2</v>
      </c>
      <c r="P191" s="387">
        <v>1.3738271385333047E-2</v>
      </c>
      <c r="Q191" s="391">
        <v>38815.71180651</v>
      </c>
      <c r="R191" s="391">
        <v>361.26242590979984</v>
      </c>
      <c r="S191" s="391">
        <v>1127.9110165999984</v>
      </c>
      <c r="T191" s="391">
        <v>23.937078708000005</v>
      </c>
      <c r="U191" s="391">
        <v>6.1777334999999987</v>
      </c>
      <c r="V191" s="391">
        <v>1.9147566700000005</v>
      </c>
      <c r="W191" s="391">
        <v>21.175200102999987</v>
      </c>
      <c r="X191" s="391">
        <v>49.421884000000006</v>
      </c>
      <c r="Y191" s="391">
        <v>12.765114200000003</v>
      </c>
      <c r="AA191" s="384" t="s">
        <v>574</v>
      </c>
      <c r="AB191" s="384" t="s">
        <v>442</v>
      </c>
      <c r="AC191" s="382">
        <v>1</v>
      </c>
      <c r="AD191" s="384" t="s">
        <v>253</v>
      </c>
      <c r="AE191" s="382">
        <v>42</v>
      </c>
      <c r="AF191" s="386">
        <v>2019</v>
      </c>
      <c r="AG191" s="390">
        <v>929.16451000000006</v>
      </c>
      <c r="AH191" s="387">
        <v>41.774854063797591</v>
      </c>
      <c r="AI191" s="387">
        <v>0.38880351328722168</v>
      </c>
      <c r="AJ191" s="387">
        <v>1.2138980820522283</v>
      </c>
      <c r="AK191" s="387">
        <v>2.5761938225557068E-2</v>
      </c>
      <c r="AL191" s="387">
        <v>6.6486972258550841E-3</v>
      </c>
      <c r="AM191" s="387">
        <v>2.0607294503747248E-3</v>
      </c>
      <c r="AN191" s="387">
        <v>2.278950592183077E-2</v>
      </c>
      <c r="AO191" s="387">
        <v>5.3189595026611601E-2</v>
      </c>
      <c r="AP191" s="387">
        <v>1.3738271385333047E-2</v>
      </c>
      <c r="AQ191" s="391">
        <v>38815.71180651</v>
      </c>
      <c r="AR191" s="391">
        <v>361.26242590979984</v>
      </c>
      <c r="AS191" s="391">
        <v>1127.9110165999984</v>
      </c>
      <c r="AT191" s="391">
        <v>23.937078708000005</v>
      </c>
      <c r="AU191" s="391">
        <v>6.1777334999999987</v>
      </c>
      <c r="AV191" s="391">
        <v>1.9147566700000005</v>
      </c>
      <c r="AW191" s="391">
        <v>21.175200102999987</v>
      </c>
      <c r="AX191" s="391">
        <v>49.421884000000006</v>
      </c>
      <c r="AY191" s="391">
        <v>12.765114200000003</v>
      </c>
    </row>
    <row r="192" spans="1:51" customFormat="1" x14ac:dyDescent="0.25">
      <c r="A192" s="384" t="s">
        <v>575</v>
      </c>
      <c r="B192" s="384" t="s">
        <v>442</v>
      </c>
      <c r="C192" s="382">
        <v>1</v>
      </c>
      <c r="D192" s="384" t="s">
        <v>253</v>
      </c>
      <c r="E192" s="382">
        <v>42</v>
      </c>
      <c r="F192" s="386">
        <v>2020</v>
      </c>
      <c r="G192" s="390">
        <v>722.79747000000009</v>
      </c>
      <c r="H192" s="387">
        <v>41.774761693867028</v>
      </c>
      <c r="I192" s="387">
        <v>0.38880200086477867</v>
      </c>
      <c r="J192" s="387">
        <v>1.2120552028218912</v>
      </c>
      <c r="K192" s="387">
        <v>2.5761854373950691E-2</v>
      </c>
      <c r="L192" s="387">
        <v>6.6486783635255385E-3</v>
      </c>
      <c r="M192" s="387">
        <v>2.0607216015850181E-3</v>
      </c>
      <c r="N192" s="387">
        <v>2.2789429105223618E-2</v>
      </c>
      <c r="O192" s="387">
        <v>5.3189446000689498E-2</v>
      </c>
      <c r="P192" s="387">
        <v>1.373821715230962E-2</v>
      </c>
      <c r="Q192" s="391">
        <v>30194.692062180005</v>
      </c>
      <c r="R192" s="391">
        <v>281.02510255599987</v>
      </c>
      <c r="S192" s="391">
        <v>876.07043409999983</v>
      </c>
      <c r="T192" s="391">
        <v>18.620603163999995</v>
      </c>
      <c r="U192" s="391">
        <v>4.8056479000000003</v>
      </c>
      <c r="V192" s="391">
        <v>1.4894843599999994</v>
      </c>
      <c r="W192" s="391">
        <v>16.472141699999998</v>
      </c>
      <c r="X192" s="391">
        <v>38.445196999999993</v>
      </c>
      <c r="Y192" s="391">
        <v>9.9299485999999995</v>
      </c>
      <c r="AA192" s="384" t="s">
        <v>575</v>
      </c>
      <c r="AB192" s="384" t="s">
        <v>442</v>
      </c>
      <c r="AC192" s="382">
        <v>1</v>
      </c>
      <c r="AD192" s="384" t="s">
        <v>253</v>
      </c>
      <c r="AE192" s="382">
        <v>42</v>
      </c>
      <c r="AF192" s="386">
        <v>2020</v>
      </c>
      <c r="AG192" s="390">
        <v>722.79747000000009</v>
      </c>
      <c r="AH192" s="387">
        <v>41.774761693867028</v>
      </c>
      <c r="AI192" s="387">
        <v>0.38880200086477867</v>
      </c>
      <c r="AJ192" s="387">
        <v>1.2120552028218912</v>
      </c>
      <c r="AK192" s="387">
        <v>2.5761854373950691E-2</v>
      </c>
      <c r="AL192" s="387">
        <v>6.6486783635255385E-3</v>
      </c>
      <c r="AM192" s="387">
        <v>2.0607216015850181E-3</v>
      </c>
      <c r="AN192" s="387">
        <v>2.2789429105223618E-2</v>
      </c>
      <c r="AO192" s="387">
        <v>5.3189446000689498E-2</v>
      </c>
      <c r="AP192" s="387">
        <v>1.373821715230962E-2</v>
      </c>
      <c r="AQ192" s="391">
        <v>30194.692062180005</v>
      </c>
      <c r="AR192" s="391">
        <v>281.02510255599987</v>
      </c>
      <c r="AS192" s="391">
        <v>876.07043409999983</v>
      </c>
      <c r="AT192" s="391">
        <v>18.620603163999995</v>
      </c>
      <c r="AU192" s="391">
        <v>4.8056479000000003</v>
      </c>
      <c r="AV192" s="391">
        <v>1.4894843599999994</v>
      </c>
      <c r="AW192" s="391">
        <v>16.472141699999998</v>
      </c>
      <c r="AX192" s="391">
        <v>38.445196999999993</v>
      </c>
      <c r="AY192" s="391">
        <v>9.9299485999999995</v>
      </c>
    </row>
    <row r="193" spans="1:51" customFormat="1" x14ac:dyDescent="0.25">
      <c r="A193" s="384" t="s">
        <v>576</v>
      </c>
      <c r="B193" s="384" t="s">
        <v>442</v>
      </c>
      <c r="C193" s="382">
        <v>1</v>
      </c>
      <c r="D193" s="384" t="s">
        <v>253</v>
      </c>
      <c r="E193" s="382">
        <v>42</v>
      </c>
      <c r="F193" s="386">
        <v>2021</v>
      </c>
      <c r="G193" s="390">
        <v>800.45229000000006</v>
      </c>
      <c r="H193" s="387">
        <v>41.774841757376947</v>
      </c>
      <c r="I193" s="387">
        <v>0.3888030831001808</v>
      </c>
      <c r="J193" s="387">
        <v>1.1556323634354277</v>
      </c>
      <c r="K193" s="387">
        <v>2.5761865276192786E-2</v>
      </c>
      <c r="L193" s="387">
        <v>6.6486808351813205E-3</v>
      </c>
      <c r="M193" s="387">
        <v>2.0607257804209668E-3</v>
      </c>
      <c r="N193" s="387">
        <v>2.2789444651348283E-2</v>
      </c>
      <c r="O193" s="387">
        <v>5.3189461173257423E-2</v>
      </c>
      <c r="P193" s="387">
        <v>1.3738230544633709E-2</v>
      </c>
      <c r="Q193" s="391">
        <v>33438.767749080005</v>
      </c>
      <c r="R193" s="391">
        <v>311.21831822660005</v>
      </c>
      <c r="S193" s="391">
        <v>925.02857171000051</v>
      </c>
      <c r="T193" s="391">
        <v>20.621144054999998</v>
      </c>
      <c r="U193" s="391">
        <v>5.3219518000000008</v>
      </c>
      <c r="V193" s="391">
        <v>1.64951267</v>
      </c>
      <c r="W193" s="391">
        <v>18.241863158999987</v>
      </c>
      <c r="X193" s="391">
        <v>42.575625999999993</v>
      </c>
      <c r="Y193" s="391">
        <v>10.996798099999999</v>
      </c>
      <c r="AA193" s="384" t="s">
        <v>576</v>
      </c>
      <c r="AB193" s="384" t="s">
        <v>442</v>
      </c>
      <c r="AC193" s="382">
        <v>1</v>
      </c>
      <c r="AD193" s="384" t="s">
        <v>253</v>
      </c>
      <c r="AE193" s="382">
        <v>42</v>
      </c>
      <c r="AF193" s="386">
        <v>2021</v>
      </c>
      <c r="AG193" s="390">
        <v>800.45229000000006</v>
      </c>
      <c r="AH193" s="387">
        <v>41.774841757376947</v>
      </c>
      <c r="AI193" s="387">
        <v>0.3888030831001808</v>
      </c>
      <c r="AJ193" s="387">
        <v>1.1556323634354277</v>
      </c>
      <c r="AK193" s="387">
        <v>2.5761865276192786E-2</v>
      </c>
      <c r="AL193" s="387">
        <v>6.6486808351813205E-3</v>
      </c>
      <c r="AM193" s="387">
        <v>2.0607257804209668E-3</v>
      </c>
      <c r="AN193" s="387">
        <v>2.2789444651348283E-2</v>
      </c>
      <c r="AO193" s="387">
        <v>5.3189461173257423E-2</v>
      </c>
      <c r="AP193" s="387">
        <v>1.3738230544633709E-2</v>
      </c>
      <c r="AQ193" s="391">
        <v>33438.767749080005</v>
      </c>
      <c r="AR193" s="391">
        <v>311.21831822660005</v>
      </c>
      <c r="AS193" s="391">
        <v>925.02857171000051</v>
      </c>
      <c r="AT193" s="391">
        <v>20.621144054999998</v>
      </c>
      <c r="AU193" s="391">
        <v>5.3219518000000008</v>
      </c>
      <c r="AV193" s="391">
        <v>1.64951267</v>
      </c>
      <c r="AW193" s="391">
        <v>18.241863158999987</v>
      </c>
      <c r="AX193" s="391">
        <v>42.575625999999993</v>
      </c>
      <c r="AY193" s="391">
        <v>10.996798099999999</v>
      </c>
    </row>
    <row r="194" spans="1:51" customFormat="1" x14ac:dyDescent="0.25">
      <c r="A194" s="384" t="s">
        <v>577</v>
      </c>
      <c r="B194" s="384" t="s">
        <v>442</v>
      </c>
      <c r="C194" s="382">
        <v>1</v>
      </c>
      <c r="D194" s="384" t="s">
        <v>253</v>
      </c>
      <c r="E194" s="382">
        <v>42</v>
      </c>
      <c r="F194" s="386">
        <v>2022</v>
      </c>
      <c r="G194" s="390">
        <v>720.06944999999985</v>
      </c>
      <c r="H194" s="387">
        <v>41.779059841797213</v>
      </c>
      <c r="I194" s="387">
        <v>0.38938107955531243</v>
      </c>
      <c r="J194" s="387">
        <v>1.1394745529754102</v>
      </c>
      <c r="K194" s="387">
        <v>2.4050484599784091E-2</v>
      </c>
      <c r="L194" s="387">
        <v>6.6486878453182567E-3</v>
      </c>
      <c r="M194" s="387">
        <v>2.0607242954134501E-3</v>
      </c>
      <c r="N194" s="387">
        <v>2.1275528141070286E-2</v>
      </c>
      <c r="O194" s="387">
        <v>5.3189511095075637E-2</v>
      </c>
      <c r="P194" s="387">
        <v>1.3738233860636639E-2</v>
      </c>
      <c r="Q194" s="391">
        <v>30083.824641800002</v>
      </c>
      <c r="R194" s="391">
        <v>280.38141979580001</v>
      </c>
      <c r="S194" s="391">
        <v>820.50081464999926</v>
      </c>
      <c r="T194" s="391">
        <v>17.318019217999996</v>
      </c>
      <c r="U194" s="391">
        <v>4.7875170000000011</v>
      </c>
      <c r="V194" s="391">
        <v>1.4838646100000001</v>
      </c>
      <c r="W194" s="391">
        <v>15.319857847</v>
      </c>
      <c r="X194" s="391">
        <v>38.300142000000001</v>
      </c>
      <c r="Y194" s="391">
        <v>9.8924824999999998</v>
      </c>
      <c r="AA194" s="384" t="s">
        <v>577</v>
      </c>
      <c r="AB194" s="384" t="s">
        <v>442</v>
      </c>
      <c r="AC194" s="382">
        <v>1</v>
      </c>
      <c r="AD194" s="384" t="s">
        <v>253</v>
      </c>
      <c r="AE194" s="382">
        <v>42</v>
      </c>
      <c r="AF194" s="386">
        <v>2022</v>
      </c>
      <c r="AG194" s="390">
        <v>720.06944999999985</v>
      </c>
      <c r="AH194" s="387">
        <v>41.779059841797213</v>
      </c>
      <c r="AI194" s="387">
        <v>0.38938107955531243</v>
      </c>
      <c r="AJ194" s="387">
        <v>1.1394745529754102</v>
      </c>
      <c r="AK194" s="387">
        <v>2.4050484599784091E-2</v>
      </c>
      <c r="AL194" s="387">
        <v>6.6486878453182567E-3</v>
      </c>
      <c r="AM194" s="387">
        <v>2.0607242954134501E-3</v>
      </c>
      <c r="AN194" s="387">
        <v>2.1275528141070286E-2</v>
      </c>
      <c r="AO194" s="387">
        <v>5.3189511095075637E-2</v>
      </c>
      <c r="AP194" s="387">
        <v>1.3738233860636639E-2</v>
      </c>
      <c r="AQ194" s="391">
        <v>30083.824641800002</v>
      </c>
      <c r="AR194" s="391">
        <v>280.38141979580001</v>
      </c>
      <c r="AS194" s="391">
        <v>820.50081464999926</v>
      </c>
      <c r="AT194" s="391">
        <v>17.318019217999996</v>
      </c>
      <c r="AU194" s="391">
        <v>4.7875170000000011</v>
      </c>
      <c r="AV194" s="391">
        <v>1.4838646100000001</v>
      </c>
      <c r="AW194" s="391">
        <v>15.319857847</v>
      </c>
      <c r="AX194" s="391">
        <v>38.300142000000001</v>
      </c>
      <c r="AY194" s="391">
        <v>9.8924824999999998</v>
      </c>
    </row>
    <row r="195" spans="1:51" customFormat="1" x14ac:dyDescent="0.25">
      <c r="A195" s="384" t="s">
        <v>578</v>
      </c>
      <c r="B195" s="384" t="s">
        <v>442</v>
      </c>
      <c r="C195" s="382">
        <v>1</v>
      </c>
      <c r="D195" s="384" t="s">
        <v>253</v>
      </c>
      <c r="E195" s="382">
        <v>42</v>
      </c>
      <c r="F195" s="386">
        <v>2023</v>
      </c>
      <c r="G195" s="390">
        <v>802.59820000000002</v>
      </c>
      <c r="H195" s="387">
        <v>41.779072396972701</v>
      </c>
      <c r="I195" s="387">
        <v>0.38938121735446207</v>
      </c>
      <c r="J195" s="387">
        <v>1.1391370857921181</v>
      </c>
      <c r="K195" s="387">
        <v>2.4050496947289432E-2</v>
      </c>
      <c r="L195" s="387">
        <v>6.6487036726471599E-3</v>
      </c>
      <c r="M195" s="387">
        <v>2.0607295157153353E-3</v>
      </c>
      <c r="N195" s="387">
        <v>2.1275523578298587E-2</v>
      </c>
      <c r="O195" s="387">
        <v>5.3189612187019605E-2</v>
      </c>
      <c r="P195" s="387">
        <v>1.3738260190466416E-2</v>
      </c>
      <c r="Q195" s="391">
        <v>33531.808303479978</v>
      </c>
      <c r="R195" s="391">
        <v>312.51666416250004</v>
      </c>
      <c r="S195" s="391">
        <v>914.26937460999966</v>
      </c>
      <c r="T195" s="391">
        <v>19.302885558999993</v>
      </c>
      <c r="U195" s="391">
        <v>5.3362375999999996</v>
      </c>
      <c r="V195" s="391">
        <v>1.6539378</v>
      </c>
      <c r="W195" s="391">
        <v>17.075696928000006</v>
      </c>
      <c r="X195" s="391">
        <v>42.689886999999999</v>
      </c>
      <c r="Y195" s="391">
        <v>11.026302900000003</v>
      </c>
      <c r="AA195" s="384" t="s">
        <v>578</v>
      </c>
      <c r="AB195" s="384" t="s">
        <v>442</v>
      </c>
      <c r="AC195" s="382">
        <v>1</v>
      </c>
      <c r="AD195" s="384" t="s">
        <v>253</v>
      </c>
      <c r="AE195" s="382">
        <v>42</v>
      </c>
      <c r="AF195" s="386">
        <v>2023</v>
      </c>
      <c r="AG195" s="390">
        <v>802.59820000000002</v>
      </c>
      <c r="AH195" s="387">
        <v>41.779072396972701</v>
      </c>
      <c r="AI195" s="387">
        <v>0.38938121735446207</v>
      </c>
      <c r="AJ195" s="387">
        <v>1.1391370857921181</v>
      </c>
      <c r="AK195" s="387">
        <v>2.4050496947289432E-2</v>
      </c>
      <c r="AL195" s="387">
        <v>6.6487036726471599E-3</v>
      </c>
      <c r="AM195" s="387">
        <v>2.0607295157153353E-3</v>
      </c>
      <c r="AN195" s="387">
        <v>2.1275523578298587E-2</v>
      </c>
      <c r="AO195" s="387">
        <v>5.3189612187019605E-2</v>
      </c>
      <c r="AP195" s="387">
        <v>1.3738260190466416E-2</v>
      </c>
      <c r="AQ195" s="391">
        <v>33531.808303479978</v>
      </c>
      <c r="AR195" s="391">
        <v>312.51666416250004</v>
      </c>
      <c r="AS195" s="391">
        <v>914.26937460999966</v>
      </c>
      <c r="AT195" s="391">
        <v>19.302885558999993</v>
      </c>
      <c r="AU195" s="391">
        <v>5.3362375999999996</v>
      </c>
      <c r="AV195" s="391">
        <v>1.6539378</v>
      </c>
      <c r="AW195" s="391">
        <v>17.075696928000006</v>
      </c>
      <c r="AX195" s="391">
        <v>42.689886999999999</v>
      </c>
      <c r="AY195" s="391">
        <v>11.026302900000003</v>
      </c>
    </row>
    <row r="196" spans="1:51" customFormat="1" x14ac:dyDescent="0.25">
      <c r="A196" s="384" t="s">
        <v>579</v>
      </c>
      <c r="B196" s="384" t="s">
        <v>442</v>
      </c>
      <c r="C196" s="382">
        <v>1</v>
      </c>
      <c r="D196" s="384" t="s">
        <v>253</v>
      </c>
      <c r="E196" s="382">
        <v>42</v>
      </c>
      <c r="F196" s="386">
        <v>2024</v>
      </c>
      <c r="G196" s="390">
        <v>895.94528000000003</v>
      </c>
      <c r="H196" s="387">
        <v>41.65564226929127</v>
      </c>
      <c r="I196" s="387">
        <v>0.38312621039456807</v>
      </c>
      <c r="J196" s="387">
        <v>1.1148988190551103</v>
      </c>
      <c r="K196" s="387">
        <v>2.3212017217167549E-2</v>
      </c>
      <c r="L196" s="387">
        <v>6.648677696030723E-3</v>
      </c>
      <c r="M196" s="387">
        <v>2.0607215878183992E-3</v>
      </c>
      <c r="N196" s="387">
        <v>2.0533792363971168E-2</v>
      </c>
      <c r="O196" s="387">
        <v>5.3189388976969683E-2</v>
      </c>
      <c r="P196" s="387">
        <v>1.3738230754449646E-2</v>
      </c>
      <c r="Q196" s="391">
        <v>37321.176076540003</v>
      </c>
      <c r="R196" s="391">
        <v>343.26011984730019</v>
      </c>
      <c r="S196" s="391">
        <v>998.88833461000024</v>
      </c>
      <c r="T196" s="391">
        <v>20.796697265000002</v>
      </c>
      <c r="U196" s="391">
        <v>5.9568514000000015</v>
      </c>
      <c r="V196" s="391">
        <v>1.8462937800000003</v>
      </c>
      <c r="W196" s="391">
        <v>18.397154349000012</v>
      </c>
      <c r="X196" s="391">
        <v>47.654782000000019</v>
      </c>
      <c r="Y196" s="391">
        <v>12.308703</v>
      </c>
      <c r="AA196" s="384" t="s">
        <v>579</v>
      </c>
      <c r="AB196" s="384" t="s">
        <v>442</v>
      </c>
      <c r="AC196" s="382">
        <v>1</v>
      </c>
      <c r="AD196" s="384" t="s">
        <v>253</v>
      </c>
      <c r="AE196" s="382">
        <v>42</v>
      </c>
      <c r="AF196" s="386">
        <v>2024</v>
      </c>
      <c r="AG196" s="390">
        <v>895.94528000000003</v>
      </c>
      <c r="AH196" s="387">
        <v>41.65564226929127</v>
      </c>
      <c r="AI196" s="387">
        <v>0.38312621039456807</v>
      </c>
      <c r="AJ196" s="387">
        <v>1.1148988190551103</v>
      </c>
      <c r="AK196" s="387">
        <v>2.3212017217167549E-2</v>
      </c>
      <c r="AL196" s="387">
        <v>6.648677696030723E-3</v>
      </c>
      <c r="AM196" s="387">
        <v>2.0607215878183992E-3</v>
      </c>
      <c r="AN196" s="387">
        <v>2.0533792363971168E-2</v>
      </c>
      <c r="AO196" s="387">
        <v>5.3189388976969683E-2</v>
      </c>
      <c r="AP196" s="387">
        <v>1.3738230754449646E-2</v>
      </c>
      <c r="AQ196" s="391">
        <v>37321.176076540003</v>
      </c>
      <c r="AR196" s="391">
        <v>343.26011984730019</v>
      </c>
      <c r="AS196" s="391">
        <v>998.88833461000024</v>
      </c>
      <c r="AT196" s="391">
        <v>20.796697265000002</v>
      </c>
      <c r="AU196" s="391">
        <v>5.9568514000000015</v>
      </c>
      <c r="AV196" s="391">
        <v>1.8462937800000003</v>
      </c>
      <c r="AW196" s="391">
        <v>18.397154349000012</v>
      </c>
      <c r="AX196" s="391">
        <v>47.654782000000019</v>
      </c>
      <c r="AY196" s="391">
        <v>12.308703</v>
      </c>
    </row>
    <row r="197" spans="1:51" customFormat="1" x14ac:dyDescent="0.25">
      <c r="A197" s="384" t="s">
        <v>580</v>
      </c>
      <c r="B197" s="384" t="s">
        <v>442</v>
      </c>
      <c r="C197" s="382">
        <v>1</v>
      </c>
      <c r="D197" s="384" t="s">
        <v>253</v>
      </c>
      <c r="E197" s="382">
        <v>42</v>
      </c>
      <c r="F197" s="386">
        <v>2025</v>
      </c>
      <c r="G197" s="390">
        <v>967.42975999999999</v>
      </c>
      <c r="H197" s="387">
        <v>41.655679260156326</v>
      </c>
      <c r="I197" s="387">
        <v>0.38312630914527573</v>
      </c>
      <c r="J197" s="387">
        <v>1.1146098530192003</v>
      </c>
      <c r="K197" s="387">
        <v>2.3212030558166827E-2</v>
      </c>
      <c r="L197" s="387">
        <v>6.6486784528935724E-3</v>
      </c>
      <c r="M197" s="387">
        <v>2.0607247083240443E-3</v>
      </c>
      <c r="N197" s="387">
        <v>2.0533793430129746E-2</v>
      </c>
      <c r="O197" s="387">
        <v>5.3189431551082321E-2</v>
      </c>
      <c r="P197" s="387">
        <v>1.3738231083567243E-2</v>
      </c>
      <c r="Q197" s="391">
        <v>40298.94378929001</v>
      </c>
      <c r="R197" s="391">
        <v>370.64779330609991</v>
      </c>
      <c r="S197" s="391">
        <v>1078.3067426000002</v>
      </c>
      <c r="T197" s="391">
        <v>22.456009152</v>
      </c>
      <c r="U197" s="391">
        <v>6.4321294</v>
      </c>
      <c r="V197" s="391">
        <v>1.9936064100000002</v>
      </c>
      <c r="W197" s="391">
        <v>19.865002849999996</v>
      </c>
      <c r="X197" s="391">
        <v>51.457038999999995</v>
      </c>
      <c r="Y197" s="391">
        <v>13.290773599999998</v>
      </c>
      <c r="AA197" s="384" t="s">
        <v>580</v>
      </c>
      <c r="AB197" s="384" t="s">
        <v>442</v>
      </c>
      <c r="AC197" s="382">
        <v>1</v>
      </c>
      <c r="AD197" s="384" t="s">
        <v>253</v>
      </c>
      <c r="AE197" s="382">
        <v>42</v>
      </c>
      <c r="AF197" s="386">
        <v>2025</v>
      </c>
      <c r="AG197" s="390">
        <v>967.42975999999999</v>
      </c>
      <c r="AH197" s="387">
        <v>41.655679260156326</v>
      </c>
      <c r="AI197" s="387">
        <v>0.38312630914527573</v>
      </c>
      <c r="AJ197" s="387">
        <v>1.1146098530192003</v>
      </c>
      <c r="AK197" s="387">
        <v>2.3212030558166827E-2</v>
      </c>
      <c r="AL197" s="387">
        <v>6.6486784528935724E-3</v>
      </c>
      <c r="AM197" s="387">
        <v>2.0607247083240443E-3</v>
      </c>
      <c r="AN197" s="387">
        <v>2.0533793430129746E-2</v>
      </c>
      <c r="AO197" s="387">
        <v>5.3189431551082321E-2</v>
      </c>
      <c r="AP197" s="387">
        <v>1.3738231083567243E-2</v>
      </c>
      <c r="AQ197" s="391">
        <v>40298.94378929001</v>
      </c>
      <c r="AR197" s="391">
        <v>370.64779330609991</v>
      </c>
      <c r="AS197" s="391">
        <v>1078.3067426000002</v>
      </c>
      <c r="AT197" s="391">
        <v>22.456009152</v>
      </c>
      <c r="AU197" s="391">
        <v>6.4321294</v>
      </c>
      <c r="AV197" s="391">
        <v>1.9936064100000002</v>
      </c>
      <c r="AW197" s="391">
        <v>19.865002849999996</v>
      </c>
      <c r="AX197" s="391">
        <v>51.457038999999995</v>
      </c>
      <c r="AY197" s="391">
        <v>13.290773599999998</v>
      </c>
    </row>
    <row r="198" spans="1:51" customFormat="1" x14ac:dyDescent="0.25">
      <c r="A198" s="384" t="s">
        <v>581</v>
      </c>
      <c r="B198" s="384" t="s">
        <v>442</v>
      </c>
      <c r="C198" s="382">
        <v>1</v>
      </c>
      <c r="D198" s="384" t="s">
        <v>253</v>
      </c>
      <c r="E198" s="382">
        <v>42</v>
      </c>
      <c r="F198" s="386">
        <v>2026</v>
      </c>
      <c r="G198" s="390">
        <v>1031.5631799999999</v>
      </c>
      <c r="H198" s="387">
        <v>18.108344501119159</v>
      </c>
      <c r="I198" s="387">
        <v>0.33118088977206428</v>
      </c>
      <c r="J198" s="387">
        <v>0.93224718738022438</v>
      </c>
      <c r="K198" s="387">
        <v>2.246184926259194E-2</v>
      </c>
      <c r="L198" s="387">
        <v>6.6486866078333652E-3</v>
      </c>
      <c r="M198" s="387">
        <v>2.0607242204980602E-3</v>
      </c>
      <c r="N198" s="387">
        <v>1.9870179034501799E-2</v>
      </c>
      <c r="O198" s="387">
        <v>5.3189498291321337E-2</v>
      </c>
      <c r="P198" s="387">
        <v>1.3738223964139554E-2</v>
      </c>
      <c r="Q198" s="391">
        <v>18679.901438109991</v>
      </c>
      <c r="R198" s="391">
        <v>341.63401180850008</v>
      </c>
      <c r="S198" s="391">
        <v>961.67187316000002</v>
      </c>
      <c r="T198" s="391">
        <v>23.170816653999996</v>
      </c>
      <c r="U198" s="391">
        <v>6.8585402999999987</v>
      </c>
      <c r="V198" s="391">
        <v>2.1257672300000001</v>
      </c>
      <c r="W198" s="391">
        <v>20.497345072000002</v>
      </c>
      <c r="X198" s="391">
        <v>54.868327999999998</v>
      </c>
      <c r="Y198" s="391">
        <v>14.171846000000002</v>
      </c>
      <c r="AA198" s="384" t="s">
        <v>581</v>
      </c>
      <c r="AB198" s="384" t="s">
        <v>442</v>
      </c>
      <c r="AC198" s="382">
        <v>1</v>
      </c>
      <c r="AD198" s="384" t="s">
        <v>253</v>
      </c>
      <c r="AE198" s="382">
        <v>42</v>
      </c>
      <c r="AF198" s="386">
        <v>2026</v>
      </c>
      <c r="AG198" s="390">
        <v>1031.5631799999999</v>
      </c>
      <c r="AH198" s="387">
        <v>18.108344501119159</v>
      </c>
      <c r="AI198" s="387">
        <v>0.33118088977206428</v>
      </c>
      <c r="AJ198" s="387">
        <v>0.93224718738022438</v>
      </c>
      <c r="AK198" s="387">
        <v>2.246184926259194E-2</v>
      </c>
      <c r="AL198" s="387">
        <v>6.6486866078333652E-3</v>
      </c>
      <c r="AM198" s="387">
        <v>2.0607242204980602E-3</v>
      </c>
      <c r="AN198" s="387">
        <v>1.9870179034501799E-2</v>
      </c>
      <c r="AO198" s="387">
        <v>5.3189498291321337E-2</v>
      </c>
      <c r="AP198" s="387">
        <v>1.3738223964139554E-2</v>
      </c>
      <c r="AQ198" s="391">
        <v>18679.901438109991</v>
      </c>
      <c r="AR198" s="391">
        <v>341.63401180850008</v>
      </c>
      <c r="AS198" s="391">
        <v>961.67187316000002</v>
      </c>
      <c r="AT198" s="391">
        <v>23.170816653999996</v>
      </c>
      <c r="AU198" s="391">
        <v>6.8585402999999987</v>
      </c>
      <c r="AV198" s="391">
        <v>2.1257672300000001</v>
      </c>
      <c r="AW198" s="391">
        <v>20.497345072000002</v>
      </c>
      <c r="AX198" s="391">
        <v>54.868327999999998</v>
      </c>
      <c r="AY198" s="391">
        <v>14.171846000000002</v>
      </c>
    </row>
    <row r="199" spans="1:51" customFormat="1" x14ac:dyDescent="0.25">
      <c r="A199" s="384" t="s">
        <v>1113</v>
      </c>
      <c r="B199" s="384" t="s">
        <v>442</v>
      </c>
      <c r="C199" s="382">
        <v>1</v>
      </c>
      <c r="D199" s="384" t="s">
        <v>253</v>
      </c>
      <c r="E199" s="382">
        <v>42</v>
      </c>
      <c r="F199" s="386">
        <v>2027</v>
      </c>
      <c r="G199" s="390">
        <v>1066.35871</v>
      </c>
      <c r="H199" s="387">
        <v>7.2232026235712006</v>
      </c>
      <c r="I199" s="387">
        <v>0.10292343648470782</v>
      </c>
      <c r="J199" s="387">
        <v>0.17124138009807224</v>
      </c>
      <c r="K199" s="387">
        <v>1.4255152385823339E-2</v>
      </c>
      <c r="L199" s="387">
        <v>6.7294050610793056E-3</v>
      </c>
      <c r="M199" s="387">
        <v>2.0607273419279326E-3</v>
      </c>
      <c r="N199" s="387">
        <v>1.2610377048451169E-2</v>
      </c>
      <c r="O199" s="387">
        <v>5.3835253054762409E-2</v>
      </c>
      <c r="P199" s="387">
        <v>1.3738257363697064E-2</v>
      </c>
      <c r="Q199" s="391">
        <v>7702.5250317400005</v>
      </c>
      <c r="R199" s="391">
        <v>109.75330295859996</v>
      </c>
      <c r="S199" s="391">
        <v>182.60473718</v>
      </c>
      <c r="T199" s="391">
        <v>15.201105908999997</v>
      </c>
      <c r="U199" s="391">
        <v>7.1759596999999991</v>
      </c>
      <c r="V199" s="391">
        <v>2.197474549999999</v>
      </c>
      <c r="W199" s="391">
        <v>13.447185401999995</v>
      </c>
      <c r="X199" s="391">
        <v>57.407691</v>
      </c>
      <c r="Y199" s="391">
        <v>14.649910400000001</v>
      </c>
      <c r="AA199" s="384" t="s">
        <v>1113</v>
      </c>
      <c r="AB199" s="384" t="s">
        <v>442</v>
      </c>
      <c r="AC199" s="382">
        <v>1</v>
      </c>
      <c r="AD199" s="384" t="s">
        <v>253</v>
      </c>
      <c r="AE199" s="382">
        <v>42</v>
      </c>
      <c r="AF199" s="386">
        <v>2027</v>
      </c>
      <c r="AG199" s="390">
        <v>1066.35871</v>
      </c>
      <c r="AH199" s="387">
        <v>7.2232026235712006</v>
      </c>
      <c r="AI199" s="387">
        <v>0.10292343648470782</v>
      </c>
      <c r="AJ199" s="387">
        <v>0.17124138009807224</v>
      </c>
      <c r="AK199" s="387">
        <v>1.4255152385823339E-2</v>
      </c>
      <c r="AL199" s="387">
        <v>6.7294050610793056E-3</v>
      </c>
      <c r="AM199" s="387">
        <v>2.0607273419279326E-3</v>
      </c>
      <c r="AN199" s="387">
        <v>1.2610377048451169E-2</v>
      </c>
      <c r="AO199" s="387">
        <v>5.3835253054762409E-2</v>
      </c>
      <c r="AP199" s="387">
        <v>1.3738257363697064E-2</v>
      </c>
      <c r="AQ199" s="391">
        <v>7702.5250317400005</v>
      </c>
      <c r="AR199" s="391">
        <v>109.75330295859996</v>
      </c>
      <c r="AS199" s="391">
        <v>182.60473718</v>
      </c>
      <c r="AT199" s="391">
        <v>15.201105908999997</v>
      </c>
      <c r="AU199" s="391">
        <v>7.1759596999999991</v>
      </c>
      <c r="AV199" s="391">
        <v>2.197474549999999</v>
      </c>
      <c r="AW199" s="391">
        <v>13.447185401999995</v>
      </c>
      <c r="AX199" s="391">
        <v>57.407691</v>
      </c>
      <c r="AY199" s="391">
        <v>14.649910400000001</v>
      </c>
    </row>
    <row r="200" spans="1:51" customFormat="1" x14ac:dyDescent="0.25">
      <c r="A200" s="384" t="s">
        <v>1114</v>
      </c>
      <c r="B200" s="384" t="s">
        <v>442</v>
      </c>
      <c r="C200" s="382">
        <v>1</v>
      </c>
      <c r="D200" s="384" t="s">
        <v>253</v>
      </c>
      <c r="E200" s="382">
        <v>42</v>
      </c>
      <c r="F200" s="386">
        <v>2028</v>
      </c>
      <c r="G200" s="390">
        <v>1086.0497199999998</v>
      </c>
      <c r="H200" s="387">
        <v>7.1094068056939417</v>
      </c>
      <c r="I200" s="387">
        <v>8.8953692809846677E-2</v>
      </c>
      <c r="J200" s="387">
        <v>0.16078265102816841</v>
      </c>
      <c r="K200" s="387">
        <v>8.7881435814927533E-3</v>
      </c>
      <c r="L200" s="387">
        <v>6.7293902529619015E-3</v>
      </c>
      <c r="M200" s="387">
        <v>2.0607224225424972E-3</v>
      </c>
      <c r="N200" s="387">
        <v>7.7741581702171101E-3</v>
      </c>
      <c r="O200" s="387">
        <v>5.3835085929583422E-2</v>
      </c>
      <c r="P200" s="387">
        <v>1.3738209978084616E-2</v>
      </c>
      <c r="Q200" s="391">
        <v>7721.1692706899976</v>
      </c>
      <c r="R200" s="391">
        <v>96.608133169099972</v>
      </c>
      <c r="S200" s="391">
        <v>174.61795312999999</v>
      </c>
      <c r="T200" s="391">
        <v>9.5443608759999989</v>
      </c>
      <c r="U200" s="391">
        <v>7.3084524000000002</v>
      </c>
      <c r="V200" s="391">
        <v>2.2380470100000003</v>
      </c>
      <c r="W200" s="391">
        <v>8.4431223040000027</v>
      </c>
      <c r="X200" s="391">
        <v>58.467579999999998</v>
      </c>
      <c r="Y200" s="391">
        <v>14.9203791</v>
      </c>
      <c r="AA200" s="384" t="s">
        <v>1114</v>
      </c>
      <c r="AB200" s="384" t="s">
        <v>442</v>
      </c>
      <c r="AC200" s="382">
        <v>1</v>
      </c>
      <c r="AD200" s="384" t="s">
        <v>253</v>
      </c>
      <c r="AE200" s="382">
        <v>42</v>
      </c>
      <c r="AF200" s="386">
        <v>2028</v>
      </c>
      <c r="AG200" s="390">
        <v>1086.0497199999998</v>
      </c>
      <c r="AH200" s="387">
        <v>7.1094068056939417</v>
      </c>
      <c r="AI200" s="387">
        <v>8.8953692809846677E-2</v>
      </c>
      <c r="AJ200" s="387">
        <v>0.16078265102816841</v>
      </c>
      <c r="AK200" s="387">
        <v>8.7881435814927533E-3</v>
      </c>
      <c r="AL200" s="387">
        <v>6.7293902529619015E-3</v>
      </c>
      <c r="AM200" s="387">
        <v>2.0607224225424972E-3</v>
      </c>
      <c r="AN200" s="387">
        <v>7.7741581702171101E-3</v>
      </c>
      <c r="AO200" s="387">
        <v>5.3835085929583422E-2</v>
      </c>
      <c r="AP200" s="387">
        <v>1.3738209978084616E-2</v>
      </c>
      <c r="AQ200" s="391">
        <v>7721.1692706899976</v>
      </c>
      <c r="AR200" s="391">
        <v>96.608133169099972</v>
      </c>
      <c r="AS200" s="391">
        <v>174.61795312999999</v>
      </c>
      <c r="AT200" s="391">
        <v>9.5443608759999989</v>
      </c>
      <c r="AU200" s="391">
        <v>7.3084524000000002</v>
      </c>
      <c r="AV200" s="391">
        <v>2.2380470100000003</v>
      </c>
      <c r="AW200" s="391">
        <v>8.4431223040000027</v>
      </c>
      <c r="AX200" s="391">
        <v>58.467579999999998</v>
      </c>
      <c r="AY200" s="391">
        <v>14.9203791</v>
      </c>
    </row>
    <row r="201" spans="1:51" customFormat="1" x14ac:dyDescent="0.25">
      <c r="A201" s="384" t="s">
        <v>1371</v>
      </c>
      <c r="B201" s="384" t="s">
        <v>442</v>
      </c>
      <c r="C201" s="382">
        <v>1</v>
      </c>
      <c r="D201" s="384" t="s">
        <v>253</v>
      </c>
      <c r="E201" s="382">
        <v>42</v>
      </c>
      <c r="F201" s="386">
        <v>2029</v>
      </c>
      <c r="G201" s="390">
        <v>1112.1731400000001</v>
      </c>
      <c r="H201" s="387">
        <v>7.1094228809374043</v>
      </c>
      <c r="I201" s="387">
        <v>8.8953844115674224E-2</v>
      </c>
      <c r="J201" s="387">
        <v>0.15620227925123242</v>
      </c>
      <c r="K201" s="387">
        <v>8.7881529444237428E-3</v>
      </c>
      <c r="L201" s="387">
        <v>6.7293997047977623E-3</v>
      </c>
      <c r="M201" s="387">
        <v>2.060725634859335E-3</v>
      </c>
      <c r="N201" s="387">
        <v>7.7741676911923987E-3</v>
      </c>
      <c r="O201" s="387">
        <v>5.3835204112194258E-2</v>
      </c>
      <c r="P201" s="387">
        <v>1.3738236386467668E-2</v>
      </c>
      <c r="Q201" s="391">
        <v>7906.9091690799996</v>
      </c>
      <c r="R201" s="391">
        <v>98.932076125199941</v>
      </c>
      <c r="S201" s="391">
        <v>173.72397939000004</v>
      </c>
      <c r="T201" s="391">
        <v>9.7739476550000006</v>
      </c>
      <c r="U201" s="391">
        <v>7.4842576000000012</v>
      </c>
      <c r="V201" s="391">
        <v>2.2918837000000001</v>
      </c>
      <c r="W201" s="391">
        <v>8.6462204920000012</v>
      </c>
      <c r="X201" s="391">
        <v>59.874068000000008</v>
      </c>
      <c r="Y201" s="391">
        <v>15.2792975</v>
      </c>
      <c r="AA201" s="384" t="s">
        <v>1371</v>
      </c>
      <c r="AB201" s="384" t="s">
        <v>442</v>
      </c>
      <c r="AC201" s="382">
        <v>1</v>
      </c>
      <c r="AD201" s="384" t="s">
        <v>253</v>
      </c>
      <c r="AE201" s="382">
        <v>42</v>
      </c>
      <c r="AF201" s="386">
        <v>2029</v>
      </c>
      <c r="AG201" s="390">
        <v>1112.1731400000001</v>
      </c>
      <c r="AH201" s="387">
        <v>7.1094228809374043</v>
      </c>
      <c r="AI201" s="387">
        <v>8.8953844115674224E-2</v>
      </c>
      <c r="AJ201" s="387">
        <v>0.15620227925123242</v>
      </c>
      <c r="AK201" s="387">
        <v>8.7881529444237428E-3</v>
      </c>
      <c r="AL201" s="387">
        <v>6.7293997047977623E-3</v>
      </c>
      <c r="AM201" s="387">
        <v>2.060725634859335E-3</v>
      </c>
      <c r="AN201" s="387">
        <v>7.7741676911923987E-3</v>
      </c>
      <c r="AO201" s="387">
        <v>5.3835204112194258E-2</v>
      </c>
      <c r="AP201" s="387">
        <v>1.3738236386467668E-2</v>
      </c>
      <c r="AQ201" s="391">
        <v>7906.9091690799996</v>
      </c>
      <c r="AR201" s="391">
        <v>98.932076125199941</v>
      </c>
      <c r="AS201" s="391">
        <v>173.72397939000004</v>
      </c>
      <c r="AT201" s="391">
        <v>9.7739476550000006</v>
      </c>
      <c r="AU201" s="391">
        <v>7.4842576000000012</v>
      </c>
      <c r="AV201" s="391">
        <v>2.2918837000000001</v>
      </c>
      <c r="AW201" s="391">
        <v>8.6462204920000012</v>
      </c>
      <c r="AX201" s="391">
        <v>59.874068000000008</v>
      </c>
      <c r="AY201" s="391">
        <v>15.2792975</v>
      </c>
    </row>
    <row r="202" spans="1:51" customFormat="1" x14ac:dyDescent="0.25">
      <c r="A202" s="384" t="s">
        <v>1372</v>
      </c>
      <c r="B202" s="384" t="s">
        <v>442</v>
      </c>
      <c r="C202" s="382">
        <v>1</v>
      </c>
      <c r="D202" s="384" t="s">
        <v>253</v>
      </c>
      <c r="E202" s="382">
        <v>42</v>
      </c>
      <c r="F202" s="386">
        <v>2030</v>
      </c>
      <c r="G202" s="390">
        <v>1135.0374399999998</v>
      </c>
      <c r="H202" s="387">
        <v>7.1094251214303563</v>
      </c>
      <c r="I202" s="387">
        <v>8.8953773605653014E-2</v>
      </c>
      <c r="J202" s="387">
        <v>0.15163611998561038</v>
      </c>
      <c r="K202" s="387">
        <v>8.7881519881846393E-3</v>
      </c>
      <c r="L202" s="387">
        <v>6.7294008380904165E-3</v>
      </c>
      <c r="M202" s="387">
        <v>2.0607248867491102E-3</v>
      </c>
      <c r="N202" s="387">
        <v>7.7741691595653471E-3</v>
      </c>
      <c r="O202" s="387">
        <v>5.3835238245533129E-2</v>
      </c>
      <c r="P202" s="387">
        <v>1.3738232106246645E-2</v>
      </c>
      <c r="Q202" s="391">
        <v>8069.4636897</v>
      </c>
      <c r="R202" s="391">
        <v>100.96586347169995</v>
      </c>
      <c r="S202" s="391">
        <v>172.11267344000004</v>
      </c>
      <c r="T202" s="391">
        <v>9.9748815350000015</v>
      </c>
      <c r="U202" s="391">
        <v>7.6381218999999998</v>
      </c>
      <c r="V202" s="391">
        <v>2.3389998999999997</v>
      </c>
      <c r="W202" s="391">
        <v>8.823973061000002</v>
      </c>
      <c r="X202" s="391">
        <v>61.105011000000005</v>
      </c>
      <c r="Y202" s="391">
        <v>15.593407799999998</v>
      </c>
      <c r="AA202" s="384" t="s">
        <v>1372</v>
      </c>
      <c r="AB202" s="384" t="s">
        <v>442</v>
      </c>
      <c r="AC202" s="382">
        <v>1</v>
      </c>
      <c r="AD202" s="384" t="s">
        <v>253</v>
      </c>
      <c r="AE202" s="382">
        <v>42</v>
      </c>
      <c r="AF202" s="386">
        <v>2030</v>
      </c>
      <c r="AG202" s="390">
        <v>1135.0374399999998</v>
      </c>
      <c r="AH202" s="387">
        <v>7.1094251214303563</v>
      </c>
      <c r="AI202" s="387">
        <v>8.8953773605653014E-2</v>
      </c>
      <c r="AJ202" s="387">
        <v>0.15163611998561038</v>
      </c>
      <c r="AK202" s="387">
        <v>8.7881519881846393E-3</v>
      </c>
      <c r="AL202" s="387">
        <v>6.7294008380904165E-3</v>
      </c>
      <c r="AM202" s="387">
        <v>2.0607248867491102E-3</v>
      </c>
      <c r="AN202" s="387">
        <v>7.7741691595653471E-3</v>
      </c>
      <c r="AO202" s="387">
        <v>5.3835238245533129E-2</v>
      </c>
      <c r="AP202" s="387">
        <v>1.3738232106246645E-2</v>
      </c>
      <c r="AQ202" s="391">
        <v>8069.4636897</v>
      </c>
      <c r="AR202" s="391">
        <v>100.96586347169995</v>
      </c>
      <c r="AS202" s="391">
        <v>172.11267344000004</v>
      </c>
      <c r="AT202" s="391">
        <v>9.9748815350000015</v>
      </c>
      <c r="AU202" s="391">
        <v>7.6381218999999998</v>
      </c>
      <c r="AV202" s="391">
        <v>2.3389998999999997</v>
      </c>
      <c r="AW202" s="391">
        <v>8.823973061000002</v>
      </c>
      <c r="AX202" s="391">
        <v>61.105011000000005</v>
      </c>
      <c r="AY202" s="391">
        <v>15.593407799999998</v>
      </c>
    </row>
    <row r="203" spans="1:51" customFormat="1" x14ac:dyDescent="0.25">
      <c r="A203" s="384" t="s">
        <v>2089</v>
      </c>
      <c r="B203" s="384" t="s">
        <v>442</v>
      </c>
      <c r="C203" s="382">
        <v>1</v>
      </c>
      <c r="D203" s="384" t="s">
        <v>253</v>
      </c>
      <c r="E203" s="382">
        <v>42</v>
      </c>
      <c r="F203" s="386">
        <v>2031</v>
      </c>
      <c r="G203" s="390">
        <v>1170.6212800000001</v>
      </c>
      <c r="H203" s="387">
        <v>7.1094243760287705</v>
      </c>
      <c r="I203" s="387">
        <v>8.8953628173067179E-2</v>
      </c>
      <c r="J203" s="387">
        <v>0.14707427770320389</v>
      </c>
      <c r="K203" s="387">
        <v>8.7881409229123159E-3</v>
      </c>
      <c r="L203" s="387">
        <v>6.7293930450333175E-3</v>
      </c>
      <c r="M203" s="387">
        <v>2.0607248827733595E-3</v>
      </c>
      <c r="N203" s="387">
        <v>7.7741597589956642E-3</v>
      </c>
      <c r="O203" s="387">
        <v>5.3835154098685098E-2</v>
      </c>
      <c r="P203" s="387">
        <v>1.3738228131304771E-2</v>
      </c>
      <c r="Q203" s="391">
        <v>8322.443463130001</v>
      </c>
      <c r="R203" s="391">
        <v>104.13101007259996</v>
      </c>
      <c r="S203" s="391">
        <v>172.16827922000002</v>
      </c>
      <c r="T203" s="391">
        <v>10.287584775999997</v>
      </c>
      <c r="U203" s="391">
        <v>7.8775707000000006</v>
      </c>
      <c r="V203" s="391">
        <v>2.4123284000000003</v>
      </c>
      <c r="W203" s="391">
        <v>9.1005968479999968</v>
      </c>
      <c r="X203" s="391">
        <v>63.020576999999996</v>
      </c>
      <c r="Y203" s="391">
        <v>16.082262199999999</v>
      </c>
      <c r="AA203" s="384" t="s">
        <v>2089</v>
      </c>
      <c r="AB203" s="384" t="s">
        <v>442</v>
      </c>
      <c r="AC203" s="382">
        <v>1</v>
      </c>
      <c r="AD203" s="384" t="s">
        <v>253</v>
      </c>
      <c r="AE203" s="382">
        <v>42</v>
      </c>
      <c r="AF203" s="386">
        <v>2031</v>
      </c>
      <c r="AG203" s="390">
        <v>1170.6212800000001</v>
      </c>
      <c r="AH203" s="387">
        <v>7.1094243760287705</v>
      </c>
      <c r="AI203" s="387">
        <v>8.8953628173067179E-2</v>
      </c>
      <c r="AJ203" s="387">
        <v>0.14707427770320389</v>
      </c>
      <c r="AK203" s="387">
        <v>8.7881409229123159E-3</v>
      </c>
      <c r="AL203" s="387">
        <v>6.7293930450333175E-3</v>
      </c>
      <c r="AM203" s="387">
        <v>2.0607248827733595E-3</v>
      </c>
      <c r="AN203" s="387">
        <v>7.7741597589956642E-3</v>
      </c>
      <c r="AO203" s="387">
        <v>5.3835154098685098E-2</v>
      </c>
      <c r="AP203" s="387">
        <v>1.3738228131304771E-2</v>
      </c>
      <c r="AQ203" s="391">
        <v>8322.443463130001</v>
      </c>
      <c r="AR203" s="391">
        <v>104.13101007259996</v>
      </c>
      <c r="AS203" s="391">
        <v>172.16827922000002</v>
      </c>
      <c r="AT203" s="391">
        <v>10.287584775999997</v>
      </c>
      <c r="AU203" s="391">
        <v>7.8775707000000006</v>
      </c>
      <c r="AV203" s="391">
        <v>2.4123284000000003</v>
      </c>
      <c r="AW203" s="391">
        <v>9.1005968479999968</v>
      </c>
      <c r="AX203" s="391">
        <v>63.020576999999996</v>
      </c>
      <c r="AY203" s="391">
        <v>16.082262199999999</v>
      </c>
    </row>
    <row r="204" spans="1:51" customFormat="1" x14ac:dyDescent="0.25">
      <c r="A204" s="384" t="s">
        <v>582</v>
      </c>
      <c r="B204" s="384" t="s">
        <v>442</v>
      </c>
      <c r="C204" s="382">
        <v>1</v>
      </c>
      <c r="D204" s="384" t="s">
        <v>254</v>
      </c>
      <c r="E204" s="382">
        <v>43</v>
      </c>
      <c r="F204" s="386">
        <v>43</v>
      </c>
      <c r="G204" s="390">
        <v>4657.2819121099992</v>
      </c>
      <c r="H204" s="387">
        <v>13.732242349251614</v>
      </c>
      <c r="I204" s="387">
        <v>0.21487273459107056</v>
      </c>
      <c r="J204" s="387">
        <v>0.65096964545134539</v>
      </c>
      <c r="K204" s="387">
        <v>1.8088193834231932E-2</v>
      </c>
      <c r="L204" s="387">
        <v>8.918586192623628E-3</v>
      </c>
      <c r="M204" s="387">
        <v>2.2375880040743958E-3</v>
      </c>
      <c r="N204" s="387">
        <v>1.6001161004086408E-2</v>
      </c>
      <c r="O204" s="387">
        <v>7.1348689581570632E-2</v>
      </c>
      <c r="P204" s="387">
        <v>1.4917328143536074E-2</v>
      </c>
      <c r="Q204" s="391">
        <v>63954.923905880467</v>
      </c>
      <c r="R204" s="391">
        <v>1000.7229002166055</v>
      </c>
      <c r="S204" s="391">
        <v>3031.74915509321</v>
      </c>
      <c r="T204" s="391">
        <v>84.241817966907988</v>
      </c>
      <c r="U204" s="391">
        <v>41.536370156500006</v>
      </c>
      <c r="V204" s="391">
        <v>10.42107813813</v>
      </c>
      <c r="W204" s="391">
        <v>74.521917717091497</v>
      </c>
      <c r="X204" s="391">
        <v>332.29096144100004</v>
      </c>
      <c r="Y204" s="391">
        <v>69.474202539899991</v>
      </c>
      <c r="AA204" s="384" t="s">
        <v>582</v>
      </c>
      <c r="AB204" s="384" t="s">
        <v>442</v>
      </c>
      <c r="AC204" s="382">
        <v>1</v>
      </c>
      <c r="AD204" s="384" t="s">
        <v>254</v>
      </c>
      <c r="AE204" s="382">
        <v>43</v>
      </c>
      <c r="AF204" s="386">
        <v>43</v>
      </c>
      <c r="AG204" s="390">
        <v>4657.2819121099992</v>
      </c>
      <c r="AH204" s="387">
        <v>13.732242349251614</v>
      </c>
      <c r="AI204" s="387">
        <v>0.21487273459107056</v>
      </c>
      <c r="AJ204" s="387">
        <v>0.65096964545134539</v>
      </c>
      <c r="AK204" s="387">
        <v>1.8088193834231932E-2</v>
      </c>
      <c r="AL204" s="387">
        <v>8.918586192623628E-3</v>
      </c>
      <c r="AM204" s="387">
        <v>2.2375880040743958E-3</v>
      </c>
      <c r="AN204" s="387">
        <v>1.6001161004086408E-2</v>
      </c>
      <c r="AO204" s="387">
        <v>7.1348689581570632E-2</v>
      </c>
      <c r="AP204" s="387">
        <v>1.4917328143536074E-2</v>
      </c>
      <c r="AQ204" s="391">
        <v>63954.923905880467</v>
      </c>
      <c r="AR204" s="391">
        <v>1000.7229002166055</v>
      </c>
      <c r="AS204" s="391">
        <v>3031.74915509321</v>
      </c>
      <c r="AT204" s="391">
        <v>84.241817966907988</v>
      </c>
      <c r="AU204" s="391">
        <v>41.536370156500006</v>
      </c>
      <c r="AV204" s="391">
        <v>10.42107813813</v>
      </c>
      <c r="AW204" s="391">
        <v>74.521917717091497</v>
      </c>
      <c r="AX204" s="391">
        <v>332.29096144100004</v>
      </c>
      <c r="AY204" s="391">
        <v>69.474202539899991</v>
      </c>
    </row>
    <row r="205" spans="1:51" customFormat="1" x14ac:dyDescent="0.25">
      <c r="A205" s="384" t="s">
        <v>583</v>
      </c>
      <c r="B205" s="384" t="s">
        <v>442</v>
      </c>
      <c r="C205" s="382">
        <v>1</v>
      </c>
      <c r="D205" s="384" t="s">
        <v>254</v>
      </c>
      <c r="E205" s="382">
        <v>43</v>
      </c>
      <c r="F205" s="386">
        <v>2001</v>
      </c>
      <c r="G205" s="390">
        <v>6.2022167000000001</v>
      </c>
      <c r="H205" s="387">
        <v>24.038641904450063</v>
      </c>
      <c r="I205" s="387">
        <v>1.9922147941649633</v>
      </c>
      <c r="J205" s="387">
        <v>1.707927639258396</v>
      </c>
      <c r="K205" s="387">
        <v>5.1243570332684465E-2</v>
      </c>
      <c r="L205" s="387">
        <v>1.105810508039811E-2</v>
      </c>
      <c r="M205" s="387">
        <v>2.35483365165232E-3</v>
      </c>
      <c r="N205" s="387">
        <v>4.5331055588077096E-2</v>
      </c>
      <c r="O205" s="387">
        <v>8.8464879016561915E-2</v>
      </c>
      <c r="P205" s="387">
        <v>1.5698982268710474E-2</v>
      </c>
      <c r="Q205" s="391">
        <v>149.09286626509999</v>
      </c>
      <c r="R205" s="391">
        <v>12.356147866356999</v>
      </c>
      <c r="S205" s="391">
        <v>10.5929373266</v>
      </c>
      <c r="T205" s="391">
        <v>0.31782372768500017</v>
      </c>
      <c r="U205" s="391">
        <v>6.8584764000000006E-2</v>
      </c>
      <c r="V205" s="391">
        <v>1.4605188600000003E-2</v>
      </c>
      <c r="W205" s="391">
        <v>0.28115302999700009</v>
      </c>
      <c r="X205" s="391">
        <v>0.54867834999999987</v>
      </c>
      <c r="Y205" s="391">
        <v>9.7368489999999988E-2</v>
      </c>
      <c r="AA205" s="384" t="s">
        <v>583</v>
      </c>
      <c r="AB205" s="384" t="s">
        <v>442</v>
      </c>
      <c r="AC205" s="382">
        <v>1</v>
      </c>
      <c r="AD205" s="384" t="s">
        <v>254</v>
      </c>
      <c r="AE205" s="382">
        <v>43</v>
      </c>
      <c r="AF205" s="386">
        <v>2001</v>
      </c>
      <c r="AG205" s="390">
        <v>6.2022167000000001</v>
      </c>
      <c r="AH205" s="387">
        <v>24.038641904450063</v>
      </c>
      <c r="AI205" s="387">
        <v>1.9922147941649633</v>
      </c>
      <c r="AJ205" s="387">
        <v>1.707927639258396</v>
      </c>
      <c r="AK205" s="387">
        <v>5.1243570332684465E-2</v>
      </c>
      <c r="AL205" s="387">
        <v>1.105810508039811E-2</v>
      </c>
      <c r="AM205" s="387">
        <v>2.35483365165232E-3</v>
      </c>
      <c r="AN205" s="387">
        <v>4.5331055588077096E-2</v>
      </c>
      <c r="AO205" s="387">
        <v>8.8464879016561915E-2</v>
      </c>
      <c r="AP205" s="387">
        <v>1.5698982268710474E-2</v>
      </c>
      <c r="AQ205" s="391">
        <v>149.09286626509999</v>
      </c>
      <c r="AR205" s="391">
        <v>12.356147866356999</v>
      </c>
      <c r="AS205" s="391">
        <v>10.5929373266</v>
      </c>
      <c r="AT205" s="391">
        <v>0.31782372768500017</v>
      </c>
      <c r="AU205" s="391">
        <v>6.8584764000000006E-2</v>
      </c>
      <c r="AV205" s="391">
        <v>1.4605188600000003E-2</v>
      </c>
      <c r="AW205" s="391">
        <v>0.28115302999700009</v>
      </c>
      <c r="AX205" s="391">
        <v>0.54867834999999987</v>
      </c>
      <c r="AY205" s="391">
        <v>9.7368489999999988E-2</v>
      </c>
    </row>
    <row r="206" spans="1:51" customFormat="1" x14ac:dyDescent="0.25">
      <c r="A206" s="384" t="s">
        <v>584</v>
      </c>
      <c r="B206" s="384" t="s">
        <v>442</v>
      </c>
      <c r="C206" s="382">
        <v>1</v>
      </c>
      <c r="D206" s="384" t="s">
        <v>254</v>
      </c>
      <c r="E206" s="382">
        <v>43</v>
      </c>
      <c r="F206" s="386">
        <v>2002</v>
      </c>
      <c r="G206" s="390">
        <v>5.0419299000000004</v>
      </c>
      <c r="H206" s="387">
        <v>24.029119473874484</v>
      </c>
      <c r="I206" s="387">
        <v>1.9870369566078467</v>
      </c>
      <c r="J206" s="387">
        <v>1.6943572999695995</v>
      </c>
      <c r="K206" s="387">
        <v>3.786585406076353E-2</v>
      </c>
      <c r="L206" s="387">
        <v>1.0980707605633308E-2</v>
      </c>
      <c r="M206" s="387">
        <v>2.3493398033955213E-3</v>
      </c>
      <c r="N206" s="387">
        <v>3.3496861543433995E-2</v>
      </c>
      <c r="O206" s="387">
        <v>8.7845689802232257E-2</v>
      </c>
      <c r="P206" s="387">
        <v>1.5662338938905118E-2</v>
      </c>
      <c r="Q206" s="391">
        <v>121.15313594600003</v>
      </c>
      <c r="R206" s="391">
        <v>10.018501043926106</v>
      </c>
      <c r="S206" s="391">
        <v>8.5428307319999934</v>
      </c>
      <c r="T206" s="391">
        <v>0.19091698177800007</v>
      </c>
      <c r="U206" s="391">
        <v>5.5363957999999991E-2</v>
      </c>
      <c r="V206" s="391">
        <v>1.1845206600000002E-2</v>
      </c>
      <c r="W206" s="391">
        <v>0.16888882777200001</v>
      </c>
      <c r="X206" s="391">
        <v>0.44291180999999996</v>
      </c>
      <c r="Y206" s="391">
        <v>7.8968415E-2</v>
      </c>
      <c r="AA206" s="384" t="s">
        <v>584</v>
      </c>
      <c r="AB206" s="384" t="s">
        <v>442</v>
      </c>
      <c r="AC206" s="382">
        <v>1</v>
      </c>
      <c r="AD206" s="384" t="s">
        <v>254</v>
      </c>
      <c r="AE206" s="382">
        <v>43</v>
      </c>
      <c r="AF206" s="386">
        <v>2002</v>
      </c>
      <c r="AG206" s="390">
        <v>5.0419299000000004</v>
      </c>
      <c r="AH206" s="387">
        <v>24.029119473874484</v>
      </c>
      <c r="AI206" s="387">
        <v>1.9870369566078467</v>
      </c>
      <c r="AJ206" s="387">
        <v>1.6943572999695995</v>
      </c>
      <c r="AK206" s="387">
        <v>3.786585406076353E-2</v>
      </c>
      <c r="AL206" s="387">
        <v>1.0980707605633308E-2</v>
      </c>
      <c r="AM206" s="387">
        <v>2.3493398033955213E-3</v>
      </c>
      <c r="AN206" s="387">
        <v>3.3496861543433995E-2</v>
      </c>
      <c r="AO206" s="387">
        <v>8.7845689802232257E-2</v>
      </c>
      <c r="AP206" s="387">
        <v>1.5662338938905118E-2</v>
      </c>
      <c r="AQ206" s="391">
        <v>121.15313594600003</v>
      </c>
      <c r="AR206" s="391">
        <v>10.018501043926106</v>
      </c>
      <c r="AS206" s="391">
        <v>8.5428307319999934</v>
      </c>
      <c r="AT206" s="391">
        <v>0.19091698177800007</v>
      </c>
      <c r="AU206" s="391">
        <v>5.5363957999999991E-2</v>
      </c>
      <c r="AV206" s="391">
        <v>1.1845206600000002E-2</v>
      </c>
      <c r="AW206" s="391">
        <v>0.16888882777200001</v>
      </c>
      <c r="AX206" s="391">
        <v>0.44291180999999996</v>
      </c>
      <c r="AY206" s="391">
        <v>7.8968415E-2</v>
      </c>
    </row>
    <row r="207" spans="1:51" customFormat="1" x14ac:dyDescent="0.25">
      <c r="A207" s="384" t="s">
        <v>585</v>
      </c>
      <c r="B207" s="384" t="s">
        <v>442</v>
      </c>
      <c r="C207" s="382">
        <v>1</v>
      </c>
      <c r="D207" s="384" t="s">
        <v>254</v>
      </c>
      <c r="E207" s="382">
        <v>43</v>
      </c>
      <c r="F207" s="386">
        <v>2003</v>
      </c>
      <c r="G207" s="390">
        <v>0.97783834000000003</v>
      </c>
      <c r="H207" s="387">
        <v>23.532373775689752</v>
      </c>
      <c r="I207" s="387">
        <v>1.7151124207744806</v>
      </c>
      <c r="J207" s="387">
        <v>1.4820650204204511</v>
      </c>
      <c r="K207" s="387">
        <v>0.15878529131205876</v>
      </c>
      <c r="L207" s="387">
        <v>6.9141971872364923E-3</v>
      </c>
      <c r="M207" s="387">
        <v>2.0607266227667038E-3</v>
      </c>
      <c r="N207" s="387">
        <v>0.14046452681421759</v>
      </c>
      <c r="O207" s="387">
        <v>5.53135940650476E-2</v>
      </c>
      <c r="P207" s="387">
        <v>1.3738249617007247E-2</v>
      </c>
      <c r="Q207" s="391">
        <v>23.010857309079999</v>
      </c>
      <c r="R207" s="391">
        <v>1.6771026824434996</v>
      </c>
      <c r="S207" s="391">
        <v>1.4492199993400001</v>
      </c>
      <c r="T207" s="391">
        <v>0.15526634567299996</v>
      </c>
      <c r="U207" s="391">
        <v>6.760967100000001E-3</v>
      </c>
      <c r="V207" s="391">
        <v>2.0150575E-3</v>
      </c>
      <c r="W207" s="391">
        <v>0.13735159972890001</v>
      </c>
      <c r="X207" s="391">
        <v>5.4087752999999995E-2</v>
      </c>
      <c r="Y207" s="391">
        <v>1.3433787200000002E-2</v>
      </c>
      <c r="AA207" s="384" t="s">
        <v>585</v>
      </c>
      <c r="AB207" s="384" t="s">
        <v>442</v>
      </c>
      <c r="AC207" s="382">
        <v>1</v>
      </c>
      <c r="AD207" s="384" t="s">
        <v>254</v>
      </c>
      <c r="AE207" s="382">
        <v>43</v>
      </c>
      <c r="AF207" s="386">
        <v>2003</v>
      </c>
      <c r="AG207" s="390">
        <v>0.97783834000000003</v>
      </c>
      <c r="AH207" s="387">
        <v>23.532373775689752</v>
      </c>
      <c r="AI207" s="387">
        <v>1.7151124207744806</v>
      </c>
      <c r="AJ207" s="387">
        <v>1.4820650204204511</v>
      </c>
      <c r="AK207" s="387">
        <v>0.15878529131205876</v>
      </c>
      <c r="AL207" s="387">
        <v>6.9141971872364923E-3</v>
      </c>
      <c r="AM207" s="387">
        <v>2.0607266227667038E-3</v>
      </c>
      <c r="AN207" s="387">
        <v>0.14046452681421759</v>
      </c>
      <c r="AO207" s="387">
        <v>5.53135940650476E-2</v>
      </c>
      <c r="AP207" s="387">
        <v>1.3738249617007247E-2</v>
      </c>
      <c r="AQ207" s="391">
        <v>23.010857309079999</v>
      </c>
      <c r="AR207" s="391">
        <v>1.6771026824434996</v>
      </c>
      <c r="AS207" s="391">
        <v>1.4492199993400001</v>
      </c>
      <c r="AT207" s="391">
        <v>0.15526634567299996</v>
      </c>
      <c r="AU207" s="391">
        <v>6.760967100000001E-3</v>
      </c>
      <c r="AV207" s="391">
        <v>2.0150575E-3</v>
      </c>
      <c r="AW207" s="391">
        <v>0.13735159972890001</v>
      </c>
      <c r="AX207" s="391">
        <v>5.4087752999999995E-2</v>
      </c>
      <c r="AY207" s="391">
        <v>1.3433787200000002E-2</v>
      </c>
    </row>
    <row r="208" spans="1:51" customFormat="1" x14ac:dyDescent="0.25">
      <c r="A208" s="384" t="s">
        <v>586</v>
      </c>
      <c r="B208" s="384" t="s">
        <v>442</v>
      </c>
      <c r="C208" s="382">
        <v>1</v>
      </c>
      <c r="D208" s="384" t="s">
        <v>254</v>
      </c>
      <c r="E208" s="382">
        <v>43</v>
      </c>
      <c r="F208" s="386">
        <v>2004</v>
      </c>
      <c r="G208" s="390">
        <v>1.0325790600000002</v>
      </c>
      <c r="H208" s="387">
        <v>23.724745279978855</v>
      </c>
      <c r="I208" s="387">
        <v>1.8204104175141806</v>
      </c>
      <c r="J208" s="387">
        <v>1.5282418882288784</v>
      </c>
      <c r="K208" s="387">
        <v>7.3062075314601113E-2</v>
      </c>
      <c r="L208" s="387">
        <v>8.488871447770786E-3</v>
      </c>
      <c r="M208" s="387">
        <v>2.1724869473917089E-3</v>
      </c>
      <c r="N208" s="387">
        <v>6.4632135833356891E-2</v>
      </c>
      <c r="O208" s="387">
        <v>6.7910958798641494E-2</v>
      </c>
      <c r="P208" s="387">
        <v>1.4483329441137416E-2</v>
      </c>
      <c r="Q208" s="391">
        <v>24.497675179940007</v>
      </c>
      <c r="R208" s="391">
        <v>1.8797176777310005</v>
      </c>
      <c r="S208" s="391">
        <v>1.5780305724000006</v>
      </c>
      <c r="T208" s="391">
        <v>7.5442369050000041E-2</v>
      </c>
      <c r="U208" s="391">
        <v>8.7654308999999993E-3</v>
      </c>
      <c r="V208" s="391">
        <v>2.2432645300000005E-3</v>
      </c>
      <c r="W208" s="391">
        <v>6.6737790064599983E-2</v>
      </c>
      <c r="X208" s="391">
        <v>7.0123433999999985E-2</v>
      </c>
      <c r="Y208" s="391">
        <v>1.4955182700000002E-2</v>
      </c>
      <c r="AA208" s="384" t="s">
        <v>586</v>
      </c>
      <c r="AB208" s="384" t="s">
        <v>442</v>
      </c>
      <c r="AC208" s="382">
        <v>1</v>
      </c>
      <c r="AD208" s="384" t="s">
        <v>254</v>
      </c>
      <c r="AE208" s="382">
        <v>43</v>
      </c>
      <c r="AF208" s="386">
        <v>2004</v>
      </c>
      <c r="AG208" s="390">
        <v>1.0325790600000002</v>
      </c>
      <c r="AH208" s="387">
        <v>23.724745279978855</v>
      </c>
      <c r="AI208" s="387">
        <v>1.8204104175141806</v>
      </c>
      <c r="AJ208" s="387">
        <v>1.5282418882288784</v>
      </c>
      <c r="AK208" s="387">
        <v>7.3062075314601113E-2</v>
      </c>
      <c r="AL208" s="387">
        <v>8.488871447770786E-3</v>
      </c>
      <c r="AM208" s="387">
        <v>2.1724869473917089E-3</v>
      </c>
      <c r="AN208" s="387">
        <v>6.4632135833356891E-2</v>
      </c>
      <c r="AO208" s="387">
        <v>6.7910958798641494E-2</v>
      </c>
      <c r="AP208" s="387">
        <v>1.4483329441137416E-2</v>
      </c>
      <c r="AQ208" s="391">
        <v>24.497675179940007</v>
      </c>
      <c r="AR208" s="391">
        <v>1.8797176777310005</v>
      </c>
      <c r="AS208" s="391">
        <v>1.5780305724000006</v>
      </c>
      <c r="AT208" s="391">
        <v>7.5442369050000041E-2</v>
      </c>
      <c r="AU208" s="391">
        <v>8.7654308999999993E-3</v>
      </c>
      <c r="AV208" s="391">
        <v>2.2432645300000005E-3</v>
      </c>
      <c r="AW208" s="391">
        <v>6.6737790064599983E-2</v>
      </c>
      <c r="AX208" s="391">
        <v>7.0123433999999985E-2</v>
      </c>
      <c r="AY208" s="391">
        <v>1.4955182700000002E-2</v>
      </c>
    </row>
    <row r="209" spans="1:51" customFormat="1" x14ac:dyDescent="0.25">
      <c r="A209" s="384" t="s">
        <v>587</v>
      </c>
      <c r="B209" s="384" t="s">
        <v>442</v>
      </c>
      <c r="C209" s="382">
        <v>1</v>
      </c>
      <c r="D209" s="384" t="s">
        <v>254</v>
      </c>
      <c r="E209" s="382">
        <v>43</v>
      </c>
      <c r="F209" s="386">
        <v>2005</v>
      </c>
      <c r="G209" s="390">
        <v>1.7760658100000002</v>
      </c>
      <c r="H209" s="387">
        <v>23.743819662679062</v>
      </c>
      <c r="I209" s="387">
        <v>1.7679419537805863</v>
      </c>
      <c r="J209" s="387">
        <v>1.4239343221014986</v>
      </c>
      <c r="K209" s="387">
        <v>7.1101892921974552E-2</v>
      </c>
      <c r="L209" s="387">
        <v>8.6453769976012305E-3</v>
      </c>
      <c r="M209" s="387">
        <v>2.1835921158799851E-3</v>
      </c>
      <c r="N209" s="387">
        <v>6.2898074771227094E-2</v>
      </c>
      <c r="O209" s="387">
        <v>6.9162944474450525E-2</v>
      </c>
      <c r="P209" s="387">
        <v>1.4557350214404496E-2</v>
      </c>
      <c r="Q209" s="391">
        <v>42.170586301690022</v>
      </c>
      <c r="R209" s="391">
        <v>3.1399812581742998</v>
      </c>
      <c r="S209" s="391">
        <v>2.5290010651699992</v>
      </c>
      <c r="T209" s="391">
        <v>0.126281641045</v>
      </c>
      <c r="U209" s="391">
        <v>1.5354758499999999E-2</v>
      </c>
      <c r="V209" s="391">
        <v>3.8782032999999999E-3</v>
      </c>
      <c r="W209" s="391">
        <v>0.11171112011600003</v>
      </c>
      <c r="X209" s="391">
        <v>0.12283794100000001</v>
      </c>
      <c r="Y209" s="391">
        <v>2.5854811999999998E-2</v>
      </c>
      <c r="AA209" s="384" t="s">
        <v>587</v>
      </c>
      <c r="AB209" s="384" t="s">
        <v>442</v>
      </c>
      <c r="AC209" s="382">
        <v>1</v>
      </c>
      <c r="AD209" s="384" t="s">
        <v>254</v>
      </c>
      <c r="AE209" s="382">
        <v>43</v>
      </c>
      <c r="AF209" s="386">
        <v>2005</v>
      </c>
      <c r="AG209" s="390">
        <v>1.7760658100000002</v>
      </c>
      <c r="AH209" s="387">
        <v>23.743819662679062</v>
      </c>
      <c r="AI209" s="387">
        <v>1.7679419537805863</v>
      </c>
      <c r="AJ209" s="387">
        <v>1.4239343221014986</v>
      </c>
      <c r="AK209" s="387">
        <v>7.1101892921974552E-2</v>
      </c>
      <c r="AL209" s="387">
        <v>8.6453769976012305E-3</v>
      </c>
      <c r="AM209" s="387">
        <v>2.1835921158799851E-3</v>
      </c>
      <c r="AN209" s="387">
        <v>6.2898074771227094E-2</v>
      </c>
      <c r="AO209" s="387">
        <v>6.9162944474450525E-2</v>
      </c>
      <c r="AP209" s="387">
        <v>1.4557350214404496E-2</v>
      </c>
      <c r="AQ209" s="391">
        <v>42.170586301690022</v>
      </c>
      <c r="AR209" s="391">
        <v>3.1399812581742998</v>
      </c>
      <c r="AS209" s="391">
        <v>2.5290010651699992</v>
      </c>
      <c r="AT209" s="391">
        <v>0.126281641045</v>
      </c>
      <c r="AU209" s="391">
        <v>1.5354758499999999E-2</v>
      </c>
      <c r="AV209" s="391">
        <v>3.8782032999999999E-3</v>
      </c>
      <c r="AW209" s="391">
        <v>0.11171112011600003</v>
      </c>
      <c r="AX209" s="391">
        <v>0.12283794100000001</v>
      </c>
      <c r="AY209" s="391">
        <v>2.5854811999999998E-2</v>
      </c>
    </row>
    <row r="210" spans="1:51" customFormat="1" x14ac:dyDescent="0.25">
      <c r="A210" s="384" t="s">
        <v>588</v>
      </c>
      <c r="B210" s="384" t="s">
        <v>442</v>
      </c>
      <c r="C210" s="382">
        <v>1</v>
      </c>
      <c r="D210" s="384" t="s">
        <v>254</v>
      </c>
      <c r="E210" s="382">
        <v>43</v>
      </c>
      <c r="F210" s="386">
        <v>2006</v>
      </c>
      <c r="G210" s="390">
        <v>3.3128776000000006</v>
      </c>
      <c r="H210" s="387">
        <v>23.776690576705878</v>
      </c>
      <c r="I210" s="387">
        <v>1.7842747256013312</v>
      </c>
      <c r="J210" s="387">
        <v>1.3994549502975913</v>
      </c>
      <c r="K210" s="387">
        <v>6.773518485168302E-2</v>
      </c>
      <c r="L210" s="387">
        <v>8.9141476280318946E-3</v>
      </c>
      <c r="M210" s="387">
        <v>2.2026694255169585E-3</v>
      </c>
      <c r="N210" s="387">
        <v>5.9919951700298242E-2</v>
      </c>
      <c r="O210" s="387">
        <v>7.1313145405673906E-2</v>
      </c>
      <c r="P210" s="387">
        <v>1.4684525018370736E-2</v>
      </c>
      <c r="Q210" s="391">
        <v>78.7692656137</v>
      </c>
      <c r="R210" s="391">
        <v>5.9110837706907979</v>
      </c>
      <c r="S210" s="391">
        <v>4.6362229570500046</v>
      </c>
      <c r="T210" s="391">
        <v>0.22439837662700005</v>
      </c>
      <c r="U210" s="391">
        <v>2.9531479999999999E-2</v>
      </c>
      <c r="V210" s="391">
        <v>7.2971742000000018E-3</v>
      </c>
      <c r="W210" s="391">
        <v>0.19850746578100001</v>
      </c>
      <c r="X210" s="391">
        <v>0.23625172200000003</v>
      </c>
      <c r="Y210" s="391">
        <v>4.8648034000000007E-2</v>
      </c>
      <c r="AA210" s="384" t="s">
        <v>588</v>
      </c>
      <c r="AB210" s="384" t="s">
        <v>442</v>
      </c>
      <c r="AC210" s="382">
        <v>1</v>
      </c>
      <c r="AD210" s="384" t="s">
        <v>254</v>
      </c>
      <c r="AE210" s="382">
        <v>43</v>
      </c>
      <c r="AF210" s="386">
        <v>2006</v>
      </c>
      <c r="AG210" s="390">
        <v>3.3128776000000006</v>
      </c>
      <c r="AH210" s="387">
        <v>23.776690576705878</v>
      </c>
      <c r="AI210" s="387">
        <v>1.7842747256013312</v>
      </c>
      <c r="AJ210" s="387">
        <v>1.3994549502975913</v>
      </c>
      <c r="AK210" s="387">
        <v>6.773518485168302E-2</v>
      </c>
      <c r="AL210" s="387">
        <v>8.9141476280318946E-3</v>
      </c>
      <c r="AM210" s="387">
        <v>2.2026694255169585E-3</v>
      </c>
      <c r="AN210" s="387">
        <v>5.9919951700298242E-2</v>
      </c>
      <c r="AO210" s="387">
        <v>7.1313145405673906E-2</v>
      </c>
      <c r="AP210" s="387">
        <v>1.4684525018370736E-2</v>
      </c>
      <c r="AQ210" s="391">
        <v>78.7692656137</v>
      </c>
      <c r="AR210" s="391">
        <v>5.9110837706907979</v>
      </c>
      <c r="AS210" s="391">
        <v>4.6362229570500046</v>
      </c>
      <c r="AT210" s="391">
        <v>0.22439837662700005</v>
      </c>
      <c r="AU210" s="391">
        <v>2.9531479999999999E-2</v>
      </c>
      <c r="AV210" s="391">
        <v>7.2971742000000018E-3</v>
      </c>
      <c r="AW210" s="391">
        <v>0.19850746578100001</v>
      </c>
      <c r="AX210" s="391">
        <v>0.23625172200000003</v>
      </c>
      <c r="AY210" s="391">
        <v>4.8648034000000007E-2</v>
      </c>
    </row>
    <row r="211" spans="1:51" customFormat="1" x14ac:dyDescent="0.25">
      <c r="A211" s="384" t="s">
        <v>589</v>
      </c>
      <c r="B211" s="384" t="s">
        <v>442</v>
      </c>
      <c r="C211" s="382">
        <v>1</v>
      </c>
      <c r="D211" s="384" t="s">
        <v>254</v>
      </c>
      <c r="E211" s="382">
        <v>43</v>
      </c>
      <c r="F211" s="386">
        <v>2007</v>
      </c>
      <c r="G211" s="390">
        <v>4.6392388999999987</v>
      </c>
      <c r="H211" s="387">
        <v>23.615216372388151</v>
      </c>
      <c r="I211" s="387">
        <v>1.6958774605304126</v>
      </c>
      <c r="J211" s="387">
        <v>1.3255823905403978</v>
      </c>
      <c r="K211" s="387">
        <v>8.4294062213523868E-2</v>
      </c>
      <c r="L211" s="387">
        <v>7.5921921158231386E-3</v>
      </c>
      <c r="M211" s="387">
        <v>2.108847121453478E-3</v>
      </c>
      <c r="N211" s="387">
        <v>7.4568130798782536E-2</v>
      </c>
      <c r="O211" s="387">
        <v>6.0737508258089504E-2</v>
      </c>
      <c r="P211" s="387">
        <v>1.4059049858372251E-2</v>
      </c>
      <c r="Q211" s="391">
        <v>109.55663042669997</v>
      </c>
      <c r="R211" s="391">
        <v>7.867580684525902</v>
      </c>
      <c r="S211" s="391">
        <v>6.149693391350004</v>
      </c>
      <c r="T211" s="391">
        <v>0.3910602924599999</v>
      </c>
      <c r="U211" s="391">
        <v>3.5221993E-2</v>
      </c>
      <c r="V211" s="391">
        <v>9.7834455999999976E-3</v>
      </c>
      <c r="W211" s="391">
        <v>0.3459393731019999</v>
      </c>
      <c r="X211" s="391">
        <v>0.28177581099999999</v>
      </c>
      <c r="Y211" s="391">
        <v>6.5223291000000017E-2</v>
      </c>
      <c r="AA211" s="384" t="s">
        <v>589</v>
      </c>
      <c r="AB211" s="384" t="s">
        <v>442</v>
      </c>
      <c r="AC211" s="382">
        <v>1</v>
      </c>
      <c r="AD211" s="384" t="s">
        <v>254</v>
      </c>
      <c r="AE211" s="382">
        <v>43</v>
      </c>
      <c r="AF211" s="386">
        <v>2007</v>
      </c>
      <c r="AG211" s="390">
        <v>4.6392388999999987</v>
      </c>
      <c r="AH211" s="387">
        <v>23.615216372388151</v>
      </c>
      <c r="AI211" s="387">
        <v>1.6958774605304126</v>
      </c>
      <c r="AJ211" s="387">
        <v>1.3255823905403978</v>
      </c>
      <c r="AK211" s="387">
        <v>8.4294062213523868E-2</v>
      </c>
      <c r="AL211" s="387">
        <v>7.5921921158231386E-3</v>
      </c>
      <c r="AM211" s="387">
        <v>2.108847121453478E-3</v>
      </c>
      <c r="AN211" s="387">
        <v>7.4568130798782536E-2</v>
      </c>
      <c r="AO211" s="387">
        <v>6.0737508258089504E-2</v>
      </c>
      <c r="AP211" s="387">
        <v>1.4059049858372251E-2</v>
      </c>
      <c r="AQ211" s="391">
        <v>109.55663042669997</v>
      </c>
      <c r="AR211" s="391">
        <v>7.867580684525902</v>
      </c>
      <c r="AS211" s="391">
        <v>6.149693391350004</v>
      </c>
      <c r="AT211" s="391">
        <v>0.3910602924599999</v>
      </c>
      <c r="AU211" s="391">
        <v>3.5221993E-2</v>
      </c>
      <c r="AV211" s="391">
        <v>9.7834455999999976E-3</v>
      </c>
      <c r="AW211" s="391">
        <v>0.3459393731019999</v>
      </c>
      <c r="AX211" s="391">
        <v>0.28177581099999999</v>
      </c>
      <c r="AY211" s="391">
        <v>6.5223291000000017E-2</v>
      </c>
    </row>
    <row r="212" spans="1:51" customFormat="1" x14ac:dyDescent="0.25">
      <c r="A212" s="384" t="s">
        <v>590</v>
      </c>
      <c r="B212" s="384" t="s">
        <v>442</v>
      </c>
      <c r="C212" s="382">
        <v>1</v>
      </c>
      <c r="D212" s="384" t="s">
        <v>254</v>
      </c>
      <c r="E212" s="382">
        <v>43</v>
      </c>
      <c r="F212" s="386">
        <v>2008</v>
      </c>
      <c r="G212" s="390">
        <v>9.3281700999999995</v>
      </c>
      <c r="H212" s="387">
        <v>11.783929149399837</v>
      </c>
      <c r="I212" s="387">
        <v>1.0261032012539952</v>
      </c>
      <c r="J212" s="387">
        <v>1.1978555671170696</v>
      </c>
      <c r="K212" s="387">
        <v>9.1621609922186126E-2</v>
      </c>
      <c r="L212" s="387">
        <v>9.2060588603546153E-3</v>
      </c>
      <c r="M212" s="387">
        <v>2.2233869641806801E-3</v>
      </c>
      <c r="N212" s="387">
        <v>8.1050260374218489E-2</v>
      </c>
      <c r="O212" s="387">
        <v>7.3648483318287675E-2</v>
      </c>
      <c r="P212" s="387">
        <v>1.4822650800503732E-2</v>
      </c>
      <c r="Q212" s="391">
        <v>109.92249555194999</v>
      </c>
      <c r="R212" s="391">
        <v>9.5716652014518004</v>
      </c>
      <c r="S212" s="391">
        <v>11.173800485299992</v>
      </c>
      <c r="T212" s="391">
        <v>0.8546619621899999</v>
      </c>
      <c r="U212" s="391">
        <v>8.5875682999999994E-2</v>
      </c>
      <c r="V212" s="391">
        <v>2.0740131799999992E-2</v>
      </c>
      <c r="W212" s="391">
        <v>0.75605061541999963</v>
      </c>
      <c r="X212" s="391">
        <v>0.68700557999999989</v>
      </c>
      <c r="Y212" s="391">
        <v>0.13826820799999998</v>
      </c>
      <c r="AA212" s="384" t="s">
        <v>590</v>
      </c>
      <c r="AB212" s="384" t="s">
        <v>442</v>
      </c>
      <c r="AC212" s="382">
        <v>1</v>
      </c>
      <c r="AD212" s="384" t="s">
        <v>254</v>
      </c>
      <c r="AE212" s="382">
        <v>43</v>
      </c>
      <c r="AF212" s="386">
        <v>2008</v>
      </c>
      <c r="AG212" s="390">
        <v>9.3281700999999995</v>
      </c>
      <c r="AH212" s="387">
        <v>11.783929149399837</v>
      </c>
      <c r="AI212" s="387">
        <v>1.0261032012539952</v>
      </c>
      <c r="AJ212" s="387">
        <v>1.1978555671170696</v>
      </c>
      <c r="AK212" s="387">
        <v>9.1621609922186126E-2</v>
      </c>
      <c r="AL212" s="387">
        <v>9.2060588603546153E-3</v>
      </c>
      <c r="AM212" s="387">
        <v>2.2233869641806801E-3</v>
      </c>
      <c r="AN212" s="387">
        <v>8.1050260374218489E-2</v>
      </c>
      <c r="AO212" s="387">
        <v>7.3648483318287675E-2</v>
      </c>
      <c r="AP212" s="387">
        <v>1.4822650800503732E-2</v>
      </c>
      <c r="AQ212" s="391">
        <v>109.92249555194999</v>
      </c>
      <c r="AR212" s="391">
        <v>9.5716652014518004</v>
      </c>
      <c r="AS212" s="391">
        <v>11.173800485299992</v>
      </c>
      <c r="AT212" s="391">
        <v>0.8546619621899999</v>
      </c>
      <c r="AU212" s="391">
        <v>8.5875682999999994E-2</v>
      </c>
      <c r="AV212" s="391">
        <v>2.0740131799999992E-2</v>
      </c>
      <c r="AW212" s="391">
        <v>0.75605061541999963</v>
      </c>
      <c r="AX212" s="391">
        <v>0.68700557999999989</v>
      </c>
      <c r="AY212" s="391">
        <v>0.13826820799999998</v>
      </c>
    </row>
    <row r="213" spans="1:51" customFormat="1" x14ac:dyDescent="0.25">
      <c r="A213" s="384" t="s">
        <v>591</v>
      </c>
      <c r="B213" s="384" t="s">
        <v>442</v>
      </c>
      <c r="C213" s="382">
        <v>1</v>
      </c>
      <c r="D213" s="384" t="s">
        <v>254</v>
      </c>
      <c r="E213" s="382">
        <v>43</v>
      </c>
      <c r="F213" s="386">
        <v>2009</v>
      </c>
      <c r="G213" s="390">
        <v>20.7657767</v>
      </c>
      <c r="H213" s="387">
        <v>13.719159813271034</v>
      </c>
      <c r="I213" s="387">
        <v>0.94209507424829408</v>
      </c>
      <c r="J213" s="387">
        <v>1.1209326300710911</v>
      </c>
      <c r="K213" s="387">
        <v>0.10307352026953076</v>
      </c>
      <c r="L213" s="387">
        <v>8.2917932465295177E-3</v>
      </c>
      <c r="M213" s="387">
        <v>2.1585005775391973E-3</v>
      </c>
      <c r="N213" s="387">
        <v>9.1180849060175068E-2</v>
      </c>
      <c r="O213" s="387">
        <v>6.6334431882819941E-2</v>
      </c>
      <c r="P213" s="387">
        <v>1.4390075763455554E-2</v>
      </c>
      <c r="Q213" s="391">
        <v>284.88900919399998</v>
      </c>
      <c r="R213" s="391">
        <v>19.563335942009996</v>
      </c>
      <c r="S213" s="391">
        <v>23.277036691799985</v>
      </c>
      <c r="T213" s="391">
        <v>2.1404017055999995</v>
      </c>
      <c r="U213" s="391">
        <v>0.172185527</v>
      </c>
      <c r="V213" s="391">
        <v>4.4822941000000005E-2</v>
      </c>
      <c r="W213" s="391">
        <v>1.8934411509000002</v>
      </c>
      <c r="X213" s="391">
        <v>1.3774859999999995</v>
      </c>
      <c r="Y213" s="391">
        <v>0.29882110000000006</v>
      </c>
      <c r="AA213" s="384" t="s">
        <v>591</v>
      </c>
      <c r="AB213" s="384" t="s">
        <v>442</v>
      </c>
      <c r="AC213" s="382">
        <v>1</v>
      </c>
      <c r="AD213" s="384" t="s">
        <v>254</v>
      </c>
      <c r="AE213" s="382">
        <v>43</v>
      </c>
      <c r="AF213" s="386">
        <v>2009</v>
      </c>
      <c r="AG213" s="390">
        <v>20.7657767</v>
      </c>
      <c r="AH213" s="387">
        <v>13.719159813271034</v>
      </c>
      <c r="AI213" s="387">
        <v>0.94209507424829408</v>
      </c>
      <c r="AJ213" s="387">
        <v>1.1209326300710911</v>
      </c>
      <c r="AK213" s="387">
        <v>0.10307352026953076</v>
      </c>
      <c r="AL213" s="387">
        <v>8.2917932465295177E-3</v>
      </c>
      <c r="AM213" s="387">
        <v>2.1585005775391973E-3</v>
      </c>
      <c r="AN213" s="387">
        <v>9.1180849060175068E-2</v>
      </c>
      <c r="AO213" s="387">
        <v>6.6334431882819941E-2</v>
      </c>
      <c r="AP213" s="387">
        <v>1.4390075763455554E-2</v>
      </c>
      <c r="AQ213" s="391">
        <v>284.88900919399998</v>
      </c>
      <c r="AR213" s="391">
        <v>19.563335942009996</v>
      </c>
      <c r="AS213" s="391">
        <v>23.277036691799985</v>
      </c>
      <c r="AT213" s="391">
        <v>2.1404017055999995</v>
      </c>
      <c r="AU213" s="391">
        <v>0.172185527</v>
      </c>
      <c r="AV213" s="391">
        <v>4.4822941000000005E-2</v>
      </c>
      <c r="AW213" s="391">
        <v>1.8934411509000002</v>
      </c>
      <c r="AX213" s="391">
        <v>1.3774859999999995</v>
      </c>
      <c r="AY213" s="391">
        <v>0.29882110000000006</v>
      </c>
    </row>
    <row r="214" spans="1:51" customFormat="1" x14ac:dyDescent="0.25">
      <c r="A214" s="384" t="s">
        <v>592</v>
      </c>
      <c r="B214" s="384" t="s">
        <v>442</v>
      </c>
      <c r="C214" s="382">
        <v>1</v>
      </c>
      <c r="D214" s="384" t="s">
        <v>254</v>
      </c>
      <c r="E214" s="382">
        <v>43</v>
      </c>
      <c r="F214" s="386">
        <v>2010</v>
      </c>
      <c r="G214" s="390">
        <v>31.026127000000002</v>
      </c>
      <c r="H214" s="387">
        <v>21.518988027816036</v>
      </c>
      <c r="I214" s="387">
        <v>0.31833752421779871</v>
      </c>
      <c r="J214" s="387">
        <v>1.3500832265174434</v>
      </c>
      <c r="K214" s="387">
        <v>4.1947859402496492E-2</v>
      </c>
      <c r="L214" s="387">
        <v>8.5028533532399957E-3</v>
      </c>
      <c r="M214" s="387">
        <v>2.2048795519982226E-3</v>
      </c>
      <c r="N214" s="387">
        <v>3.710786918393004E-2</v>
      </c>
      <c r="O214" s="387">
        <v>6.8022867307930487E-2</v>
      </c>
      <c r="P214" s="387">
        <v>1.4699269103101395E-2</v>
      </c>
      <c r="Q214" s="391">
        <v>667.65085546249986</v>
      </c>
      <c r="R214" s="391">
        <v>9.8767804552469993</v>
      </c>
      <c r="S214" s="391">
        <v>41.88785364649997</v>
      </c>
      <c r="T214" s="391">
        <v>1.3014796132000004</v>
      </c>
      <c r="U214" s="391">
        <v>0.263810608</v>
      </c>
      <c r="V214" s="391">
        <v>6.8408872999999967E-2</v>
      </c>
      <c r="W214" s="391">
        <v>1.1513134619999998</v>
      </c>
      <c r="X214" s="391">
        <v>2.1104861199999996</v>
      </c>
      <c r="Y214" s="391">
        <v>0.45606139000000001</v>
      </c>
      <c r="AA214" s="384" t="s">
        <v>592</v>
      </c>
      <c r="AB214" s="384" t="s">
        <v>442</v>
      </c>
      <c r="AC214" s="382">
        <v>1</v>
      </c>
      <c r="AD214" s="384" t="s">
        <v>254</v>
      </c>
      <c r="AE214" s="382">
        <v>43</v>
      </c>
      <c r="AF214" s="386">
        <v>2010</v>
      </c>
      <c r="AG214" s="390">
        <v>31.026127000000002</v>
      </c>
      <c r="AH214" s="387">
        <v>21.518988027816036</v>
      </c>
      <c r="AI214" s="387">
        <v>0.31833752421779871</v>
      </c>
      <c r="AJ214" s="387">
        <v>1.3500832265174434</v>
      </c>
      <c r="AK214" s="387">
        <v>4.1947859402496492E-2</v>
      </c>
      <c r="AL214" s="387">
        <v>8.5028533532399957E-3</v>
      </c>
      <c r="AM214" s="387">
        <v>2.2048795519982226E-3</v>
      </c>
      <c r="AN214" s="387">
        <v>3.710786918393004E-2</v>
      </c>
      <c r="AO214" s="387">
        <v>6.8022867307930487E-2</v>
      </c>
      <c r="AP214" s="387">
        <v>1.4699269103101395E-2</v>
      </c>
      <c r="AQ214" s="391">
        <v>667.65085546249986</v>
      </c>
      <c r="AR214" s="391">
        <v>9.8767804552469993</v>
      </c>
      <c r="AS214" s="391">
        <v>41.88785364649997</v>
      </c>
      <c r="AT214" s="391">
        <v>1.3014796132000004</v>
      </c>
      <c r="AU214" s="391">
        <v>0.263810608</v>
      </c>
      <c r="AV214" s="391">
        <v>6.8408872999999967E-2</v>
      </c>
      <c r="AW214" s="391">
        <v>1.1513134619999998</v>
      </c>
      <c r="AX214" s="391">
        <v>2.1104861199999996</v>
      </c>
      <c r="AY214" s="391">
        <v>0.45606139000000001</v>
      </c>
    </row>
    <row r="215" spans="1:51" customFormat="1" x14ac:dyDescent="0.25">
      <c r="A215" s="384" t="s">
        <v>593</v>
      </c>
      <c r="B215" s="384" t="s">
        <v>442</v>
      </c>
      <c r="C215" s="382">
        <v>1</v>
      </c>
      <c r="D215" s="384" t="s">
        <v>254</v>
      </c>
      <c r="E215" s="382">
        <v>43</v>
      </c>
      <c r="F215" s="386">
        <v>2011</v>
      </c>
      <c r="G215" s="390">
        <v>32.878004999999995</v>
      </c>
      <c r="H215" s="387">
        <v>20.164713120394616</v>
      </c>
      <c r="I215" s="387">
        <v>0.31262003781208747</v>
      </c>
      <c r="J215" s="387">
        <v>1.3237616452914338</v>
      </c>
      <c r="K215" s="387">
        <v>4.1035084233365132E-2</v>
      </c>
      <c r="L215" s="387">
        <v>8.0786091491865143E-3</v>
      </c>
      <c r="M215" s="387">
        <v>2.1630823098907621E-3</v>
      </c>
      <c r="N215" s="387">
        <v>3.6300420904492245E-2</v>
      </c>
      <c r="O215" s="387">
        <v>6.4628921675752529E-2</v>
      </c>
      <c r="P215" s="387">
        <v>1.4420618890957653E-2</v>
      </c>
      <c r="Q215" s="391">
        <v>662.97553879589964</v>
      </c>
      <c r="R215" s="391">
        <v>10.278323166285999</v>
      </c>
      <c r="S215" s="391">
        <v>43.522641992699981</v>
      </c>
      <c r="T215" s="391">
        <v>1.3491517045999997</v>
      </c>
      <c r="U215" s="391">
        <v>0.26560855199999994</v>
      </c>
      <c r="V215" s="391">
        <v>7.111783100000002E-2</v>
      </c>
      <c r="W215" s="391">
        <v>1.1934854200000002</v>
      </c>
      <c r="X215" s="391">
        <v>2.1248700099999995</v>
      </c>
      <c r="Y215" s="391">
        <v>0.47412118000000009</v>
      </c>
      <c r="AA215" s="384" t="s">
        <v>593</v>
      </c>
      <c r="AB215" s="384" t="s">
        <v>442</v>
      </c>
      <c r="AC215" s="382">
        <v>1</v>
      </c>
      <c r="AD215" s="384" t="s">
        <v>254</v>
      </c>
      <c r="AE215" s="382">
        <v>43</v>
      </c>
      <c r="AF215" s="386">
        <v>2011</v>
      </c>
      <c r="AG215" s="390">
        <v>32.878004999999995</v>
      </c>
      <c r="AH215" s="387">
        <v>20.164713120394616</v>
      </c>
      <c r="AI215" s="387">
        <v>0.31262003781208747</v>
      </c>
      <c r="AJ215" s="387">
        <v>1.3237616452914338</v>
      </c>
      <c r="AK215" s="387">
        <v>4.1035084233365132E-2</v>
      </c>
      <c r="AL215" s="387">
        <v>8.0786091491865143E-3</v>
      </c>
      <c r="AM215" s="387">
        <v>2.1630823098907621E-3</v>
      </c>
      <c r="AN215" s="387">
        <v>3.6300420904492245E-2</v>
      </c>
      <c r="AO215" s="387">
        <v>6.4628921675752529E-2</v>
      </c>
      <c r="AP215" s="387">
        <v>1.4420618890957653E-2</v>
      </c>
      <c r="AQ215" s="391">
        <v>662.97553879589964</v>
      </c>
      <c r="AR215" s="391">
        <v>10.278323166285999</v>
      </c>
      <c r="AS215" s="391">
        <v>43.522641992699981</v>
      </c>
      <c r="AT215" s="391">
        <v>1.3491517045999997</v>
      </c>
      <c r="AU215" s="391">
        <v>0.26560855199999994</v>
      </c>
      <c r="AV215" s="391">
        <v>7.111783100000002E-2</v>
      </c>
      <c r="AW215" s="391">
        <v>1.1934854200000002</v>
      </c>
      <c r="AX215" s="391">
        <v>2.1248700099999995</v>
      </c>
      <c r="AY215" s="391">
        <v>0.47412118000000009</v>
      </c>
    </row>
    <row r="216" spans="1:51" customFormat="1" x14ac:dyDescent="0.25">
      <c r="A216" s="384" t="s">
        <v>594</v>
      </c>
      <c r="B216" s="384" t="s">
        <v>442</v>
      </c>
      <c r="C216" s="382">
        <v>1</v>
      </c>
      <c r="D216" s="384" t="s">
        <v>254</v>
      </c>
      <c r="E216" s="382">
        <v>43</v>
      </c>
      <c r="F216" s="386">
        <v>2012</v>
      </c>
      <c r="G216" s="390">
        <v>43.728939999999987</v>
      </c>
      <c r="H216" s="387">
        <v>20.279554886473356</v>
      </c>
      <c r="I216" s="387">
        <v>0.30103249500898027</v>
      </c>
      <c r="J216" s="387">
        <v>1.1031810946869509</v>
      </c>
      <c r="K216" s="387">
        <v>3.2468727538330459E-2</v>
      </c>
      <c r="L216" s="387">
        <v>8.1280348894805163E-3</v>
      </c>
      <c r="M216" s="387">
        <v>2.1679495089521961E-3</v>
      </c>
      <c r="N216" s="387">
        <v>2.8722470450918781E-2</v>
      </c>
      <c r="O216" s="387">
        <v>6.5024217143155108E-2</v>
      </c>
      <c r="P216" s="387">
        <v>1.4453077298466422E-2</v>
      </c>
      <c r="Q216" s="391">
        <v>886.80343885729997</v>
      </c>
      <c r="R216" s="391">
        <v>13.163831912297994</v>
      </c>
      <c r="S216" s="391">
        <v>48.240939898699978</v>
      </c>
      <c r="T216" s="391">
        <v>1.4198230383999999</v>
      </c>
      <c r="U216" s="391">
        <v>0.35543035000000006</v>
      </c>
      <c r="V216" s="391">
        <v>9.480213400000001E-2</v>
      </c>
      <c r="W216" s="391">
        <v>1.2560031869999999</v>
      </c>
      <c r="X216" s="391">
        <v>2.8434400900000001</v>
      </c>
      <c r="Y216" s="391">
        <v>0.63201775000000004</v>
      </c>
      <c r="AA216" s="384" t="s">
        <v>594</v>
      </c>
      <c r="AB216" s="384" t="s">
        <v>442</v>
      </c>
      <c r="AC216" s="382">
        <v>1</v>
      </c>
      <c r="AD216" s="384" t="s">
        <v>254</v>
      </c>
      <c r="AE216" s="382">
        <v>43</v>
      </c>
      <c r="AF216" s="386">
        <v>2012</v>
      </c>
      <c r="AG216" s="390">
        <v>43.728939999999987</v>
      </c>
      <c r="AH216" s="387">
        <v>20.279554886473356</v>
      </c>
      <c r="AI216" s="387">
        <v>0.30103249500898027</v>
      </c>
      <c r="AJ216" s="387">
        <v>1.1031810946869509</v>
      </c>
      <c r="AK216" s="387">
        <v>3.2468727538330459E-2</v>
      </c>
      <c r="AL216" s="387">
        <v>8.1280348894805163E-3</v>
      </c>
      <c r="AM216" s="387">
        <v>2.1679495089521961E-3</v>
      </c>
      <c r="AN216" s="387">
        <v>2.8722470450918781E-2</v>
      </c>
      <c r="AO216" s="387">
        <v>6.5024217143155108E-2</v>
      </c>
      <c r="AP216" s="387">
        <v>1.4453077298466422E-2</v>
      </c>
      <c r="AQ216" s="391">
        <v>886.80343885729997</v>
      </c>
      <c r="AR216" s="391">
        <v>13.163831912297994</v>
      </c>
      <c r="AS216" s="391">
        <v>48.240939898699978</v>
      </c>
      <c r="AT216" s="391">
        <v>1.4198230383999999</v>
      </c>
      <c r="AU216" s="391">
        <v>0.35543035000000006</v>
      </c>
      <c r="AV216" s="391">
        <v>9.480213400000001E-2</v>
      </c>
      <c r="AW216" s="391">
        <v>1.2560031869999999</v>
      </c>
      <c r="AX216" s="391">
        <v>2.8434400900000001</v>
      </c>
      <c r="AY216" s="391">
        <v>0.63201775000000004</v>
      </c>
    </row>
    <row r="217" spans="1:51" customFormat="1" x14ac:dyDescent="0.25">
      <c r="A217" s="384" t="s">
        <v>595</v>
      </c>
      <c r="B217" s="384" t="s">
        <v>442</v>
      </c>
      <c r="C217" s="382">
        <v>1</v>
      </c>
      <c r="D217" s="384" t="s">
        <v>254</v>
      </c>
      <c r="E217" s="382">
        <v>43</v>
      </c>
      <c r="F217" s="386">
        <v>2013</v>
      </c>
      <c r="G217" s="390">
        <v>37.755608999999986</v>
      </c>
      <c r="H217" s="387">
        <v>17.429516452956705</v>
      </c>
      <c r="I217" s="387">
        <v>0.28881544166340967</v>
      </c>
      <c r="J217" s="387">
        <v>1.0645545585266551</v>
      </c>
      <c r="K217" s="387">
        <v>3.1585410236661803E-2</v>
      </c>
      <c r="L217" s="387">
        <v>7.2215400895798065E-3</v>
      </c>
      <c r="M217" s="387">
        <v>2.0786391500134467E-3</v>
      </c>
      <c r="N217" s="387">
        <v>2.7941048594925352E-2</v>
      </c>
      <c r="O217" s="387">
        <v>5.7772336555344687E-2</v>
      </c>
      <c r="P217" s="387">
        <v>1.3857657811849895E-2</v>
      </c>
      <c r="Q217" s="391">
        <v>658.06200825689996</v>
      </c>
      <c r="R217" s="391">
        <v>10.904402888606</v>
      </c>
      <c r="S217" s="391">
        <v>40.192905670899989</v>
      </c>
      <c r="T217" s="391">
        <v>1.1925263990000001</v>
      </c>
      <c r="U217" s="391">
        <v>0.27265364400000003</v>
      </c>
      <c r="V217" s="391">
        <v>7.848028700000001E-2</v>
      </c>
      <c r="W217" s="391">
        <v>1.0549313058000005</v>
      </c>
      <c r="X217" s="391">
        <v>2.18122975</v>
      </c>
      <c r="Y217" s="391">
        <v>0.52320431000000001</v>
      </c>
      <c r="AA217" s="384" t="s">
        <v>595</v>
      </c>
      <c r="AB217" s="384" t="s">
        <v>442</v>
      </c>
      <c r="AC217" s="382">
        <v>1</v>
      </c>
      <c r="AD217" s="384" t="s">
        <v>254</v>
      </c>
      <c r="AE217" s="382">
        <v>43</v>
      </c>
      <c r="AF217" s="386">
        <v>2013</v>
      </c>
      <c r="AG217" s="390">
        <v>37.755608999999986</v>
      </c>
      <c r="AH217" s="387">
        <v>17.429516452956705</v>
      </c>
      <c r="AI217" s="387">
        <v>0.28881544166340967</v>
      </c>
      <c r="AJ217" s="387">
        <v>1.0645545585266551</v>
      </c>
      <c r="AK217" s="387">
        <v>3.1585410236661803E-2</v>
      </c>
      <c r="AL217" s="387">
        <v>7.2215400895798065E-3</v>
      </c>
      <c r="AM217" s="387">
        <v>2.0786391500134467E-3</v>
      </c>
      <c r="AN217" s="387">
        <v>2.7941048594925352E-2</v>
      </c>
      <c r="AO217" s="387">
        <v>5.7772336555344687E-2</v>
      </c>
      <c r="AP217" s="387">
        <v>1.3857657811849895E-2</v>
      </c>
      <c r="AQ217" s="391">
        <v>658.06200825689996</v>
      </c>
      <c r="AR217" s="391">
        <v>10.904402888606</v>
      </c>
      <c r="AS217" s="391">
        <v>40.192905670899989</v>
      </c>
      <c r="AT217" s="391">
        <v>1.1925263990000001</v>
      </c>
      <c r="AU217" s="391">
        <v>0.27265364400000003</v>
      </c>
      <c r="AV217" s="391">
        <v>7.848028700000001E-2</v>
      </c>
      <c r="AW217" s="391">
        <v>1.0549313058000005</v>
      </c>
      <c r="AX217" s="391">
        <v>2.18122975</v>
      </c>
      <c r="AY217" s="391">
        <v>0.52320431000000001</v>
      </c>
    </row>
    <row r="218" spans="1:51" customFormat="1" x14ac:dyDescent="0.25">
      <c r="A218" s="384" t="s">
        <v>596</v>
      </c>
      <c r="B218" s="384" t="s">
        <v>442</v>
      </c>
      <c r="C218" s="382">
        <v>1</v>
      </c>
      <c r="D218" s="384" t="s">
        <v>254</v>
      </c>
      <c r="E218" s="382">
        <v>43</v>
      </c>
      <c r="F218" s="386">
        <v>2014</v>
      </c>
      <c r="G218" s="390">
        <v>27.539704999999994</v>
      </c>
      <c r="H218" s="387">
        <v>16.517697679964254</v>
      </c>
      <c r="I218" s="387">
        <v>0.28390801924185471</v>
      </c>
      <c r="J218" s="387">
        <v>1.0497174951329362</v>
      </c>
      <c r="K218" s="387">
        <v>3.2023196199814058E-2</v>
      </c>
      <c r="L218" s="387">
        <v>7.0627693361276049E-3</v>
      </c>
      <c r="M218" s="387">
        <v>2.061191250959298E-3</v>
      </c>
      <c r="N218" s="387">
        <v>2.8328321324066499E-2</v>
      </c>
      <c r="O218" s="387">
        <v>5.6502156431958897E-2</v>
      </c>
      <c r="P218" s="387">
        <v>1.3741345450141898E-2</v>
      </c>
      <c r="Q218" s="391">
        <v>454.8925213853999</v>
      </c>
      <c r="R218" s="391">
        <v>7.8187430970550009</v>
      </c>
      <c r="S218" s="391">
        <v>28.908910149299992</v>
      </c>
      <c r="T218" s="391">
        <v>0.88190937650000012</v>
      </c>
      <c r="U218" s="391">
        <v>0.19450658400000004</v>
      </c>
      <c r="V218" s="391">
        <v>5.676459900000002E-2</v>
      </c>
      <c r="W218" s="391">
        <v>0.78015361241000059</v>
      </c>
      <c r="X218" s="391">
        <v>1.5560527200000003</v>
      </c>
      <c r="Y218" s="391">
        <v>0.37843260000000001</v>
      </c>
      <c r="AA218" s="384" t="s">
        <v>596</v>
      </c>
      <c r="AB218" s="384" t="s">
        <v>442</v>
      </c>
      <c r="AC218" s="382">
        <v>1</v>
      </c>
      <c r="AD218" s="384" t="s">
        <v>254</v>
      </c>
      <c r="AE218" s="382">
        <v>43</v>
      </c>
      <c r="AF218" s="386">
        <v>2014</v>
      </c>
      <c r="AG218" s="390">
        <v>27.539704999999994</v>
      </c>
      <c r="AH218" s="387">
        <v>16.517697679964254</v>
      </c>
      <c r="AI218" s="387">
        <v>0.28390801924185471</v>
      </c>
      <c r="AJ218" s="387">
        <v>1.0497174951329362</v>
      </c>
      <c r="AK218" s="387">
        <v>3.2023196199814058E-2</v>
      </c>
      <c r="AL218" s="387">
        <v>7.0627693361276049E-3</v>
      </c>
      <c r="AM218" s="387">
        <v>2.061191250959298E-3</v>
      </c>
      <c r="AN218" s="387">
        <v>2.8328321324066499E-2</v>
      </c>
      <c r="AO218" s="387">
        <v>5.6502156431958897E-2</v>
      </c>
      <c r="AP218" s="387">
        <v>1.3741345450141898E-2</v>
      </c>
      <c r="AQ218" s="391">
        <v>454.8925213853999</v>
      </c>
      <c r="AR218" s="391">
        <v>7.8187430970550009</v>
      </c>
      <c r="AS218" s="391">
        <v>28.908910149299992</v>
      </c>
      <c r="AT218" s="391">
        <v>0.88190937650000012</v>
      </c>
      <c r="AU218" s="391">
        <v>0.19450658400000004</v>
      </c>
      <c r="AV218" s="391">
        <v>5.676459900000002E-2</v>
      </c>
      <c r="AW218" s="391">
        <v>0.78015361241000059</v>
      </c>
      <c r="AX218" s="391">
        <v>1.5560527200000003</v>
      </c>
      <c r="AY218" s="391">
        <v>0.37843260000000001</v>
      </c>
    </row>
    <row r="219" spans="1:51" customFormat="1" x14ac:dyDescent="0.25">
      <c r="A219" s="384" t="s">
        <v>597</v>
      </c>
      <c r="B219" s="384" t="s">
        <v>442</v>
      </c>
      <c r="C219" s="382">
        <v>1</v>
      </c>
      <c r="D219" s="384" t="s">
        <v>254</v>
      </c>
      <c r="E219" s="382">
        <v>43</v>
      </c>
      <c r="F219" s="386">
        <v>2015</v>
      </c>
      <c r="G219" s="390">
        <v>30.902910000000006</v>
      </c>
      <c r="H219" s="387">
        <v>16.503243232828233</v>
      </c>
      <c r="I219" s="387">
        <v>0.28384433022566485</v>
      </c>
      <c r="J219" s="387">
        <v>1.0472595788584318</v>
      </c>
      <c r="K219" s="387">
        <v>3.2034926448674242E-2</v>
      </c>
      <c r="L219" s="387">
        <v>7.0580293894652634E-3</v>
      </c>
      <c r="M219" s="387">
        <v>2.0607267082614548E-3</v>
      </c>
      <c r="N219" s="387">
        <v>2.8338711454681767E-2</v>
      </c>
      <c r="O219" s="387">
        <v>5.6464231038436175E-2</v>
      </c>
      <c r="P219" s="387">
        <v>1.3738238890771127E-2</v>
      </c>
      <c r="Q219" s="391">
        <v>509.99824033220006</v>
      </c>
      <c r="R219" s="391">
        <v>8.7716157909740016</v>
      </c>
      <c r="S219" s="391">
        <v>32.363368512100024</v>
      </c>
      <c r="T219" s="391">
        <v>0.9899724488999998</v>
      </c>
      <c r="U219" s="391">
        <v>0.21811364700000002</v>
      </c>
      <c r="V219" s="391">
        <v>6.3682452000000001E-2</v>
      </c>
      <c r="W219" s="391">
        <v>0.87574864959999987</v>
      </c>
      <c r="X219" s="391">
        <v>1.74490905</v>
      </c>
      <c r="Y219" s="391">
        <v>0.42455156000000005</v>
      </c>
      <c r="AA219" s="384" t="s">
        <v>597</v>
      </c>
      <c r="AB219" s="384" t="s">
        <v>442</v>
      </c>
      <c r="AC219" s="382">
        <v>1</v>
      </c>
      <c r="AD219" s="384" t="s">
        <v>254</v>
      </c>
      <c r="AE219" s="382">
        <v>43</v>
      </c>
      <c r="AF219" s="386">
        <v>2015</v>
      </c>
      <c r="AG219" s="390">
        <v>30.902910000000006</v>
      </c>
      <c r="AH219" s="387">
        <v>16.503243232828233</v>
      </c>
      <c r="AI219" s="387">
        <v>0.28384433022566485</v>
      </c>
      <c r="AJ219" s="387">
        <v>1.0472595788584318</v>
      </c>
      <c r="AK219" s="387">
        <v>3.2034926448674242E-2</v>
      </c>
      <c r="AL219" s="387">
        <v>7.0580293894652634E-3</v>
      </c>
      <c r="AM219" s="387">
        <v>2.0607267082614548E-3</v>
      </c>
      <c r="AN219" s="387">
        <v>2.8338711454681767E-2</v>
      </c>
      <c r="AO219" s="387">
        <v>5.6464231038436175E-2</v>
      </c>
      <c r="AP219" s="387">
        <v>1.3738238890771127E-2</v>
      </c>
      <c r="AQ219" s="391">
        <v>509.99824033220006</v>
      </c>
      <c r="AR219" s="391">
        <v>8.7716157909740016</v>
      </c>
      <c r="AS219" s="391">
        <v>32.363368512100024</v>
      </c>
      <c r="AT219" s="391">
        <v>0.9899724488999998</v>
      </c>
      <c r="AU219" s="391">
        <v>0.21811364700000002</v>
      </c>
      <c r="AV219" s="391">
        <v>6.3682452000000001E-2</v>
      </c>
      <c r="AW219" s="391">
        <v>0.87574864959999987</v>
      </c>
      <c r="AX219" s="391">
        <v>1.74490905</v>
      </c>
      <c r="AY219" s="391">
        <v>0.42455156000000005</v>
      </c>
    </row>
    <row r="220" spans="1:51" customFormat="1" x14ac:dyDescent="0.25">
      <c r="A220" s="384" t="s">
        <v>598</v>
      </c>
      <c r="B220" s="384" t="s">
        <v>442</v>
      </c>
      <c r="C220" s="382">
        <v>1</v>
      </c>
      <c r="D220" s="384" t="s">
        <v>254</v>
      </c>
      <c r="E220" s="382">
        <v>43</v>
      </c>
      <c r="F220" s="386">
        <v>2016</v>
      </c>
      <c r="G220" s="390">
        <v>68.893151000000003</v>
      </c>
      <c r="H220" s="387">
        <v>16.503249827320271</v>
      </c>
      <c r="I220" s="387">
        <v>0.28384436743880381</v>
      </c>
      <c r="J220" s="387">
        <v>1.009643817815794</v>
      </c>
      <c r="K220" s="387">
        <v>3.2034915467867041E-2</v>
      </c>
      <c r="L220" s="387">
        <v>7.0580442749671891E-3</v>
      </c>
      <c r="M220" s="387">
        <v>2.0607238446678101E-3</v>
      </c>
      <c r="N220" s="387">
        <v>2.8338700558202083E-2</v>
      </c>
      <c r="O220" s="387">
        <v>5.6464357393088332E-2</v>
      </c>
      <c r="P220" s="387">
        <v>1.3738232266368541E-2</v>
      </c>
      <c r="Q220" s="391">
        <v>1136.9608823442993</v>
      </c>
      <c r="R220" s="391">
        <v>19.554932866460994</v>
      </c>
      <c r="S220" s="391">
        <v>69.557543996999996</v>
      </c>
      <c r="T220" s="391">
        <v>2.2069862685999997</v>
      </c>
      <c r="U220" s="391">
        <v>0.48625091000000009</v>
      </c>
      <c r="V220" s="391">
        <v>0.141969759</v>
      </c>
      <c r="W220" s="391">
        <v>1.9523423767000005</v>
      </c>
      <c r="X220" s="391">
        <v>3.8900075000000012</v>
      </c>
      <c r="Y220" s="391">
        <v>0.94647011000000014</v>
      </c>
      <c r="AA220" s="384" t="s">
        <v>598</v>
      </c>
      <c r="AB220" s="384" t="s">
        <v>442</v>
      </c>
      <c r="AC220" s="382">
        <v>1</v>
      </c>
      <c r="AD220" s="384" t="s">
        <v>254</v>
      </c>
      <c r="AE220" s="382">
        <v>43</v>
      </c>
      <c r="AF220" s="386">
        <v>2016</v>
      </c>
      <c r="AG220" s="390">
        <v>68.893151000000003</v>
      </c>
      <c r="AH220" s="387">
        <v>16.503249827320271</v>
      </c>
      <c r="AI220" s="387">
        <v>0.28384436743880381</v>
      </c>
      <c r="AJ220" s="387">
        <v>1.009643817815794</v>
      </c>
      <c r="AK220" s="387">
        <v>3.2034915467867041E-2</v>
      </c>
      <c r="AL220" s="387">
        <v>7.0580442749671891E-3</v>
      </c>
      <c r="AM220" s="387">
        <v>2.0607238446678101E-3</v>
      </c>
      <c r="AN220" s="387">
        <v>2.8338700558202083E-2</v>
      </c>
      <c r="AO220" s="387">
        <v>5.6464357393088332E-2</v>
      </c>
      <c r="AP220" s="387">
        <v>1.3738232266368541E-2</v>
      </c>
      <c r="AQ220" s="391">
        <v>1136.9608823442993</v>
      </c>
      <c r="AR220" s="391">
        <v>19.554932866460994</v>
      </c>
      <c r="AS220" s="391">
        <v>69.557543996999996</v>
      </c>
      <c r="AT220" s="391">
        <v>2.2069862685999997</v>
      </c>
      <c r="AU220" s="391">
        <v>0.48625091000000009</v>
      </c>
      <c r="AV220" s="391">
        <v>0.141969759</v>
      </c>
      <c r="AW220" s="391">
        <v>1.9523423767000005</v>
      </c>
      <c r="AX220" s="391">
        <v>3.8900075000000012</v>
      </c>
      <c r="AY220" s="391">
        <v>0.94647011000000014</v>
      </c>
    </row>
    <row r="221" spans="1:51" customFormat="1" x14ac:dyDescent="0.25">
      <c r="A221" s="384" t="s">
        <v>599</v>
      </c>
      <c r="B221" s="384" t="s">
        <v>442</v>
      </c>
      <c r="C221" s="382">
        <v>1</v>
      </c>
      <c r="D221" s="384" t="s">
        <v>254</v>
      </c>
      <c r="E221" s="382">
        <v>43</v>
      </c>
      <c r="F221" s="386">
        <v>2017</v>
      </c>
      <c r="G221" s="390">
        <v>112.256474</v>
      </c>
      <c r="H221" s="387">
        <v>16.503258902053176</v>
      </c>
      <c r="I221" s="387">
        <v>0.26183790053134948</v>
      </c>
      <c r="J221" s="387">
        <v>0.94607707432535193</v>
      </c>
      <c r="K221" s="387">
        <v>2.7663265380132997E-2</v>
      </c>
      <c r="L221" s="387">
        <v>7.0580213485059223E-3</v>
      </c>
      <c r="M221" s="387">
        <v>2.0607252460112012E-3</v>
      </c>
      <c r="N221" s="387">
        <v>2.4471453769338951E-2</v>
      </c>
      <c r="O221" s="387">
        <v>5.6464159029260094E-2</v>
      </c>
      <c r="P221" s="387">
        <v>1.3738235355584038E-2</v>
      </c>
      <c r="Q221" s="391">
        <v>1852.5976538536008</v>
      </c>
      <c r="R221" s="391">
        <v>29.392999473212019</v>
      </c>
      <c r="S221" s="391">
        <v>106.20327649599993</v>
      </c>
      <c r="T221" s="391">
        <v>3.1053806309</v>
      </c>
      <c r="U221" s="391">
        <v>0.79230858999999998</v>
      </c>
      <c r="V221" s="391">
        <v>0.23132975000000003</v>
      </c>
      <c r="W221" s="391">
        <v>2.7470791137999999</v>
      </c>
      <c r="X221" s="391">
        <v>6.3384674000000008</v>
      </c>
      <c r="Y221" s="391">
        <v>1.5422058600000002</v>
      </c>
      <c r="AA221" s="384" t="s">
        <v>599</v>
      </c>
      <c r="AB221" s="384" t="s">
        <v>442</v>
      </c>
      <c r="AC221" s="382">
        <v>1</v>
      </c>
      <c r="AD221" s="384" t="s">
        <v>254</v>
      </c>
      <c r="AE221" s="382">
        <v>43</v>
      </c>
      <c r="AF221" s="386">
        <v>2017</v>
      </c>
      <c r="AG221" s="390">
        <v>112.256474</v>
      </c>
      <c r="AH221" s="387">
        <v>16.503258902053176</v>
      </c>
      <c r="AI221" s="387">
        <v>0.26183790053134948</v>
      </c>
      <c r="AJ221" s="387">
        <v>0.94607707432535193</v>
      </c>
      <c r="AK221" s="387">
        <v>2.7663265380132997E-2</v>
      </c>
      <c r="AL221" s="387">
        <v>7.0580213485059223E-3</v>
      </c>
      <c r="AM221" s="387">
        <v>2.0607252460112012E-3</v>
      </c>
      <c r="AN221" s="387">
        <v>2.4471453769338951E-2</v>
      </c>
      <c r="AO221" s="387">
        <v>5.6464159029260094E-2</v>
      </c>
      <c r="AP221" s="387">
        <v>1.3738235355584038E-2</v>
      </c>
      <c r="AQ221" s="391">
        <v>1852.5976538536008</v>
      </c>
      <c r="AR221" s="391">
        <v>29.392999473212019</v>
      </c>
      <c r="AS221" s="391">
        <v>106.20327649599993</v>
      </c>
      <c r="AT221" s="391">
        <v>3.1053806309</v>
      </c>
      <c r="AU221" s="391">
        <v>0.79230858999999998</v>
      </c>
      <c r="AV221" s="391">
        <v>0.23132975000000003</v>
      </c>
      <c r="AW221" s="391">
        <v>2.7470791137999999</v>
      </c>
      <c r="AX221" s="391">
        <v>6.3384674000000008</v>
      </c>
      <c r="AY221" s="391">
        <v>1.5422058600000002</v>
      </c>
    </row>
    <row r="222" spans="1:51" customFormat="1" x14ac:dyDescent="0.25">
      <c r="A222" s="384" t="s">
        <v>600</v>
      </c>
      <c r="B222" s="384" t="s">
        <v>442</v>
      </c>
      <c r="C222" s="382">
        <v>1</v>
      </c>
      <c r="D222" s="384" t="s">
        <v>254</v>
      </c>
      <c r="E222" s="382">
        <v>43</v>
      </c>
      <c r="F222" s="386">
        <v>2018</v>
      </c>
      <c r="G222" s="390">
        <v>131.47483799999998</v>
      </c>
      <c r="H222" s="387">
        <v>22.060903847953021</v>
      </c>
      <c r="I222" s="387">
        <v>0.28630377174791433</v>
      </c>
      <c r="J222" s="387">
        <v>1.0099164472368471</v>
      </c>
      <c r="K222" s="387">
        <v>2.3145048789487758E-2</v>
      </c>
      <c r="L222" s="387">
        <v>8.8770563079149777E-3</v>
      </c>
      <c r="M222" s="387">
        <v>2.2397479584648737E-3</v>
      </c>
      <c r="N222" s="387">
        <v>2.0474565983492607E-2</v>
      </c>
      <c r="O222" s="387">
        <v>7.1016479974670157E-2</v>
      </c>
      <c r="P222" s="387">
        <v>1.4931745038544948E-2</v>
      </c>
      <c r="Q222" s="391">
        <v>2900.4537595431998</v>
      </c>
      <c r="R222" s="391">
        <v>37.641742009346004</v>
      </c>
      <c r="S222" s="391">
        <v>132.778601294</v>
      </c>
      <c r="T222" s="391">
        <v>3.0429915400999987</v>
      </c>
      <c r="U222" s="391">
        <v>1.1671095399999996</v>
      </c>
      <c r="V222" s="391">
        <v>0.29447049999999997</v>
      </c>
      <c r="W222" s="391">
        <v>2.6918902458000007</v>
      </c>
      <c r="X222" s="391">
        <v>9.3368802000000013</v>
      </c>
      <c r="Y222" s="391">
        <v>1.9631487600000004</v>
      </c>
      <c r="AA222" s="384" t="s">
        <v>600</v>
      </c>
      <c r="AB222" s="384" t="s">
        <v>442</v>
      </c>
      <c r="AC222" s="382">
        <v>1</v>
      </c>
      <c r="AD222" s="384" t="s">
        <v>254</v>
      </c>
      <c r="AE222" s="382">
        <v>43</v>
      </c>
      <c r="AF222" s="386">
        <v>2018</v>
      </c>
      <c r="AG222" s="390">
        <v>131.47483799999998</v>
      </c>
      <c r="AH222" s="387">
        <v>22.060903847953021</v>
      </c>
      <c r="AI222" s="387">
        <v>0.28630377174791433</v>
      </c>
      <c r="AJ222" s="387">
        <v>1.0099164472368471</v>
      </c>
      <c r="AK222" s="387">
        <v>2.3145048789487758E-2</v>
      </c>
      <c r="AL222" s="387">
        <v>8.8770563079149777E-3</v>
      </c>
      <c r="AM222" s="387">
        <v>2.2397479584648737E-3</v>
      </c>
      <c r="AN222" s="387">
        <v>2.0474565983492607E-2</v>
      </c>
      <c r="AO222" s="387">
        <v>7.1016479974670157E-2</v>
      </c>
      <c r="AP222" s="387">
        <v>1.4931745038544948E-2</v>
      </c>
      <c r="AQ222" s="391">
        <v>2900.4537595431998</v>
      </c>
      <c r="AR222" s="391">
        <v>37.641742009346004</v>
      </c>
      <c r="AS222" s="391">
        <v>132.778601294</v>
      </c>
      <c r="AT222" s="391">
        <v>3.0429915400999987</v>
      </c>
      <c r="AU222" s="391">
        <v>1.1671095399999996</v>
      </c>
      <c r="AV222" s="391">
        <v>0.29447049999999997</v>
      </c>
      <c r="AW222" s="391">
        <v>2.6918902458000007</v>
      </c>
      <c r="AX222" s="391">
        <v>9.3368802000000013</v>
      </c>
      <c r="AY222" s="391">
        <v>1.9631487600000004</v>
      </c>
    </row>
    <row r="223" spans="1:51" customFormat="1" x14ac:dyDescent="0.25">
      <c r="A223" s="384" t="s">
        <v>601</v>
      </c>
      <c r="B223" s="384" t="s">
        <v>442</v>
      </c>
      <c r="C223" s="382">
        <v>1</v>
      </c>
      <c r="D223" s="384" t="s">
        <v>254</v>
      </c>
      <c r="E223" s="382">
        <v>43</v>
      </c>
      <c r="F223" s="386">
        <v>2019</v>
      </c>
      <c r="G223" s="390">
        <v>231.45045999999999</v>
      </c>
      <c r="H223" s="387">
        <v>22.71369873645531</v>
      </c>
      <c r="I223" s="387">
        <v>0.28917678754097109</v>
      </c>
      <c r="J223" s="387">
        <v>1.0168580691392879</v>
      </c>
      <c r="K223" s="387">
        <v>2.2614359654761548E-2</v>
      </c>
      <c r="L223" s="387">
        <v>9.0907014831597202E-3</v>
      </c>
      <c r="M223" s="387">
        <v>2.2607757184842062E-3</v>
      </c>
      <c r="N223" s="387">
        <v>2.000510442321005E-2</v>
      </c>
      <c r="O223" s="387">
        <v>7.2725658873177446E-2</v>
      </c>
      <c r="P223" s="387">
        <v>1.5071910420916856E-2</v>
      </c>
      <c r="Q223" s="391">
        <v>5257.096020854</v>
      </c>
      <c r="R223" s="391">
        <v>66.93010049768003</v>
      </c>
      <c r="S223" s="391">
        <v>235.35226785699999</v>
      </c>
      <c r="T223" s="391">
        <v>5.2341039447000011</v>
      </c>
      <c r="U223" s="391">
        <v>2.1040470399999993</v>
      </c>
      <c r="V223" s="391">
        <v>0.52325758</v>
      </c>
      <c r="W223" s="391">
        <v>4.6301906211000006</v>
      </c>
      <c r="X223" s="391">
        <v>16.832387199999999</v>
      </c>
      <c r="Y223" s="391">
        <v>3.4884005999999999</v>
      </c>
      <c r="AA223" s="384" t="s">
        <v>601</v>
      </c>
      <c r="AB223" s="384" t="s">
        <v>442</v>
      </c>
      <c r="AC223" s="382">
        <v>1</v>
      </c>
      <c r="AD223" s="384" t="s">
        <v>254</v>
      </c>
      <c r="AE223" s="382">
        <v>43</v>
      </c>
      <c r="AF223" s="386">
        <v>2019</v>
      </c>
      <c r="AG223" s="390">
        <v>231.45045999999999</v>
      </c>
      <c r="AH223" s="387">
        <v>22.71369873645531</v>
      </c>
      <c r="AI223" s="387">
        <v>0.28917678754097109</v>
      </c>
      <c r="AJ223" s="387">
        <v>1.0168580691392879</v>
      </c>
      <c r="AK223" s="387">
        <v>2.2614359654761548E-2</v>
      </c>
      <c r="AL223" s="387">
        <v>9.0907014831597202E-3</v>
      </c>
      <c r="AM223" s="387">
        <v>2.2607757184842062E-3</v>
      </c>
      <c r="AN223" s="387">
        <v>2.000510442321005E-2</v>
      </c>
      <c r="AO223" s="387">
        <v>7.2725658873177446E-2</v>
      </c>
      <c r="AP223" s="387">
        <v>1.5071910420916856E-2</v>
      </c>
      <c r="AQ223" s="391">
        <v>5257.096020854</v>
      </c>
      <c r="AR223" s="391">
        <v>66.93010049768003</v>
      </c>
      <c r="AS223" s="391">
        <v>235.35226785699999</v>
      </c>
      <c r="AT223" s="391">
        <v>5.2341039447000011</v>
      </c>
      <c r="AU223" s="391">
        <v>2.1040470399999993</v>
      </c>
      <c r="AV223" s="391">
        <v>0.52325758</v>
      </c>
      <c r="AW223" s="391">
        <v>4.6301906211000006</v>
      </c>
      <c r="AX223" s="391">
        <v>16.832387199999999</v>
      </c>
      <c r="AY223" s="391">
        <v>3.4884005999999999</v>
      </c>
    </row>
    <row r="224" spans="1:51" customFormat="1" x14ac:dyDescent="0.25">
      <c r="A224" s="384" t="s">
        <v>602</v>
      </c>
      <c r="B224" s="384" t="s">
        <v>442</v>
      </c>
      <c r="C224" s="382">
        <v>1</v>
      </c>
      <c r="D224" s="384" t="s">
        <v>254</v>
      </c>
      <c r="E224" s="382">
        <v>43</v>
      </c>
      <c r="F224" s="386">
        <v>2020</v>
      </c>
      <c r="G224" s="390">
        <v>294.96755000000007</v>
      </c>
      <c r="H224" s="387">
        <v>22.525074490556662</v>
      </c>
      <c r="I224" s="387">
        <v>0.2883467401186332</v>
      </c>
      <c r="J224" s="387">
        <v>1.0129688270082582</v>
      </c>
      <c r="K224" s="387">
        <v>2.2767758345621406E-2</v>
      </c>
      <c r="L224" s="387">
        <v>9.0289684407657694E-3</v>
      </c>
      <c r="M224" s="387">
        <v>2.2547008984547617E-3</v>
      </c>
      <c r="N224" s="387">
        <v>2.0140781286619482E-2</v>
      </c>
      <c r="O224" s="387">
        <v>7.2231689214627165E-2</v>
      </c>
      <c r="P224" s="387">
        <v>1.5031403284869809E-2</v>
      </c>
      <c r="Q224" s="391">
        <v>6644.1660360469987</v>
      </c>
      <c r="R224" s="391">
        <v>85.052931483279963</v>
      </c>
      <c r="S224" s="391">
        <v>298.79293312899983</v>
      </c>
      <c r="T224" s="391">
        <v>6.7157498982000012</v>
      </c>
      <c r="U224" s="391">
        <v>2.6632526999999997</v>
      </c>
      <c r="V224" s="391">
        <v>0.66506359999999998</v>
      </c>
      <c r="W224" s="391">
        <v>5.9408769111999975</v>
      </c>
      <c r="X224" s="391">
        <v>21.306004400000006</v>
      </c>
      <c r="Y224" s="391">
        <v>4.4337762000000005</v>
      </c>
      <c r="AA224" s="384" t="s">
        <v>602</v>
      </c>
      <c r="AB224" s="384" t="s">
        <v>442</v>
      </c>
      <c r="AC224" s="382">
        <v>1</v>
      </c>
      <c r="AD224" s="384" t="s">
        <v>254</v>
      </c>
      <c r="AE224" s="382">
        <v>43</v>
      </c>
      <c r="AF224" s="386">
        <v>2020</v>
      </c>
      <c r="AG224" s="390">
        <v>294.96755000000007</v>
      </c>
      <c r="AH224" s="387">
        <v>22.525074490556662</v>
      </c>
      <c r="AI224" s="387">
        <v>0.2883467401186332</v>
      </c>
      <c r="AJ224" s="387">
        <v>1.0129688270082582</v>
      </c>
      <c r="AK224" s="387">
        <v>2.2767758345621406E-2</v>
      </c>
      <c r="AL224" s="387">
        <v>9.0289684407657694E-3</v>
      </c>
      <c r="AM224" s="387">
        <v>2.2547008984547617E-3</v>
      </c>
      <c r="AN224" s="387">
        <v>2.0140781286619482E-2</v>
      </c>
      <c r="AO224" s="387">
        <v>7.2231689214627165E-2</v>
      </c>
      <c r="AP224" s="387">
        <v>1.5031403284869809E-2</v>
      </c>
      <c r="AQ224" s="391">
        <v>6644.1660360469987</v>
      </c>
      <c r="AR224" s="391">
        <v>85.052931483279963</v>
      </c>
      <c r="AS224" s="391">
        <v>298.79293312899983</v>
      </c>
      <c r="AT224" s="391">
        <v>6.7157498982000012</v>
      </c>
      <c r="AU224" s="391">
        <v>2.6632526999999997</v>
      </c>
      <c r="AV224" s="391">
        <v>0.66506359999999998</v>
      </c>
      <c r="AW224" s="391">
        <v>5.9408769111999975</v>
      </c>
      <c r="AX224" s="391">
        <v>21.306004400000006</v>
      </c>
      <c r="AY224" s="391">
        <v>4.4337762000000005</v>
      </c>
    </row>
    <row r="225" spans="1:51" customFormat="1" x14ac:dyDescent="0.25">
      <c r="A225" s="384" t="s">
        <v>603</v>
      </c>
      <c r="B225" s="384" t="s">
        <v>442</v>
      </c>
      <c r="C225" s="382">
        <v>1</v>
      </c>
      <c r="D225" s="384" t="s">
        <v>254</v>
      </c>
      <c r="E225" s="382">
        <v>43</v>
      </c>
      <c r="F225" s="386">
        <v>2021</v>
      </c>
      <c r="G225" s="390">
        <v>267.40204000000006</v>
      </c>
      <c r="H225" s="387">
        <v>21.517133379584532</v>
      </c>
      <c r="I225" s="387">
        <v>0.28196767619076502</v>
      </c>
      <c r="J225" s="387">
        <v>0.95313683762098445</v>
      </c>
      <c r="K225" s="387">
        <v>2.270488396834967E-2</v>
      </c>
      <c r="L225" s="387">
        <v>9.0660293765896429E-3</v>
      </c>
      <c r="M225" s="387">
        <v>2.252950239272669E-3</v>
      </c>
      <c r="N225" s="387">
        <v>2.0085172061514563E-2</v>
      </c>
      <c r="O225" s="387">
        <v>7.2528234264779723E-2</v>
      </c>
      <c r="P225" s="387">
        <v>1.5019748166468731E-2</v>
      </c>
      <c r="Q225" s="391">
        <v>5753.7253606529994</v>
      </c>
      <c r="R225" s="391">
        <v>75.398731827470016</v>
      </c>
      <c r="S225" s="391">
        <v>254.87073477900003</v>
      </c>
      <c r="T225" s="391">
        <v>6.0713322910999983</v>
      </c>
      <c r="U225" s="391">
        <v>2.4242747499999995</v>
      </c>
      <c r="V225" s="391">
        <v>0.60244348999999997</v>
      </c>
      <c r="W225" s="391">
        <v>5.3708159830000008</v>
      </c>
      <c r="X225" s="391">
        <v>19.394197800000001</v>
      </c>
      <c r="Y225" s="391">
        <v>4.016311299999999</v>
      </c>
      <c r="AA225" s="384" t="s">
        <v>603</v>
      </c>
      <c r="AB225" s="384" t="s">
        <v>442</v>
      </c>
      <c r="AC225" s="382">
        <v>1</v>
      </c>
      <c r="AD225" s="384" t="s">
        <v>254</v>
      </c>
      <c r="AE225" s="382">
        <v>43</v>
      </c>
      <c r="AF225" s="386">
        <v>2021</v>
      </c>
      <c r="AG225" s="390">
        <v>267.40204000000006</v>
      </c>
      <c r="AH225" s="387">
        <v>21.517133379584532</v>
      </c>
      <c r="AI225" s="387">
        <v>0.28196767619076502</v>
      </c>
      <c r="AJ225" s="387">
        <v>0.95313683762098445</v>
      </c>
      <c r="AK225" s="387">
        <v>2.270488396834967E-2</v>
      </c>
      <c r="AL225" s="387">
        <v>9.0660293765896429E-3</v>
      </c>
      <c r="AM225" s="387">
        <v>2.252950239272669E-3</v>
      </c>
      <c r="AN225" s="387">
        <v>2.0085172061514563E-2</v>
      </c>
      <c r="AO225" s="387">
        <v>7.2528234264779723E-2</v>
      </c>
      <c r="AP225" s="387">
        <v>1.5019748166468731E-2</v>
      </c>
      <c r="AQ225" s="391">
        <v>5753.7253606529994</v>
      </c>
      <c r="AR225" s="391">
        <v>75.398731827470016</v>
      </c>
      <c r="AS225" s="391">
        <v>254.87073477900003</v>
      </c>
      <c r="AT225" s="391">
        <v>6.0713322910999983</v>
      </c>
      <c r="AU225" s="391">
        <v>2.4242747499999995</v>
      </c>
      <c r="AV225" s="391">
        <v>0.60244348999999997</v>
      </c>
      <c r="AW225" s="391">
        <v>5.3708159830000008</v>
      </c>
      <c r="AX225" s="391">
        <v>19.394197800000001</v>
      </c>
      <c r="AY225" s="391">
        <v>4.016311299999999</v>
      </c>
    </row>
    <row r="226" spans="1:51" customFormat="1" x14ac:dyDescent="0.25">
      <c r="A226" s="384" t="s">
        <v>604</v>
      </c>
      <c r="B226" s="384" t="s">
        <v>442</v>
      </c>
      <c r="C226" s="382">
        <v>1</v>
      </c>
      <c r="D226" s="384" t="s">
        <v>254</v>
      </c>
      <c r="E226" s="382">
        <v>43</v>
      </c>
      <c r="F226" s="386">
        <v>2022</v>
      </c>
      <c r="G226" s="390">
        <v>266.28813000000002</v>
      </c>
      <c r="H226" s="387">
        <v>21.543704505615779</v>
      </c>
      <c r="I226" s="387">
        <v>0.28270849271092197</v>
      </c>
      <c r="J226" s="387">
        <v>0.93382860726837547</v>
      </c>
      <c r="K226" s="387">
        <v>2.0274856583355778E-2</v>
      </c>
      <c r="L226" s="387">
        <v>9.0731753608394011E-3</v>
      </c>
      <c r="M226" s="387">
        <v>2.2536515240089748E-3</v>
      </c>
      <c r="N226" s="387">
        <v>1.793552497326862E-2</v>
      </c>
      <c r="O226" s="387">
        <v>7.2585395000520664E-2</v>
      </c>
      <c r="P226" s="387">
        <v>1.5024421103561765E-2</v>
      </c>
      <c r="Q226" s="391">
        <v>5736.8327860730005</v>
      </c>
      <c r="R226" s="391">
        <v>75.281915859110043</v>
      </c>
      <c r="S226" s="391">
        <v>248.66747357000014</v>
      </c>
      <c r="T226" s="391">
        <v>5.3989536455999998</v>
      </c>
      <c r="U226" s="391">
        <v>2.4160788999999996</v>
      </c>
      <c r="V226" s="391">
        <v>0.60012065000000003</v>
      </c>
      <c r="W226" s="391">
        <v>4.7760174057000011</v>
      </c>
      <c r="X226" s="391">
        <v>19.328629099999997</v>
      </c>
      <c r="Y226" s="391">
        <v>4.000824999999999</v>
      </c>
      <c r="AA226" s="384" t="s">
        <v>604</v>
      </c>
      <c r="AB226" s="384" t="s">
        <v>442</v>
      </c>
      <c r="AC226" s="382">
        <v>1</v>
      </c>
      <c r="AD226" s="384" t="s">
        <v>254</v>
      </c>
      <c r="AE226" s="382">
        <v>43</v>
      </c>
      <c r="AF226" s="386">
        <v>2022</v>
      </c>
      <c r="AG226" s="390">
        <v>266.28813000000002</v>
      </c>
      <c r="AH226" s="387">
        <v>21.543704505615779</v>
      </c>
      <c r="AI226" s="387">
        <v>0.28270849271092197</v>
      </c>
      <c r="AJ226" s="387">
        <v>0.93382860726837547</v>
      </c>
      <c r="AK226" s="387">
        <v>2.0274856583355778E-2</v>
      </c>
      <c r="AL226" s="387">
        <v>9.0731753608394011E-3</v>
      </c>
      <c r="AM226" s="387">
        <v>2.2536515240089748E-3</v>
      </c>
      <c r="AN226" s="387">
        <v>1.793552497326862E-2</v>
      </c>
      <c r="AO226" s="387">
        <v>7.2585395000520664E-2</v>
      </c>
      <c r="AP226" s="387">
        <v>1.5024421103561765E-2</v>
      </c>
      <c r="AQ226" s="391">
        <v>5736.8327860730005</v>
      </c>
      <c r="AR226" s="391">
        <v>75.281915859110043</v>
      </c>
      <c r="AS226" s="391">
        <v>248.66747357000014</v>
      </c>
      <c r="AT226" s="391">
        <v>5.3989536455999998</v>
      </c>
      <c r="AU226" s="391">
        <v>2.4160788999999996</v>
      </c>
      <c r="AV226" s="391">
        <v>0.60012065000000003</v>
      </c>
      <c r="AW226" s="391">
        <v>4.7760174057000011</v>
      </c>
      <c r="AX226" s="391">
        <v>19.328629099999997</v>
      </c>
      <c r="AY226" s="391">
        <v>4.000824999999999</v>
      </c>
    </row>
    <row r="227" spans="1:51" customFormat="1" x14ac:dyDescent="0.25">
      <c r="A227" s="384" t="s">
        <v>605</v>
      </c>
      <c r="B227" s="384" t="s">
        <v>442</v>
      </c>
      <c r="C227" s="382">
        <v>1</v>
      </c>
      <c r="D227" s="384" t="s">
        <v>254</v>
      </c>
      <c r="E227" s="382">
        <v>43</v>
      </c>
      <c r="F227" s="386">
        <v>2023</v>
      </c>
      <c r="G227" s="390">
        <v>288.33480000000003</v>
      </c>
      <c r="H227" s="387">
        <v>21.526872334934946</v>
      </c>
      <c r="I227" s="387">
        <v>0.28263344346298125</v>
      </c>
      <c r="J227" s="387">
        <v>0.93332299594083012</v>
      </c>
      <c r="K227" s="387">
        <v>2.0288901675760255E-2</v>
      </c>
      <c r="L227" s="387">
        <v>9.0675124195900032E-3</v>
      </c>
      <c r="M227" s="387">
        <v>2.2530949437945054E-3</v>
      </c>
      <c r="N227" s="387">
        <v>1.7947942050005758E-2</v>
      </c>
      <c r="O227" s="387">
        <v>7.254009540298291E-2</v>
      </c>
      <c r="P227" s="387">
        <v>1.502071619520085E-2</v>
      </c>
      <c r="Q227" s="391">
        <v>6206.9464293190013</v>
      </c>
      <c r="R227" s="391">
        <v>81.493057394210012</v>
      </c>
      <c r="S227" s="391">
        <v>269.10949937000009</v>
      </c>
      <c r="T227" s="391">
        <v>5.8499964068999981</v>
      </c>
      <c r="U227" s="391">
        <v>2.6144793799999997</v>
      </c>
      <c r="V227" s="391">
        <v>0.64964568</v>
      </c>
      <c r="W227" s="391">
        <v>5.1750162814000005</v>
      </c>
      <c r="X227" s="391">
        <v>20.915833899999999</v>
      </c>
      <c r="Y227" s="391">
        <v>4.3309951999999985</v>
      </c>
      <c r="AA227" s="384" t="s">
        <v>605</v>
      </c>
      <c r="AB227" s="384" t="s">
        <v>442</v>
      </c>
      <c r="AC227" s="382">
        <v>1</v>
      </c>
      <c r="AD227" s="384" t="s">
        <v>254</v>
      </c>
      <c r="AE227" s="382">
        <v>43</v>
      </c>
      <c r="AF227" s="386">
        <v>2023</v>
      </c>
      <c r="AG227" s="390">
        <v>288.33480000000003</v>
      </c>
      <c r="AH227" s="387">
        <v>21.526872334934946</v>
      </c>
      <c r="AI227" s="387">
        <v>0.28263344346298125</v>
      </c>
      <c r="AJ227" s="387">
        <v>0.93332299594083012</v>
      </c>
      <c r="AK227" s="387">
        <v>2.0288901675760255E-2</v>
      </c>
      <c r="AL227" s="387">
        <v>9.0675124195900032E-3</v>
      </c>
      <c r="AM227" s="387">
        <v>2.2530949437945054E-3</v>
      </c>
      <c r="AN227" s="387">
        <v>1.7947942050005758E-2</v>
      </c>
      <c r="AO227" s="387">
        <v>7.254009540298291E-2</v>
      </c>
      <c r="AP227" s="387">
        <v>1.502071619520085E-2</v>
      </c>
      <c r="AQ227" s="391">
        <v>6206.9464293190013</v>
      </c>
      <c r="AR227" s="391">
        <v>81.493057394210012</v>
      </c>
      <c r="AS227" s="391">
        <v>269.10949937000009</v>
      </c>
      <c r="AT227" s="391">
        <v>5.8499964068999981</v>
      </c>
      <c r="AU227" s="391">
        <v>2.6144793799999997</v>
      </c>
      <c r="AV227" s="391">
        <v>0.64964568</v>
      </c>
      <c r="AW227" s="391">
        <v>5.1750162814000005</v>
      </c>
      <c r="AX227" s="391">
        <v>20.915833899999999</v>
      </c>
      <c r="AY227" s="391">
        <v>4.3309951999999985</v>
      </c>
    </row>
    <row r="228" spans="1:51" customFormat="1" x14ac:dyDescent="0.25">
      <c r="A228" s="384" t="s">
        <v>606</v>
      </c>
      <c r="B228" s="384" t="s">
        <v>442</v>
      </c>
      <c r="C228" s="382">
        <v>1</v>
      </c>
      <c r="D228" s="384" t="s">
        <v>254</v>
      </c>
      <c r="E228" s="382">
        <v>43</v>
      </c>
      <c r="F228" s="386">
        <v>2024</v>
      </c>
      <c r="G228" s="390">
        <v>311.86552999999992</v>
      </c>
      <c r="H228" s="387">
        <v>20.835523869409361</v>
      </c>
      <c r="I228" s="387">
        <v>0.27225960976559366</v>
      </c>
      <c r="J228" s="387">
        <v>0.90684549377098544</v>
      </c>
      <c r="K228" s="387">
        <v>1.9113574870874644E-2</v>
      </c>
      <c r="L228" s="387">
        <v>9.0492229134781308E-3</v>
      </c>
      <c r="M228" s="387">
        <v>2.2499156287006136E-3</v>
      </c>
      <c r="N228" s="387">
        <v>1.6908233213205712E-2</v>
      </c>
      <c r="O228" s="387">
        <v>7.2393794209959686E-2</v>
      </c>
      <c r="P228" s="387">
        <v>1.4999525917468344E-2</v>
      </c>
      <c r="Q228" s="391">
        <v>6497.881694361</v>
      </c>
      <c r="R228" s="391">
        <v>84.908387497140026</v>
      </c>
      <c r="S228" s="391">
        <v>282.813850543</v>
      </c>
      <c r="T228" s="391">
        <v>5.9608651573000015</v>
      </c>
      <c r="U228" s="391">
        <v>2.8221407000000007</v>
      </c>
      <c r="V228" s="391">
        <v>0.70167112999999992</v>
      </c>
      <c r="W228" s="391">
        <v>5.273095112400001</v>
      </c>
      <c r="X228" s="391">
        <v>22.577129000000003</v>
      </c>
      <c r="Y228" s="391">
        <v>4.6778351000000002</v>
      </c>
      <c r="AA228" s="384" t="s">
        <v>606</v>
      </c>
      <c r="AB228" s="384" t="s">
        <v>442</v>
      </c>
      <c r="AC228" s="382">
        <v>1</v>
      </c>
      <c r="AD228" s="384" t="s">
        <v>254</v>
      </c>
      <c r="AE228" s="382">
        <v>43</v>
      </c>
      <c r="AF228" s="386">
        <v>2024</v>
      </c>
      <c r="AG228" s="390">
        <v>311.86552999999992</v>
      </c>
      <c r="AH228" s="387">
        <v>20.835523869409361</v>
      </c>
      <c r="AI228" s="387">
        <v>0.27225960976559366</v>
      </c>
      <c r="AJ228" s="387">
        <v>0.90684549377098544</v>
      </c>
      <c r="AK228" s="387">
        <v>1.9113574870874644E-2</v>
      </c>
      <c r="AL228" s="387">
        <v>9.0492229134781308E-3</v>
      </c>
      <c r="AM228" s="387">
        <v>2.2499156287006136E-3</v>
      </c>
      <c r="AN228" s="387">
        <v>1.6908233213205712E-2</v>
      </c>
      <c r="AO228" s="387">
        <v>7.2393794209959686E-2</v>
      </c>
      <c r="AP228" s="387">
        <v>1.4999525917468344E-2</v>
      </c>
      <c r="AQ228" s="391">
        <v>6497.881694361</v>
      </c>
      <c r="AR228" s="391">
        <v>84.908387497140026</v>
      </c>
      <c r="AS228" s="391">
        <v>282.813850543</v>
      </c>
      <c r="AT228" s="391">
        <v>5.9608651573000015</v>
      </c>
      <c r="AU228" s="391">
        <v>2.8221407000000007</v>
      </c>
      <c r="AV228" s="391">
        <v>0.70167112999999992</v>
      </c>
      <c r="AW228" s="391">
        <v>5.273095112400001</v>
      </c>
      <c r="AX228" s="391">
        <v>22.577129000000003</v>
      </c>
      <c r="AY228" s="391">
        <v>4.6778351000000002</v>
      </c>
    </row>
    <row r="229" spans="1:51" customFormat="1" x14ac:dyDescent="0.25">
      <c r="A229" s="384" t="s">
        <v>607</v>
      </c>
      <c r="B229" s="384" t="s">
        <v>442</v>
      </c>
      <c r="C229" s="382">
        <v>1</v>
      </c>
      <c r="D229" s="384" t="s">
        <v>254</v>
      </c>
      <c r="E229" s="382">
        <v>43</v>
      </c>
      <c r="F229" s="386">
        <v>2025</v>
      </c>
      <c r="G229" s="390">
        <v>326.75781999999992</v>
      </c>
      <c r="H229" s="387">
        <v>20.769671672090368</v>
      </c>
      <c r="I229" s="387">
        <v>0.27195854054755314</v>
      </c>
      <c r="J229" s="387">
        <v>0.90581633720349808</v>
      </c>
      <c r="K229" s="387">
        <v>1.9168839770690112E-2</v>
      </c>
      <c r="L229" s="387">
        <v>9.0265723403345037E-3</v>
      </c>
      <c r="M229" s="387">
        <v>2.2476928631730989E-3</v>
      </c>
      <c r="N229" s="387">
        <v>1.6957122577816192E-2</v>
      </c>
      <c r="O229" s="387">
        <v>7.2212651865531496E-2</v>
      </c>
      <c r="P229" s="387">
        <v>1.4984691720614368E-2</v>
      </c>
      <c r="Q229" s="391">
        <v>6786.652637688002</v>
      </c>
      <c r="R229" s="391">
        <v>88.864579839700042</v>
      </c>
      <c r="S229" s="391">
        <v>295.98257166499985</v>
      </c>
      <c r="T229" s="391">
        <v>6.2635682953999998</v>
      </c>
      <c r="U229" s="391">
        <v>2.9495030999999998</v>
      </c>
      <c r="V229" s="391">
        <v>0.73445121999999996</v>
      </c>
      <c r="W229" s="391">
        <v>5.5408724069999984</v>
      </c>
      <c r="X229" s="391">
        <v>23.596048700000001</v>
      </c>
      <c r="Y229" s="391">
        <v>4.8963651999999991</v>
      </c>
      <c r="AA229" s="384" t="s">
        <v>607</v>
      </c>
      <c r="AB229" s="384" t="s">
        <v>442</v>
      </c>
      <c r="AC229" s="382">
        <v>1</v>
      </c>
      <c r="AD229" s="384" t="s">
        <v>254</v>
      </c>
      <c r="AE229" s="382">
        <v>43</v>
      </c>
      <c r="AF229" s="386">
        <v>2025</v>
      </c>
      <c r="AG229" s="390">
        <v>326.75781999999992</v>
      </c>
      <c r="AH229" s="387">
        <v>20.769671672090368</v>
      </c>
      <c r="AI229" s="387">
        <v>0.27195854054755314</v>
      </c>
      <c r="AJ229" s="387">
        <v>0.90581633720349808</v>
      </c>
      <c r="AK229" s="387">
        <v>1.9168839770690112E-2</v>
      </c>
      <c r="AL229" s="387">
        <v>9.0265723403345037E-3</v>
      </c>
      <c r="AM229" s="387">
        <v>2.2476928631730989E-3</v>
      </c>
      <c r="AN229" s="387">
        <v>1.6957122577816192E-2</v>
      </c>
      <c r="AO229" s="387">
        <v>7.2212651865531496E-2</v>
      </c>
      <c r="AP229" s="387">
        <v>1.4984691720614368E-2</v>
      </c>
      <c r="AQ229" s="391">
        <v>6786.652637688002</v>
      </c>
      <c r="AR229" s="391">
        <v>88.864579839700042</v>
      </c>
      <c r="AS229" s="391">
        <v>295.98257166499985</v>
      </c>
      <c r="AT229" s="391">
        <v>6.2635682953999998</v>
      </c>
      <c r="AU229" s="391">
        <v>2.9495030999999998</v>
      </c>
      <c r="AV229" s="391">
        <v>0.73445121999999996</v>
      </c>
      <c r="AW229" s="391">
        <v>5.5408724069999984</v>
      </c>
      <c r="AX229" s="391">
        <v>23.596048700000001</v>
      </c>
      <c r="AY229" s="391">
        <v>4.8963651999999991</v>
      </c>
    </row>
    <row r="230" spans="1:51" customFormat="1" x14ac:dyDescent="0.25">
      <c r="A230" s="384" t="s">
        <v>608</v>
      </c>
      <c r="B230" s="384" t="s">
        <v>442</v>
      </c>
      <c r="C230" s="382">
        <v>1</v>
      </c>
      <c r="D230" s="384" t="s">
        <v>254</v>
      </c>
      <c r="E230" s="382">
        <v>43</v>
      </c>
      <c r="F230" s="386">
        <v>2026</v>
      </c>
      <c r="G230" s="390">
        <v>342.41966000000008</v>
      </c>
      <c r="H230" s="387">
        <v>9.4758783512459512</v>
      </c>
      <c r="I230" s="387">
        <v>0.23705521366325744</v>
      </c>
      <c r="J230" s="387">
        <v>0.76164124474628536</v>
      </c>
      <c r="K230" s="387">
        <v>1.7895581360602947E-2</v>
      </c>
      <c r="L230" s="387">
        <v>9.031849689938946E-3</v>
      </c>
      <c r="M230" s="387">
        <v>2.2482135517569277E-3</v>
      </c>
      <c r="N230" s="387">
        <v>1.5830766259741048E-2</v>
      </c>
      <c r="O230" s="387">
        <v>7.2254822050813308E-2</v>
      </c>
      <c r="P230" s="387">
        <v>1.4988158098165272E-2</v>
      </c>
      <c r="Q230" s="391">
        <v>3244.7270432350001</v>
      </c>
      <c r="R230" s="391">
        <v>81.17236566379998</v>
      </c>
      <c r="S230" s="391">
        <v>260.80093606799988</v>
      </c>
      <c r="T230" s="391">
        <v>6.1277988849999998</v>
      </c>
      <c r="U230" s="391">
        <v>3.0926828999999998</v>
      </c>
      <c r="V230" s="391">
        <v>0.7698325199999998</v>
      </c>
      <c r="W230" s="391">
        <v>5.420765600200002</v>
      </c>
      <c r="X230" s="391">
        <v>24.741471600000001</v>
      </c>
      <c r="Y230" s="391">
        <v>5.1322400000000004</v>
      </c>
      <c r="AA230" s="384" t="s">
        <v>608</v>
      </c>
      <c r="AB230" s="384" t="s">
        <v>442</v>
      </c>
      <c r="AC230" s="382">
        <v>1</v>
      </c>
      <c r="AD230" s="384" t="s">
        <v>254</v>
      </c>
      <c r="AE230" s="382">
        <v>43</v>
      </c>
      <c r="AF230" s="386">
        <v>2026</v>
      </c>
      <c r="AG230" s="390">
        <v>342.41966000000008</v>
      </c>
      <c r="AH230" s="387">
        <v>9.4758783512459512</v>
      </c>
      <c r="AI230" s="387">
        <v>0.23705521366325744</v>
      </c>
      <c r="AJ230" s="387">
        <v>0.76164124474628536</v>
      </c>
      <c r="AK230" s="387">
        <v>1.7895581360602947E-2</v>
      </c>
      <c r="AL230" s="387">
        <v>9.031849689938946E-3</v>
      </c>
      <c r="AM230" s="387">
        <v>2.2482135517569277E-3</v>
      </c>
      <c r="AN230" s="387">
        <v>1.5830766259741048E-2</v>
      </c>
      <c r="AO230" s="387">
        <v>7.2254822050813308E-2</v>
      </c>
      <c r="AP230" s="387">
        <v>1.4988158098165272E-2</v>
      </c>
      <c r="AQ230" s="391">
        <v>3244.7270432350001</v>
      </c>
      <c r="AR230" s="391">
        <v>81.17236566379998</v>
      </c>
      <c r="AS230" s="391">
        <v>260.80093606799988</v>
      </c>
      <c r="AT230" s="391">
        <v>6.1277988849999998</v>
      </c>
      <c r="AU230" s="391">
        <v>3.0926828999999998</v>
      </c>
      <c r="AV230" s="391">
        <v>0.7698325199999998</v>
      </c>
      <c r="AW230" s="391">
        <v>5.420765600200002</v>
      </c>
      <c r="AX230" s="391">
        <v>24.741471600000001</v>
      </c>
      <c r="AY230" s="391">
        <v>5.1322400000000004</v>
      </c>
    </row>
    <row r="231" spans="1:51" customFormat="1" x14ac:dyDescent="0.25">
      <c r="A231" s="384" t="s">
        <v>1115</v>
      </c>
      <c r="B231" s="384" t="s">
        <v>442</v>
      </c>
      <c r="C231" s="382">
        <v>1</v>
      </c>
      <c r="D231" s="384" t="s">
        <v>254</v>
      </c>
      <c r="E231" s="382">
        <v>43</v>
      </c>
      <c r="F231" s="386">
        <v>2027</v>
      </c>
      <c r="G231" s="390">
        <v>350.18885999999998</v>
      </c>
      <c r="H231" s="387">
        <v>4.186079711953143</v>
      </c>
      <c r="I231" s="387">
        <v>9.3425539897128693E-2</v>
      </c>
      <c r="J231" s="387">
        <v>0.16834073683840203</v>
      </c>
      <c r="K231" s="387">
        <v>1.3395428883431641E-2</v>
      </c>
      <c r="L231" s="387">
        <v>9.0801960405022617E-3</v>
      </c>
      <c r="M231" s="387">
        <v>2.2506359568376906E-3</v>
      </c>
      <c r="N231" s="387">
        <v>1.1849852739176228E-2</v>
      </c>
      <c r="O231" s="387">
        <v>7.2641598022278639E-2</v>
      </c>
      <c r="P231" s="387">
        <v>1.5004299965452926E-2</v>
      </c>
      <c r="Q231" s="391">
        <v>1465.9184821979995</v>
      </c>
      <c r="R231" s="391">
        <v>32.716583311460013</v>
      </c>
      <c r="S231" s="391">
        <v>58.951050725000009</v>
      </c>
      <c r="T231" s="391">
        <v>4.6909299698999991</v>
      </c>
      <c r="U231" s="391">
        <v>3.1797835000000005</v>
      </c>
      <c r="V231" s="391">
        <v>0.78814764000000004</v>
      </c>
      <c r="W231" s="391">
        <v>4.1496864219000003</v>
      </c>
      <c r="X231" s="391">
        <v>25.438278400000009</v>
      </c>
      <c r="Y231" s="391">
        <v>5.254338699999999</v>
      </c>
      <c r="AA231" s="384" t="s">
        <v>1115</v>
      </c>
      <c r="AB231" s="384" t="s">
        <v>442</v>
      </c>
      <c r="AC231" s="382">
        <v>1</v>
      </c>
      <c r="AD231" s="384" t="s">
        <v>254</v>
      </c>
      <c r="AE231" s="382">
        <v>43</v>
      </c>
      <c r="AF231" s="386">
        <v>2027</v>
      </c>
      <c r="AG231" s="390">
        <v>350.18885999999998</v>
      </c>
      <c r="AH231" s="387">
        <v>4.186079711953143</v>
      </c>
      <c r="AI231" s="387">
        <v>9.3425539897128693E-2</v>
      </c>
      <c r="AJ231" s="387">
        <v>0.16834073683840203</v>
      </c>
      <c r="AK231" s="387">
        <v>1.3395428883431641E-2</v>
      </c>
      <c r="AL231" s="387">
        <v>9.0801960405022617E-3</v>
      </c>
      <c r="AM231" s="387">
        <v>2.2506359568376906E-3</v>
      </c>
      <c r="AN231" s="387">
        <v>1.1849852739176228E-2</v>
      </c>
      <c r="AO231" s="387">
        <v>7.2641598022278639E-2</v>
      </c>
      <c r="AP231" s="387">
        <v>1.5004299965452926E-2</v>
      </c>
      <c r="AQ231" s="391">
        <v>1465.9184821979995</v>
      </c>
      <c r="AR231" s="391">
        <v>32.716583311460013</v>
      </c>
      <c r="AS231" s="391">
        <v>58.951050725000009</v>
      </c>
      <c r="AT231" s="391">
        <v>4.6909299698999991</v>
      </c>
      <c r="AU231" s="391">
        <v>3.1797835000000005</v>
      </c>
      <c r="AV231" s="391">
        <v>0.78814764000000004</v>
      </c>
      <c r="AW231" s="391">
        <v>4.1496864219000003</v>
      </c>
      <c r="AX231" s="391">
        <v>25.438278400000009</v>
      </c>
      <c r="AY231" s="391">
        <v>5.254338699999999</v>
      </c>
    </row>
    <row r="232" spans="1:51" customFormat="1" x14ac:dyDescent="0.25">
      <c r="A232" s="384" t="s">
        <v>1116</v>
      </c>
      <c r="B232" s="384" t="s">
        <v>442</v>
      </c>
      <c r="C232" s="382">
        <v>1</v>
      </c>
      <c r="D232" s="384" t="s">
        <v>254</v>
      </c>
      <c r="E232" s="382">
        <v>43</v>
      </c>
      <c r="F232" s="386">
        <v>2028</v>
      </c>
      <c r="G232" s="390">
        <v>351.84618999999992</v>
      </c>
      <c r="H232" s="387">
        <v>4.0494902533263204</v>
      </c>
      <c r="I232" s="387">
        <v>7.781732650210027E-2</v>
      </c>
      <c r="J232" s="387">
        <v>0.15689343690207372</v>
      </c>
      <c r="K232" s="387">
        <v>8.4813894619691632E-3</v>
      </c>
      <c r="L232" s="387">
        <v>9.0938105653495926E-3</v>
      </c>
      <c r="M232" s="387">
        <v>2.2519717209386302E-3</v>
      </c>
      <c r="N232" s="387">
        <v>7.5027947029922392E-3</v>
      </c>
      <c r="O232" s="387">
        <v>7.2750456669716981E-2</v>
      </c>
      <c r="P232" s="387">
        <v>1.5013217281107978E-2</v>
      </c>
      <c r="Q232" s="391">
        <v>1424.7977170750003</v>
      </c>
      <c r="R232" s="391">
        <v>27.379729845749999</v>
      </c>
      <c r="S232" s="391">
        <v>55.202358010000033</v>
      </c>
      <c r="T232" s="391">
        <v>2.9841445680999992</v>
      </c>
      <c r="U232" s="391">
        <v>3.1996225999999997</v>
      </c>
      <c r="V232" s="391">
        <v>0.79234767000000006</v>
      </c>
      <c r="W232" s="391">
        <v>2.6398297306000003</v>
      </c>
      <c r="X232" s="391">
        <v>25.596971000000003</v>
      </c>
      <c r="Y232" s="391">
        <v>5.2823433</v>
      </c>
      <c r="AA232" s="384" t="s">
        <v>1116</v>
      </c>
      <c r="AB232" s="384" t="s">
        <v>442</v>
      </c>
      <c r="AC232" s="382">
        <v>1</v>
      </c>
      <c r="AD232" s="384" t="s">
        <v>254</v>
      </c>
      <c r="AE232" s="382">
        <v>43</v>
      </c>
      <c r="AF232" s="386">
        <v>2028</v>
      </c>
      <c r="AG232" s="390">
        <v>351.84618999999992</v>
      </c>
      <c r="AH232" s="387">
        <v>4.0494902533263204</v>
      </c>
      <c r="AI232" s="387">
        <v>7.781732650210027E-2</v>
      </c>
      <c r="AJ232" s="387">
        <v>0.15689343690207372</v>
      </c>
      <c r="AK232" s="387">
        <v>8.4813894619691632E-3</v>
      </c>
      <c r="AL232" s="387">
        <v>9.0938105653495926E-3</v>
      </c>
      <c r="AM232" s="387">
        <v>2.2519717209386302E-3</v>
      </c>
      <c r="AN232" s="387">
        <v>7.5027947029922392E-3</v>
      </c>
      <c r="AO232" s="387">
        <v>7.2750456669716981E-2</v>
      </c>
      <c r="AP232" s="387">
        <v>1.5013217281107978E-2</v>
      </c>
      <c r="AQ232" s="391">
        <v>1424.7977170750003</v>
      </c>
      <c r="AR232" s="391">
        <v>27.379729845749999</v>
      </c>
      <c r="AS232" s="391">
        <v>55.202358010000033</v>
      </c>
      <c r="AT232" s="391">
        <v>2.9841445680999992</v>
      </c>
      <c r="AU232" s="391">
        <v>3.1996225999999997</v>
      </c>
      <c r="AV232" s="391">
        <v>0.79234767000000006</v>
      </c>
      <c r="AW232" s="391">
        <v>2.6398297306000003</v>
      </c>
      <c r="AX232" s="391">
        <v>25.596971000000003</v>
      </c>
      <c r="AY232" s="391">
        <v>5.2823433</v>
      </c>
    </row>
    <row r="233" spans="1:51" customFormat="1" x14ac:dyDescent="0.25">
      <c r="A233" s="384" t="s">
        <v>1373</v>
      </c>
      <c r="B233" s="384" t="s">
        <v>442</v>
      </c>
      <c r="C233" s="382">
        <v>1</v>
      </c>
      <c r="D233" s="384" t="s">
        <v>254</v>
      </c>
      <c r="E233" s="382">
        <v>43</v>
      </c>
      <c r="F233" s="386">
        <v>2029</v>
      </c>
      <c r="G233" s="390">
        <v>352.34757999999999</v>
      </c>
      <c r="H233" s="387">
        <v>4.0455093067419412</v>
      </c>
      <c r="I233" s="387">
        <v>7.7801678914865793E-2</v>
      </c>
      <c r="J233" s="387">
        <v>0.15306882969084107</v>
      </c>
      <c r="K233" s="387">
        <v>8.4867894299146349E-3</v>
      </c>
      <c r="L233" s="387">
        <v>9.0860686484635442E-3</v>
      </c>
      <c r="M233" s="387">
        <v>2.2512125952447301E-3</v>
      </c>
      <c r="N233" s="387">
        <v>7.5075747604112968E-3</v>
      </c>
      <c r="O233" s="387">
        <v>7.2688592326928994E-2</v>
      </c>
      <c r="P233" s="387">
        <v>1.5008162110833851E-2</v>
      </c>
      <c r="Q233" s="391">
        <v>1425.4254140980006</v>
      </c>
      <c r="R233" s="391">
        <v>27.413233285589985</v>
      </c>
      <c r="S233" s="391">
        <v>53.933431714999998</v>
      </c>
      <c r="T233" s="391">
        <v>2.9902997176000015</v>
      </c>
      <c r="U233" s="391">
        <v>3.2014543000000004</v>
      </c>
      <c r="V233" s="391">
        <v>0.79320931000000017</v>
      </c>
      <c r="W233" s="391">
        <v>2.6452757985000002</v>
      </c>
      <c r="X233" s="391">
        <v>25.6116496</v>
      </c>
      <c r="Y233" s="391">
        <v>5.2880895999999993</v>
      </c>
      <c r="AA233" s="384" t="s">
        <v>1373</v>
      </c>
      <c r="AB233" s="384" t="s">
        <v>442</v>
      </c>
      <c r="AC233" s="382">
        <v>1</v>
      </c>
      <c r="AD233" s="384" t="s">
        <v>254</v>
      </c>
      <c r="AE233" s="382">
        <v>43</v>
      </c>
      <c r="AF233" s="386">
        <v>2029</v>
      </c>
      <c r="AG233" s="390">
        <v>352.34757999999999</v>
      </c>
      <c r="AH233" s="387">
        <v>4.0455093067419412</v>
      </c>
      <c r="AI233" s="387">
        <v>7.7801678914865793E-2</v>
      </c>
      <c r="AJ233" s="387">
        <v>0.15306882969084107</v>
      </c>
      <c r="AK233" s="387">
        <v>8.4867894299146349E-3</v>
      </c>
      <c r="AL233" s="387">
        <v>9.0860686484635442E-3</v>
      </c>
      <c r="AM233" s="387">
        <v>2.2512125952447301E-3</v>
      </c>
      <c r="AN233" s="387">
        <v>7.5075747604112968E-3</v>
      </c>
      <c r="AO233" s="387">
        <v>7.2688592326928994E-2</v>
      </c>
      <c r="AP233" s="387">
        <v>1.5008162110833851E-2</v>
      </c>
      <c r="AQ233" s="391">
        <v>1425.4254140980006</v>
      </c>
      <c r="AR233" s="391">
        <v>27.413233285589985</v>
      </c>
      <c r="AS233" s="391">
        <v>53.933431714999998</v>
      </c>
      <c r="AT233" s="391">
        <v>2.9902997176000015</v>
      </c>
      <c r="AU233" s="391">
        <v>3.2014543000000004</v>
      </c>
      <c r="AV233" s="391">
        <v>0.79320931000000017</v>
      </c>
      <c r="AW233" s="391">
        <v>2.6452757985000002</v>
      </c>
      <c r="AX233" s="391">
        <v>25.6116496</v>
      </c>
      <c r="AY233" s="391">
        <v>5.2880895999999993</v>
      </c>
    </row>
    <row r="234" spans="1:51" customFormat="1" x14ac:dyDescent="0.25">
      <c r="A234" s="384" t="s">
        <v>1374</v>
      </c>
      <c r="B234" s="384" t="s">
        <v>442</v>
      </c>
      <c r="C234" s="382">
        <v>1</v>
      </c>
      <c r="D234" s="384" t="s">
        <v>254</v>
      </c>
      <c r="E234" s="382">
        <v>43</v>
      </c>
      <c r="F234" s="386">
        <v>2030</v>
      </c>
      <c r="G234" s="390">
        <v>350.28535999999991</v>
      </c>
      <c r="H234" s="387">
        <v>4.0351350895909546</v>
      </c>
      <c r="I234" s="387">
        <v>7.7760953521780085E-2</v>
      </c>
      <c r="J234" s="387">
        <v>0.14922793831577769</v>
      </c>
      <c r="K234" s="387">
        <v>8.5008584252564863E-3</v>
      </c>
      <c r="L234" s="387">
        <v>9.065956110754959E-3</v>
      </c>
      <c r="M234" s="387">
        <v>2.2492361656222233E-3</v>
      </c>
      <c r="N234" s="387">
        <v>7.5200235633598846E-3</v>
      </c>
      <c r="O234" s="387">
        <v>7.2527544114318693E-2</v>
      </c>
      <c r="P234" s="387">
        <v>1.4994985231469568E-2</v>
      </c>
      <c r="Q234" s="391">
        <v>1413.4487475059996</v>
      </c>
      <c r="R234" s="391">
        <v>27.23852359832</v>
      </c>
      <c r="S234" s="391">
        <v>52.27236209499997</v>
      </c>
      <c r="T234" s="391">
        <v>2.9777262538000007</v>
      </c>
      <c r="U234" s="391">
        <v>3.1756716999999997</v>
      </c>
      <c r="V234" s="391">
        <v>0.78787449999999992</v>
      </c>
      <c r="W234" s="391">
        <v>2.6341541610999992</v>
      </c>
      <c r="X234" s="391">
        <v>25.405336899999998</v>
      </c>
      <c r="Y234" s="391">
        <v>5.2525237999999996</v>
      </c>
      <c r="AA234" s="384" t="s">
        <v>1374</v>
      </c>
      <c r="AB234" s="384" t="s">
        <v>442</v>
      </c>
      <c r="AC234" s="382">
        <v>1</v>
      </c>
      <c r="AD234" s="384" t="s">
        <v>254</v>
      </c>
      <c r="AE234" s="382">
        <v>43</v>
      </c>
      <c r="AF234" s="386">
        <v>2030</v>
      </c>
      <c r="AG234" s="390">
        <v>350.28535999999991</v>
      </c>
      <c r="AH234" s="387">
        <v>4.0351350895909546</v>
      </c>
      <c r="AI234" s="387">
        <v>7.7760953521780085E-2</v>
      </c>
      <c r="AJ234" s="387">
        <v>0.14922793831577769</v>
      </c>
      <c r="AK234" s="387">
        <v>8.5008584252564863E-3</v>
      </c>
      <c r="AL234" s="387">
        <v>9.065956110754959E-3</v>
      </c>
      <c r="AM234" s="387">
        <v>2.2492361656222233E-3</v>
      </c>
      <c r="AN234" s="387">
        <v>7.5200235633598846E-3</v>
      </c>
      <c r="AO234" s="387">
        <v>7.2527544114318693E-2</v>
      </c>
      <c r="AP234" s="387">
        <v>1.4994985231469568E-2</v>
      </c>
      <c r="AQ234" s="391">
        <v>1413.4487475059996</v>
      </c>
      <c r="AR234" s="391">
        <v>27.23852359832</v>
      </c>
      <c r="AS234" s="391">
        <v>52.27236209499997</v>
      </c>
      <c r="AT234" s="391">
        <v>2.9777262538000007</v>
      </c>
      <c r="AU234" s="391">
        <v>3.1756716999999997</v>
      </c>
      <c r="AV234" s="391">
        <v>0.78787449999999992</v>
      </c>
      <c r="AW234" s="391">
        <v>2.6341541610999992</v>
      </c>
      <c r="AX234" s="391">
        <v>25.405336899999998</v>
      </c>
      <c r="AY234" s="391">
        <v>5.2525237999999996</v>
      </c>
    </row>
    <row r="235" spans="1:51" customFormat="1" x14ac:dyDescent="0.25">
      <c r="A235" s="384" t="s">
        <v>2090</v>
      </c>
      <c r="B235" s="384" t="s">
        <v>442</v>
      </c>
      <c r="C235" s="382">
        <v>1</v>
      </c>
      <c r="D235" s="384" t="s">
        <v>254</v>
      </c>
      <c r="E235" s="382">
        <v>43</v>
      </c>
      <c r="F235" s="386">
        <v>2031</v>
      </c>
      <c r="G235" s="390">
        <v>353.5954799999999</v>
      </c>
      <c r="H235" s="387">
        <v>4.0267712589369102</v>
      </c>
      <c r="I235" s="387">
        <v>7.7728008079458469E-2</v>
      </c>
      <c r="J235" s="387">
        <v>0.1454059047615654</v>
      </c>
      <c r="K235" s="387">
        <v>8.5121973589707672E-3</v>
      </c>
      <c r="L235" s="387">
        <v>9.0497242781497136E-3</v>
      </c>
      <c r="M235" s="387">
        <v>2.247642843172091E-3</v>
      </c>
      <c r="N235" s="387">
        <v>7.5300536562288691E-3</v>
      </c>
      <c r="O235" s="387">
        <v>7.2397765378675122E-2</v>
      </c>
      <c r="P235" s="387">
        <v>1.4984364901949543E-2</v>
      </c>
      <c r="Q235" s="391">
        <v>1423.8481161540005</v>
      </c>
      <c r="R235" s="391">
        <v>27.484272326299987</v>
      </c>
      <c r="S235" s="391">
        <v>51.41487068899999</v>
      </c>
      <c r="T235" s="391">
        <v>3.009874511</v>
      </c>
      <c r="U235" s="391">
        <v>3.1999416000000003</v>
      </c>
      <c r="V235" s="391">
        <v>0.79475635</v>
      </c>
      <c r="W235" s="391">
        <v>2.6625929370000012</v>
      </c>
      <c r="X235" s="391">
        <v>25.599522600000004</v>
      </c>
      <c r="Y235" s="391">
        <v>5.2984036999999997</v>
      </c>
      <c r="AA235" s="384" t="s">
        <v>2090</v>
      </c>
      <c r="AB235" s="384" t="s">
        <v>442</v>
      </c>
      <c r="AC235" s="382">
        <v>1</v>
      </c>
      <c r="AD235" s="384" t="s">
        <v>254</v>
      </c>
      <c r="AE235" s="382">
        <v>43</v>
      </c>
      <c r="AF235" s="386">
        <v>2031</v>
      </c>
      <c r="AG235" s="390">
        <v>353.5954799999999</v>
      </c>
      <c r="AH235" s="387">
        <v>4.0267712589369102</v>
      </c>
      <c r="AI235" s="387">
        <v>7.7728008079458469E-2</v>
      </c>
      <c r="AJ235" s="387">
        <v>0.1454059047615654</v>
      </c>
      <c r="AK235" s="387">
        <v>8.5121973589707672E-3</v>
      </c>
      <c r="AL235" s="387">
        <v>9.0497242781497136E-3</v>
      </c>
      <c r="AM235" s="387">
        <v>2.247642843172091E-3</v>
      </c>
      <c r="AN235" s="387">
        <v>7.5300536562288691E-3</v>
      </c>
      <c r="AO235" s="387">
        <v>7.2397765378675122E-2</v>
      </c>
      <c r="AP235" s="387">
        <v>1.4984364901949543E-2</v>
      </c>
      <c r="AQ235" s="391">
        <v>1423.8481161540005</v>
      </c>
      <c r="AR235" s="391">
        <v>27.484272326299987</v>
      </c>
      <c r="AS235" s="391">
        <v>51.41487068899999</v>
      </c>
      <c r="AT235" s="391">
        <v>3.009874511</v>
      </c>
      <c r="AU235" s="391">
        <v>3.1999416000000003</v>
      </c>
      <c r="AV235" s="391">
        <v>0.79475635</v>
      </c>
      <c r="AW235" s="391">
        <v>2.6625929370000012</v>
      </c>
      <c r="AX235" s="391">
        <v>25.599522600000004</v>
      </c>
      <c r="AY235" s="391">
        <v>5.2984036999999997</v>
      </c>
    </row>
    <row r="236" spans="1:51" customFormat="1" x14ac:dyDescent="0.25">
      <c r="A236" s="384" t="s">
        <v>609</v>
      </c>
      <c r="B236" s="384" t="s">
        <v>442</v>
      </c>
      <c r="C236" s="382">
        <v>1</v>
      </c>
      <c r="D236" s="384" t="s">
        <v>610</v>
      </c>
      <c r="E236" s="382">
        <v>51</v>
      </c>
      <c r="F236" s="386">
        <v>51</v>
      </c>
      <c r="G236" s="390">
        <v>22.233533330000004</v>
      </c>
      <c r="H236" s="387">
        <v>37.507942898399605</v>
      </c>
      <c r="I236" s="387">
        <v>0.47583222179983403</v>
      </c>
      <c r="J236" s="387">
        <v>1.1383285490566895</v>
      </c>
      <c r="K236" s="387">
        <v>1.8989039466413265E-2</v>
      </c>
      <c r="L236" s="387">
        <v>1.1368349944583456E-2</v>
      </c>
      <c r="M236" s="387">
        <v>2.4786232905519021E-3</v>
      </c>
      <c r="N236" s="387">
        <v>1.6798067190624127E-2</v>
      </c>
      <c r="O236" s="387">
        <v>9.0946798890556707E-2</v>
      </c>
      <c r="P236" s="387">
        <v>1.6524235717148603E-2</v>
      </c>
      <c r="Q236" s="391">
        <v>833.93409857130462</v>
      </c>
      <c r="R236" s="391">
        <v>10.579431562874564</v>
      </c>
      <c r="S236" s="391">
        <v>25.30906573594245</v>
      </c>
      <c r="T236" s="391">
        <v>0.42219344188118479</v>
      </c>
      <c r="U236" s="391">
        <v>0.25275858739999996</v>
      </c>
      <c r="V236" s="391">
        <v>5.5108553542999997E-2</v>
      </c>
      <c r="W236" s="391">
        <v>0.37348038676232109</v>
      </c>
      <c r="X236" s="391">
        <v>2.0220686843899998</v>
      </c>
      <c r="Y236" s="391">
        <v>0.36739214556999999</v>
      </c>
      <c r="AA236" s="384" t="s">
        <v>609</v>
      </c>
      <c r="AB236" s="384" t="s">
        <v>442</v>
      </c>
      <c r="AC236" s="382">
        <v>1</v>
      </c>
      <c r="AD236" s="384" t="s">
        <v>610</v>
      </c>
      <c r="AE236" s="382">
        <v>51</v>
      </c>
      <c r="AF236" s="386">
        <v>51</v>
      </c>
      <c r="AG236" s="390">
        <v>22.233533330000004</v>
      </c>
      <c r="AH236" s="387">
        <v>37.507942898399605</v>
      </c>
      <c r="AI236" s="387">
        <v>0.47583222179983403</v>
      </c>
      <c r="AJ236" s="387">
        <v>1.1383285490566895</v>
      </c>
      <c r="AK236" s="387">
        <v>1.8989039466413265E-2</v>
      </c>
      <c r="AL236" s="387">
        <v>1.1368349944583456E-2</v>
      </c>
      <c r="AM236" s="387">
        <v>2.4786232905519021E-3</v>
      </c>
      <c r="AN236" s="387">
        <v>1.6798067190624127E-2</v>
      </c>
      <c r="AO236" s="387">
        <v>9.0946798890556707E-2</v>
      </c>
      <c r="AP236" s="387">
        <v>1.6524235717148603E-2</v>
      </c>
      <c r="AQ236" s="391">
        <v>833.93409857130462</v>
      </c>
      <c r="AR236" s="391">
        <v>10.579431562874564</v>
      </c>
      <c r="AS236" s="391">
        <v>25.30906573594245</v>
      </c>
      <c r="AT236" s="391">
        <v>0.42219344188118479</v>
      </c>
      <c r="AU236" s="391">
        <v>0.25275858739999996</v>
      </c>
      <c r="AV236" s="391">
        <v>5.5108553542999997E-2</v>
      </c>
      <c r="AW236" s="391">
        <v>0.37348038676232109</v>
      </c>
      <c r="AX236" s="391">
        <v>2.0220686843899998</v>
      </c>
      <c r="AY236" s="391">
        <v>0.36739214556999999</v>
      </c>
    </row>
    <row r="237" spans="1:51" customFormat="1" x14ac:dyDescent="0.25">
      <c r="A237" s="384" t="s">
        <v>611</v>
      </c>
      <c r="B237" s="384" t="s">
        <v>442</v>
      </c>
      <c r="C237" s="382">
        <v>1</v>
      </c>
      <c r="D237" s="384" t="s">
        <v>610</v>
      </c>
      <c r="E237" s="382">
        <v>51</v>
      </c>
      <c r="F237" s="386">
        <v>2003</v>
      </c>
      <c r="G237" s="390">
        <v>2.5701102999999999E-2</v>
      </c>
      <c r="H237" s="387">
        <v>29.538066092122975</v>
      </c>
      <c r="I237" s="387">
        <v>2.3175662813331748</v>
      </c>
      <c r="J237" s="387">
        <v>3.6420117368083393</v>
      </c>
      <c r="K237" s="387">
        <v>2.990095254261655E-2</v>
      </c>
      <c r="L237" s="387">
        <v>1.1361720934700741E-2</v>
      </c>
      <c r="M237" s="387">
        <v>2.3962287922039767E-3</v>
      </c>
      <c r="N237" s="387">
        <v>2.6450956696376031E-2</v>
      </c>
      <c r="O237" s="387">
        <v>9.0893865138784113E-2</v>
      </c>
      <c r="P237" s="387">
        <v>1.5974935005707732E-2</v>
      </c>
      <c r="Q237" s="391">
        <v>0.75916087905446006</v>
      </c>
      <c r="R237" s="391">
        <v>5.9564009705870898E-2</v>
      </c>
      <c r="S237" s="391">
        <v>9.3603718774920019E-2</v>
      </c>
      <c r="T237" s="391">
        <v>7.6848746109589984E-4</v>
      </c>
      <c r="U237" s="391">
        <v>2.9200876000000001E-4</v>
      </c>
      <c r="V237" s="391">
        <v>6.1585722999999998E-5</v>
      </c>
      <c r="W237" s="391">
        <v>6.7981876250210009E-4</v>
      </c>
      <c r="X237" s="391">
        <v>2.3360725899999996E-3</v>
      </c>
      <c r="Y237" s="391">
        <v>4.1057345000000001E-4</v>
      </c>
      <c r="AA237" s="384" t="s">
        <v>611</v>
      </c>
      <c r="AB237" s="384" t="s">
        <v>442</v>
      </c>
      <c r="AC237" s="382">
        <v>1</v>
      </c>
      <c r="AD237" s="384" t="s">
        <v>610</v>
      </c>
      <c r="AE237" s="382">
        <v>51</v>
      </c>
      <c r="AF237" s="386">
        <v>2003</v>
      </c>
      <c r="AG237" s="390">
        <v>2.5701102999999999E-2</v>
      </c>
      <c r="AH237" s="387">
        <v>29.538066092122975</v>
      </c>
      <c r="AI237" s="387">
        <v>2.3175662813331748</v>
      </c>
      <c r="AJ237" s="387">
        <v>3.6420117368083393</v>
      </c>
      <c r="AK237" s="387">
        <v>2.990095254261655E-2</v>
      </c>
      <c r="AL237" s="387">
        <v>1.1361720934700741E-2</v>
      </c>
      <c r="AM237" s="387">
        <v>2.3962287922039767E-3</v>
      </c>
      <c r="AN237" s="387">
        <v>2.6450956696376031E-2</v>
      </c>
      <c r="AO237" s="387">
        <v>9.0893865138784113E-2</v>
      </c>
      <c r="AP237" s="387">
        <v>1.5974935005707732E-2</v>
      </c>
      <c r="AQ237" s="391">
        <v>0.75916087905446006</v>
      </c>
      <c r="AR237" s="391">
        <v>5.9564009705870898E-2</v>
      </c>
      <c r="AS237" s="391">
        <v>9.3603718774920019E-2</v>
      </c>
      <c r="AT237" s="391">
        <v>7.6848746109589984E-4</v>
      </c>
      <c r="AU237" s="391">
        <v>2.9200876000000001E-4</v>
      </c>
      <c r="AV237" s="391">
        <v>6.1585722999999998E-5</v>
      </c>
      <c r="AW237" s="391">
        <v>6.7981876250210009E-4</v>
      </c>
      <c r="AX237" s="391">
        <v>2.3360725899999996E-3</v>
      </c>
      <c r="AY237" s="391">
        <v>4.1057345000000001E-4</v>
      </c>
    </row>
    <row r="238" spans="1:51" customFormat="1" x14ac:dyDescent="0.25">
      <c r="A238" s="384" t="s">
        <v>612</v>
      </c>
      <c r="B238" s="384" t="s">
        <v>442</v>
      </c>
      <c r="C238" s="382">
        <v>1</v>
      </c>
      <c r="D238" s="384" t="s">
        <v>610</v>
      </c>
      <c r="E238" s="382">
        <v>51</v>
      </c>
      <c r="F238" s="386">
        <v>2005</v>
      </c>
      <c r="G238" s="390">
        <v>0.10437798399999999</v>
      </c>
      <c r="H238" s="387">
        <v>29.537984939601827</v>
      </c>
      <c r="I238" s="387">
        <v>2.2756290807113646</v>
      </c>
      <c r="J238" s="387">
        <v>2.7675886660162936</v>
      </c>
      <c r="K238" s="387">
        <v>4.1068726766192387E-2</v>
      </c>
      <c r="L238" s="387">
        <v>1.1361693477429111E-2</v>
      </c>
      <c r="M238" s="387">
        <v>2.3962253380942866E-3</v>
      </c>
      <c r="N238" s="387">
        <v>3.6330202448439701E-2</v>
      </c>
      <c r="O238" s="387">
        <v>9.0893544178818397E-2</v>
      </c>
      <c r="P238" s="387">
        <v>1.5974903481561782E-2</v>
      </c>
      <c r="Q238" s="391">
        <v>3.0831153194180003</v>
      </c>
      <c r="R238" s="391">
        <v>0.23752557577642552</v>
      </c>
      <c r="S238" s="391">
        <v>0.28887532550003003</v>
      </c>
      <c r="T238" s="391">
        <v>4.2866709053020003E-3</v>
      </c>
      <c r="U238" s="391">
        <v>1.1859106600000001E-3</v>
      </c>
      <c r="V238" s="391">
        <v>2.5011317000000002E-4</v>
      </c>
      <c r="W238" s="391">
        <v>3.7920732898799997E-3</v>
      </c>
      <c r="X238" s="391">
        <v>9.4872848999999985E-3</v>
      </c>
      <c r="Y238" s="391">
        <v>1.6674282199999999E-3</v>
      </c>
      <c r="AA238" s="384" t="s">
        <v>612</v>
      </c>
      <c r="AB238" s="384" t="s">
        <v>442</v>
      </c>
      <c r="AC238" s="382">
        <v>1</v>
      </c>
      <c r="AD238" s="384" t="s">
        <v>610</v>
      </c>
      <c r="AE238" s="382">
        <v>51</v>
      </c>
      <c r="AF238" s="386">
        <v>2005</v>
      </c>
      <c r="AG238" s="390">
        <v>0.10437798399999999</v>
      </c>
      <c r="AH238" s="387">
        <v>29.537984939601827</v>
      </c>
      <c r="AI238" s="387">
        <v>2.2756290807113646</v>
      </c>
      <c r="AJ238" s="387">
        <v>2.7675886660162936</v>
      </c>
      <c r="AK238" s="387">
        <v>4.1068726766192387E-2</v>
      </c>
      <c r="AL238" s="387">
        <v>1.1361693477429111E-2</v>
      </c>
      <c r="AM238" s="387">
        <v>2.3962253380942866E-3</v>
      </c>
      <c r="AN238" s="387">
        <v>3.6330202448439701E-2</v>
      </c>
      <c r="AO238" s="387">
        <v>9.0893544178818397E-2</v>
      </c>
      <c r="AP238" s="387">
        <v>1.5974903481561782E-2</v>
      </c>
      <c r="AQ238" s="391">
        <v>3.0831153194180003</v>
      </c>
      <c r="AR238" s="391">
        <v>0.23752557577642552</v>
      </c>
      <c r="AS238" s="391">
        <v>0.28887532550003003</v>
      </c>
      <c r="AT238" s="391">
        <v>4.2866709053020003E-3</v>
      </c>
      <c r="AU238" s="391">
        <v>1.1859106600000001E-3</v>
      </c>
      <c r="AV238" s="391">
        <v>2.5011317000000002E-4</v>
      </c>
      <c r="AW238" s="391">
        <v>3.7920732898799997E-3</v>
      </c>
      <c r="AX238" s="391">
        <v>9.4872848999999985E-3</v>
      </c>
      <c r="AY238" s="391">
        <v>1.6674282199999999E-3</v>
      </c>
    </row>
    <row r="239" spans="1:51" customFormat="1" x14ac:dyDescent="0.25">
      <c r="A239" s="384" t="s">
        <v>613</v>
      </c>
      <c r="B239" s="384" t="s">
        <v>442</v>
      </c>
      <c r="C239" s="382">
        <v>1</v>
      </c>
      <c r="D239" s="384" t="s">
        <v>610</v>
      </c>
      <c r="E239" s="382">
        <v>51</v>
      </c>
      <c r="F239" s="386">
        <v>2006</v>
      </c>
      <c r="G239" s="390">
        <v>0.20272355299999995</v>
      </c>
      <c r="H239" s="387">
        <v>29.537981539844083</v>
      </c>
      <c r="I239" s="387">
        <v>2.2742025239222112</v>
      </c>
      <c r="J239" s="387">
        <v>2.5678364590739018</v>
      </c>
      <c r="K239" s="387">
        <v>4.1068755859596663E-2</v>
      </c>
      <c r="L239" s="387">
        <v>1.136171671182184E-2</v>
      </c>
      <c r="M239" s="387">
        <v>2.3962269445820142E-3</v>
      </c>
      <c r="N239" s="387">
        <v>3.6330220824015449E-2</v>
      </c>
      <c r="O239" s="387">
        <v>9.0893806996368121E-2</v>
      </c>
      <c r="P239" s="387">
        <v>1.5974929168689155E-2</v>
      </c>
      <c r="Q239" s="391">
        <v>5.9880445662056019</v>
      </c>
      <c r="R239" s="391">
        <v>0.46103441589107808</v>
      </c>
      <c r="S239" s="391">
        <v>0.52056093050640029</v>
      </c>
      <c r="T239" s="391">
        <v>8.3256041051470026E-3</v>
      </c>
      <c r="U239" s="391">
        <v>2.3032875800000001E-3</v>
      </c>
      <c r="V239" s="391">
        <v>4.857716399999999E-4</v>
      </c>
      <c r="W239" s="391">
        <v>7.3649914467189973E-3</v>
      </c>
      <c r="X239" s="391">
        <v>1.8426315499999998E-2</v>
      </c>
      <c r="Y239" s="391">
        <v>3.2384944000000008E-3</v>
      </c>
      <c r="AA239" s="384" t="s">
        <v>613</v>
      </c>
      <c r="AB239" s="384" t="s">
        <v>442</v>
      </c>
      <c r="AC239" s="382">
        <v>1</v>
      </c>
      <c r="AD239" s="384" t="s">
        <v>610</v>
      </c>
      <c r="AE239" s="382">
        <v>51</v>
      </c>
      <c r="AF239" s="386">
        <v>2006</v>
      </c>
      <c r="AG239" s="390">
        <v>0.20272355299999995</v>
      </c>
      <c r="AH239" s="387">
        <v>29.537981539844083</v>
      </c>
      <c r="AI239" s="387">
        <v>2.2742025239222112</v>
      </c>
      <c r="AJ239" s="387">
        <v>2.5678364590739018</v>
      </c>
      <c r="AK239" s="387">
        <v>4.1068755859596663E-2</v>
      </c>
      <c r="AL239" s="387">
        <v>1.136171671182184E-2</v>
      </c>
      <c r="AM239" s="387">
        <v>2.3962269445820142E-3</v>
      </c>
      <c r="AN239" s="387">
        <v>3.6330220824015449E-2</v>
      </c>
      <c r="AO239" s="387">
        <v>9.0893806996368121E-2</v>
      </c>
      <c r="AP239" s="387">
        <v>1.5974929168689155E-2</v>
      </c>
      <c r="AQ239" s="391">
        <v>5.9880445662056019</v>
      </c>
      <c r="AR239" s="391">
        <v>0.46103441589107808</v>
      </c>
      <c r="AS239" s="391">
        <v>0.52056093050640029</v>
      </c>
      <c r="AT239" s="391">
        <v>8.3256041051470026E-3</v>
      </c>
      <c r="AU239" s="391">
        <v>2.3032875800000001E-3</v>
      </c>
      <c r="AV239" s="391">
        <v>4.857716399999999E-4</v>
      </c>
      <c r="AW239" s="391">
        <v>7.3649914467189973E-3</v>
      </c>
      <c r="AX239" s="391">
        <v>1.8426315499999998E-2</v>
      </c>
      <c r="AY239" s="391">
        <v>3.2384944000000008E-3</v>
      </c>
    </row>
    <row r="240" spans="1:51" customFormat="1" x14ac:dyDescent="0.25">
      <c r="A240" s="384" t="s">
        <v>614</v>
      </c>
      <c r="B240" s="384" t="s">
        <v>442</v>
      </c>
      <c r="C240" s="382">
        <v>1</v>
      </c>
      <c r="D240" s="384" t="s">
        <v>610</v>
      </c>
      <c r="E240" s="382">
        <v>51</v>
      </c>
      <c r="F240" s="386">
        <v>2007</v>
      </c>
      <c r="G240" s="390">
        <v>1.2555542099999999</v>
      </c>
      <c r="H240" s="387">
        <v>30.709403255066928</v>
      </c>
      <c r="I240" s="387">
        <v>2.4279630553682736</v>
      </c>
      <c r="J240" s="387">
        <v>2.5510986531526991</v>
      </c>
      <c r="K240" s="387">
        <v>5.0390472748500413E-2</v>
      </c>
      <c r="L240" s="387">
        <v>1.6344246976002733E-2</v>
      </c>
      <c r="M240" s="387">
        <v>3.8553354856736936E-3</v>
      </c>
      <c r="N240" s="387">
        <v>4.4576342317883683E-2</v>
      </c>
      <c r="O240" s="387">
        <v>0.13075403171958622</v>
      </c>
      <c r="P240" s="387">
        <v>2.5702366128818925E-2</v>
      </c>
      <c r="Q240" s="391">
        <v>38.557320543486981</v>
      </c>
      <c r="R240" s="391">
        <v>3.0484392358920989</v>
      </c>
      <c r="S240" s="391">
        <v>3.2030426540912007</v>
      </c>
      <c r="T240" s="391">
        <v>6.3267970203269963E-2</v>
      </c>
      <c r="U240" s="391">
        <v>2.0521088099999998E-2</v>
      </c>
      <c r="V240" s="391">
        <v>4.8405827000000002E-3</v>
      </c>
      <c r="W240" s="391">
        <v>5.5968014263620011E-2</v>
      </c>
      <c r="X240" s="391">
        <v>0.16416877499999999</v>
      </c>
      <c r="Y240" s="391">
        <v>3.2270713999999999E-2</v>
      </c>
      <c r="AA240" s="384" t="s">
        <v>614</v>
      </c>
      <c r="AB240" s="384" t="s">
        <v>442</v>
      </c>
      <c r="AC240" s="382">
        <v>1</v>
      </c>
      <c r="AD240" s="384" t="s">
        <v>610</v>
      </c>
      <c r="AE240" s="382">
        <v>51</v>
      </c>
      <c r="AF240" s="386">
        <v>2007</v>
      </c>
      <c r="AG240" s="390">
        <v>1.2555542099999999</v>
      </c>
      <c r="AH240" s="387">
        <v>30.709403255066928</v>
      </c>
      <c r="AI240" s="387">
        <v>2.4279630553682736</v>
      </c>
      <c r="AJ240" s="387">
        <v>2.5510986531526991</v>
      </c>
      <c r="AK240" s="387">
        <v>5.0390472748500413E-2</v>
      </c>
      <c r="AL240" s="387">
        <v>1.6344246976002733E-2</v>
      </c>
      <c r="AM240" s="387">
        <v>3.8553354856736936E-3</v>
      </c>
      <c r="AN240" s="387">
        <v>4.4576342317883683E-2</v>
      </c>
      <c r="AO240" s="387">
        <v>0.13075403171958622</v>
      </c>
      <c r="AP240" s="387">
        <v>2.5702366128818925E-2</v>
      </c>
      <c r="AQ240" s="391">
        <v>38.557320543486981</v>
      </c>
      <c r="AR240" s="391">
        <v>3.0484392358920989</v>
      </c>
      <c r="AS240" s="391">
        <v>3.2030426540912007</v>
      </c>
      <c r="AT240" s="391">
        <v>6.3267970203269963E-2</v>
      </c>
      <c r="AU240" s="391">
        <v>2.0521088099999998E-2</v>
      </c>
      <c r="AV240" s="391">
        <v>4.8405827000000002E-3</v>
      </c>
      <c r="AW240" s="391">
        <v>5.5968014263620011E-2</v>
      </c>
      <c r="AX240" s="391">
        <v>0.16416877499999999</v>
      </c>
      <c r="AY240" s="391">
        <v>3.2270713999999999E-2</v>
      </c>
    </row>
    <row r="241" spans="1:51" customFormat="1" x14ac:dyDescent="0.25">
      <c r="A241" s="384" t="s">
        <v>615</v>
      </c>
      <c r="B241" s="384" t="s">
        <v>442</v>
      </c>
      <c r="C241" s="382">
        <v>1</v>
      </c>
      <c r="D241" s="384" t="s">
        <v>610</v>
      </c>
      <c r="E241" s="382">
        <v>51</v>
      </c>
      <c r="F241" s="386">
        <v>2008</v>
      </c>
      <c r="G241" s="390">
        <v>0.28973472000000006</v>
      </c>
      <c r="H241" s="387">
        <v>7.97927058098829</v>
      </c>
      <c r="I241" s="387">
        <v>0.73746376745204356</v>
      </c>
      <c r="J241" s="387">
        <v>1.869810587803562</v>
      </c>
      <c r="K241" s="387">
        <v>6.3068309102167652E-2</v>
      </c>
      <c r="L241" s="387">
        <v>1.1361695967953025E-2</v>
      </c>
      <c r="M241" s="387">
        <v>2.3962187203521892E-3</v>
      </c>
      <c r="N241" s="387">
        <v>5.5791407624602239E-2</v>
      </c>
      <c r="O241" s="387">
        <v>9.0893533229293305E-2</v>
      </c>
      <c r="P241" s="387">
        <v>1.5974881091227168E-2</v>
      </c>
      <c r="Q241" s="391">
        <v>2.3118717275868801</v>
      </c>
      <c r="R241" s="391">
        <v>0.21366885817286299</v>
      </c>
      <c r="S241" s="391">
        <v>0.54174904711030059</v>
      </c>
      <c r="T241" s="391">
        <v>1.8273078878590001E-2</v>
      </c>
      <c r="U241" s="391">
        <v>3.2918777999999993E-3</v>
      </c>
      <c r="V241" s="391">
        <v>6.9426776000000004E-4</v>
      </c>
      <c r="W241" s="391">
        <v>1.6164707866519998E-2</v>
      </c>
      <c r="X241" s="391">
        <v>2.6335012399999996E-2</v>
      </c>
      <c r="Y241" s="391">
        <v>4.6284776999999987E-3</v>
      </c>
      <c r="AA241" s="384" t="s">
        <v>615</v>
      </c>
      <c r="AB241" s="384" t="s">
        <v>442</v>
      </c>
      <c r="AC241" s="382">
        <v>1</v>
      </c>
      <c r="AD241" s="384" t="s">
        <v>610</v>
      </c>
      <c r="AE241" s="382">
        <v>51</v>
      </c>
      <c r="AF241" s="386">
        <v>2008</v>
      </c>
      <c r="AG241" s="390">
        <v>0.28973472000000006</v>
      </c>
      <c r="AH241" s="387">
        <v>7.97927058098829</v>
      </c>
      <c r="AI241" s="387">
        <v>0.73746376745204356</v>
      </c>
      <c r="AJ241" s="387">
        <v>1.869810587803562</v>
      </c>
      <c r="AK241" s="387">
        <v>6.3068309102167652E-2</v>
      </c>
      <c r="AL241" s="387">
        <v>1.1361695967953025E-2</v>
      </c>
      <c r="AM241" s="387">
        <v>2.3962187203521892E-3</v>
      </c>
      <c r="AN241" s="387">
        <v>5.5791407624602239E-2</v>
      </c>
      <c r="AO241" s="387">
        <v>9.0893533229293305E-2</v>
      </c>
      <c r="AP241" s="387">
        <v>1.5974881091227168E-2</v>
      </c>
      <c r="AQ241" s="391">
        <v>2.3118717275868801</v>
      </c>
      <c r="AR241" s="391">
        <v>0.21366885817286299</v>
      </c>
      <c r="AS241" s="391">
        <v>0.54174904711030059</v>
      </c>
      <c r="AT241" s="391">
        <v>1.8273078878590001E-2</v>
      </c>
      <c r="AU241" s="391">
        <v>3.2918777999999993E-3</v>
      </c>
      <c r="AV241" s="391">
        <v>6.9426776000000004E-4</v>
      </c>
      <c r="AW241" s="391">
        <v>1.6164707866519998E-2</v>
      </c>
      <c r="AX241" s="391">
        <v>2.6335012399999996E-2</v>
      </c>
      <c r="AY241" s="391">
        <v>4.6284776999999987E-3</v>
      </c>
    </row>
    <row r="242" spans="1:51" customFormat="1" x14ac:dyDescent="0.25">
      <c r="A242" s="384" t="s">
        <v>616</v>
      </c>
      <c r="B242" s="384" t="s">
        <v>442</v>
      </c>
      <c r="C242" s="382">
        <v>1</v>
      </c>
      <c r="D242" s="384" t="s">
        <v>610</v>
      </c>
      <c r="E242" s="382">
        <v>51</v>
      </c>
      <c r="F242" s="386">
        <v>2009</v>
      </c>
      <c r="G242" s="390">
        <v>0.93732561000000003</v>
      </c>
      <c r="H242" s="387">
        <v>7.9792934611185968</v>
      </c>
      <c r="I242" s="387">
        <v>0.73746631250899686</v>
      </c>
      <c r="J242" s="387">
        <v>1.796350690433925</v>
      </c>
      <c r="K242" s="387">
        <v>6.3068533147621966E-2</v>
      </c>
      <c r="L242" s="387">
        <v>1.1361727543110661E-2</v>
      </c>
      <c r="M242" s="387">
        <v>2.3962263657769894E-3</v>
      </c>
      <c r="N242" s="387">
        <v>5.5791637837997399E-2</v>
      </c>
      <c r="O242" s="387">
        <v>9.0893809036114992E-2</v>
      </c>
      <c r="P242" s="387">
        <v>1.5974921564343048E-2</v>
      </c>
      <c r="Q242" s="391">
        <v>7.4791961108120004</v>
      </c>
      <c r="R242" s="391">
        <v>0.6912460612269461</v>
      </c>
      <c r="S242" s="391">
        <v>1.6837655066849</v>
      </c>
      <c r="T242" s="391">
        <v>5.9115751304399985E-2</v>
      </c>
      <c r="U242" s="391">
        <v>1.0649638200000002E-2</v>
      </c>
      <c r="V242" s="391">
        <v>2.2460443399999999E-3</v>
      </c>
      <c r="W242" s="391">
        <v>5.2294930969399994E-2</v>
      </c>
      <c r="X242" s="391">
        <v>8.5197095E-2</v>
      </c>
      <c r="Y242" s="391">
        <v>1.4973703100000001E-2</v>
      </c>
      <c r="AA242" s="384" t="s">
        <v>616</v>
      </c>
      <c r="AB242" s="384" t="s">
        <v>442</v>
      </c>
      <c r="AC242" s="382">
        <v>1</v>
      </c>
      <c r="AD242" s="384" t="s">
        <v>610</v>
      </c>
      <c r="AE242" s="382">
        <v>51</v>
      </c>
      <c r="AF242" s="386">
        <v>2009</v>
      </c>
      <c r="AG242" s="390">
        <v>0.93732561000000003</v>
      </c>
      <c r="AH242" s="387">
        <v>7.9792934611185968</v>
      </c>
      <c r="AI242" s="387">
        <v>0.73746631250899686</v>
      </c>
      <c r="AJ242" s="387">
        <v>1.796350690433925</v>
      </c>
      <c r="AK242" s="387">
        <v>6.3068533147621966E-2</v>
      </c>
      <c r="AL242" s="387">
        <v>1.1361727543110661E-2</v>
      </c>
      <c r="AM242" s="387">
        <v>2.3962263657769894E-3</v>
      </c>
      <c r="AN242" s="387">
        <v>5.5791637837997399E-2</v>
      </c>
      <c r="AO242" s="387">
        <v>9.0893809036114992E-2</v>
      </c>
      <c r="AP242" s="387">
        <v>1.5974921564343048E-2</v>
      </c>
      <c r="AQ242" s="391">
        <v>7.4791961108120004</v>
      </c>
      <c r="AR242" s="391">
        <v>0.6912460612269461</v>
      </c>
      <c r="AS242" s="391">
        <v>1.6837655066849</v>
      </c>
      <c r="AT242" s="391">
        <v>5.9115751304399985E-2</v>
      </c>
      <c r="AU242" s="391">
        <v>1.0649638200000002E-2</v>
      </c>
      <c r="AV242" s="391">
        <v>2.2460443399999999E-3</v>
      </c>
      <c r="AW242" s="391">
        <v>5.2294930969399994E-2</v>
      </c>
      <c r="AX242" s="391">
        <v>8.5197095E-2</v>
      </c>
      <c r="AY242" s="391">
        <v>1.4973703100000001E-2</v>
      </c>
    </row>
    <row r="243" spans="1:51" customFormat="1" x14ac:dyDescent="0.25">
      <c r="A243" s="384" t="s">
        <v>617</v>
      </c>
      <c r="B243" s="384" t="s">
        <v>442</v>
      </c>
      <c r="C243" s="382">
        <v>1</v>
      </c>
      <c r="D243" s="384" t="s">
        <v>610</v>
      </c>
      <c r="E243" s="382">
        <v>51</v>
      </c>
      <c r="F243" s="386">
        <v>2013</v>
      </c>
      <c r="G243" s="390">
        <v>2.0803090099999997</v>
      </c>
      <c r="H243" s="387">
        <v>63.140066405236055</v>
      </c>
      <c r="I243" s="387">
        <v>0.45612980799688085</v>
      </c>
      <c r="J243" s="387">
        <v>1.7113010965265203</v>
      </c>
      <c r="K243" s="387">
        <v>2.15976304395759E-2</v>
      </c>
      <c r="L243" s="387">
        <v>1.0759210238675069E-2</v>
      </c>
      <c r="M243" s="387">
        <v>2.3962267990177101E-3</v>
      </c>
      <c r="N243" s="387">
        <v>1.9105673237169697E-2</v>
      </c>
      <c r="O243" s="387">
        <v>8.607363864659702E-2</v>
      </c>
      <c r="P243" s="387">
        <v>1.5974929128437509E-2</v>
      </c>
      <c r="Q243" s="391">
        <v>131.35084903481086</v>
      </c>
      <c r="R243" s="391">
        <v>0.94889094930548112</v>
      </c>
      <c r="S243" s="391">
        <v>3.5600350899269992</v>
      </c>
      <c r="T243" s="391">
        <v>4.4929745198099995E-2</v>
      </c>
      <c r="U243" s="391">
        <v>2.2382481999999995E-2</v>
      </c>
      <c r="V243" s="391">
        <v>4.9848922000000004E-3</v>
      </c>
      <c r="W243" s="391">
        <v>3.9745704177399983E-2</v>
      </c>
      <c r="X243" s="391">
        <v>0.17905976599999995</v>
      </c>
      <c r="Y243" s="391">
        <v>3.3232788999999992E-2</v>
      </c>
      <c r="AA243" s="384" t="s">
        <v>617</v>
      </c>
      <c r="AB243" s="384" t="s">
        <v>442</v>
      </c>
      <c r="AC243" s="382">
        <v>1</v>
      </c>
      <c r="AD243" s="384" t="s">
        <v>610</v>
      </c>
      <c r="AE243" s="382">
        <v>51</v>
      </c>
      <c r="AF243" s="386">
        <v>2013</v>
      </c>
      <c r="AG243" s="390">
        <v>2.0803090099999997</v>
      </c>
      <c r="AH243" s="387">
        <v>63.140066405236055</v>
      </c>
      <c r="AI243" s="387">
        <v>0.45612980799688085</v>
      </c>
      <c r="AJ243" s="387">
        <v>1.7113010965265203</v>
      </c>
      <c r="AK243" s="387">
        <v>2.15976304395759E-2</v>
      </c>
      <c r="AL243" s="387">
        <v>1.0759210238675069E-2</v>
      </c>
      <c r="AM243" s="387">
        <v>2.3962267990177101E-3</v>
      </c>
      <c r="AN243" s="387">
        <v>1.9105673237169697E-2</v>
      </c>
      <c r="AO243" s="387">
        <v>8.607363864659702E-2</v>
      </c>
      <c r="AP243" s="387">
        <v>1.5974929128437509E-2</v>
      </c>
      <c r="AQ243" s="391">
        <v>131.35084903481086</v>
      </c>
      <c r="AR243" s="391">
        <v>0.94889094930548112</v>
      </c>
      <c r="AS243" s="391">
        <v>3.5600350899269992</v>
      </c>
      <c r="AT243" s="391">
        <v>4.4929745198099995E-2</v>
      </c>
      <c r="AU243" s="391">
        <v>2.2382481999999995E-2</v>
      </c>
      <c r="AV243" s="391">
        <v>4.9848922000000004E-3</v>
      </c>
      <c r="AW243" s="391">
        <v>3.9745704177399983E-2</v>
      </c>
      <c r="AX243" s="391">
        <v>0.17905976599999995</v>
      </c>
      <c r="AY243" s="391">
        <v>3.3232788999999992E-2</v>
      </c>
    </row>
    <row r="244" spans="1:51" customFormat="1" x14ac:dyDescent="0.25">
      <c r="A244" s="384" t="s">
        <v>2091</v>
      </c>
      <c r="B244" s="384" t="s">
        <v>442</v>
      </c>
      <c r="C244" s="382">
        <v>1</v>
      </c>
      <c r="D244" s="384" t="s">
        <v>610</v>
      </c>
      <c r="E244" s="382">
        <v>51</v>
      </c>
      <c r="F244" s="386">
        <v>2016</v>
      </c>
      <c r="G244" s="390">
        <v>0.99544758999999994</v>
      </c>
      <c r="H244" s="387">
        <v>61.64023459507407</v>
      </c>
      <c r="I244" s="387">
        <v>0.44901780728858764</v>
      </c>
      <c r="J244" s="387">
        <v>1.606287369388679</v>
      </c>
      <c r="K244" s="387">
        <v>2.1530796960993207E-2</v>
      </c>
      <c r="L244" s="387">
        <v>1.0943309732660061E-2</v>
      </c>
      <c r="M244" s="387">
        <v>2.3962272087071912E-3</v>
      </c>
      <c r="N244" s="387">
        <v>1.9046556876590563E-2</v>
      </c>
      <c r="O244" s="387">
        <v>8.7546537733844951E-2</v>
      </c>
      <c r="P244" s="387">
        <v>1.5974921190979027E-2</v>
      </c>
      <c r="Q244" s="391">
        <v>61.359622974701104</v>
      </c>
      <c r="R244" s="391">
        <v>0.44697369413250898</v>
      </c>
      <c r="S244" s="391">
        <v>1.5989748907054002</v>
      </c>
      <c r="T244" s="391">
        <v>2.1432779945600011E-2</v>
      </c>
      <c r="U244" s="391">
        <v>1.0893491300000002E-2</v>
      </c>
      <c r="V244" s="391">
        <v>2.3853186000000002E-3</v>
      </c>
      <c r="W244" s="391">
        <v>1.8959849140600001E-2</v>
      </c>
      <c r="X244" s="391">
        <v>8.7147990000000009E-2</v>
      </c>
      <c r="Y244" s="391">
        <v>1.5902196800000001E-2</v>
      </c>
      <c r="AA244" s="384" t="s">
        <v>2091</v>
      </c>
      <c r="AB244" s="384" t="s">
        <v>442</v>
      </c>
      <c r="AC244" s="382">
        <v>1</v>
      </c>
      <c r="AD244" s="384" t="s">
        <v>610</v>
      </c>
      <c r="AE244" s="382">
        <v>51</v>
      </c>
      <c r="AF244" s="386">
        <v>2016</v>
      </c>
      <c r="AG244" s="390">
        <v>0.99544758999999994</v>
      </c>
      <c r="AH244" s="387">
        <v>61.64023459507407</v>
      </c>
      <c r="AI244" s="387">
        <v>0.44901780728858764</v>
      </c>
      <c r="AJ244" s="387">
        <v>1.606287369388679</v>
      </c>
      <c r="AK244" s="387">
        <v>2.1530796960993207E-2</v>
      </c>
      <c r="AL244" s="387">
        <v>1.0943309732660061E-2</v>
      </c>
      <c r="AM244" s="387">
        <v>2.3962272087071912E-3</v>
      </c>
      <c r="AN244" s="387">
        <v>1.9046556876590563E-2</v>
      </c>
      <c r="AO244" s="387">
        <v>8.7546537733844951E-2</v>
      </c>
      <c r="AP244" s="387">
        <v>1.5974921190979027E-2</v>
      </c>
      <c r="AQ244" s="391">
        <v>61.359622974701104</v>
      </c>
      <c r="AR244" s="391">
        <v>0.44697369413250898</v>
      </c>
      <c r="AS244" s="391">
        <v>1.5989748907054002</v>
      </c>
      <c r="AT244" s="391">
        <v>2.1432779945600011E-2</v>
      </c>
      <c r="AU244" s="391">
        <v>1.0893491300000002E-2</v>
      </c>
      <c r="AV244" s="391">
        <v>2.3853186000000002E-3</v>
      </c>
      <c r="AW244" s="391">
        <v>1.8959849140600001E-2</v>
      </c>
      <c r="AX244" s="391">
        <v>8.7147990000000009E-2</v>
      </c>
      <c r="AY244" s="391">
        <v>1.5902196800000001E-2</v>
      </c>
    </row>
    <row r="245" spans="1:51" customFormat="1" x14ac:dyDescent="0.25">
      <c r="A245" s="384" t="s">
        <v>2092</v>
      </c>
      <c r="B245" s="384" t="s">
        <v>442</v>
      </c>
      <c r="C245" s="382">
        <v>1</v>
      </c>
      <c r="D245" s="384" t="s">
        <v>610</v>
      </c>
      <c r="E245" s="382">
        <v>51</v>
      </c>
      <c r="F245" s="386">
        <v>2017</v>
      </c>
      <c r="G245" s="390">
        <v>0.55733631999999989</v>
      </c>
      <c r="H245" s="387">
        <v>61.640030493127597</v>
      </c>
      <c r="I245" s="387">
        <v>0.43435376489807825</v>
      </c>
      <c r="J245" s="387">
        <v>1.5116725517154526</v>
      </c>
      <c r="K245" s="387">
        <v>1.8093977505610974E-2</v>
      </c>
      <c r="L245" s="387">
        <v>1.0943304753582185E-2</v>
      </c>
      <c r="M245" s="387">
        <v>2.3962265369678413E-3</v>
      </c>
      <c r="N245" s="387">
        <v>1.6006283527942335E-2</v>
      </c>
      <c r="O245" s="387">
        <v>8.75465194875511E-2</v>
      </c>
      <c r="P245" s="387">
        <v>1.5974924799446052E-2</v>
      </c>
      <c r="Q245" s="391">
        <v>34.354227759727515</v>
      </c>
      <c r="R245" s="391">
        <v>0.24208112890644007</v>
      </c>
      <c r="S245" s="391">
        <v>0.8425100170180998</v>
      </c>
      <c r="T245" s="391">
        <v>1.0084430837139998E-2</v>
      </c>
      <c r="U245" s="391">
        <v>6.0991012000000009E-3</v>
      </c>
      <c r="V245" s="391">
        <v>1.3355040800000003E-3</v>
      </c>
      <c r="W245" s="391">
        <v>8.9208831583399966E-3</v>
      </c>
      <c r="X245" s="391">
        <v>4.8792855000000003E-2</v>
      </c>
      <c r="Y245" s="391">
        <v>8.9034057999999999E-3</v>
      </c>
      <c r="AA245" s="384" t="s">
        <v>2092</v>
      </c>
      <c r="AB245" s="384" t="s">
        <v>442</v>
      </c>
      <c r="AC245" s="382">
        <v>1</v>
      </c>
      <c r="AD245" s="384" t="s">
        <v>610</v>
      </c>
      <c r="AE245" s="382">
        <v>51</v>
      </c>
      <c r="AF245" s="386">
        <v>2017</v>
      </c>
      <c r="AG245" s="390">
        <v>0.55733631999999989</v>
      </c>
      <c r="AH245" s="387">
        <v>61.640030493127597</v>
      </c>
      <c r="AI245" s="387">
        <v>0.43435376489807825</v>
      </c>
      <c r="AJ245" s="387">
        <v>1.5116725517154526</v>
      </c>
      <c r="AK245" s="387">
        <v>1.8093977505610974E-2</v>
      </c>
      <c r="AL245" s="387">
        <v>1.0943304753582185E-2</v>
      </c>
      <c r="AM245" s="387">
        <v>2.3962265369678413E-3</v>
      </c>
      <c r="AN245" s="387">
        <v>1.6006283527942335E-2</v>
      </c>
      <c r="AO245" s="387">
        <v>8.75465194875511E-2</v>
      </c>
      <c r="AP245" s="387">
        <v>1.5974924799446052E-2</v>
      </c>
      <c r="AQ245" s="391">
        <v>34.354227759727515</v>
      </c>
      <c r="AR245" s="391">
        <v>0.24208112890644007</v>
      </c>
      <c r="AS245" s="391">
        <v>0.8425100170180998</v>
      </c>
      <c r="AT245" s="391">
        <v>1.0084430837139998E-2</v>
      </c>
      <c r="AU245" s="391">
        <v>6.0991012000000009E-3</v>
      </c>
      <c r="AV245" s="391">
        <v>1.3355040800000003E-3</v>
      </c>
      <c r="AW245" s="391">
        <v>8.9208831583399966E-3</v>
      </c>
      <c r="AX245" s="391">
        <v>4.8792855000000003E-2</v>
      </c>
      <c r="AY245" s="391">
        <v>8.9034057999999999E-3</v>
      </c>
    </row>
    <row r="246" spans="1:51" customFormat="1" x14ac:dyDescent="0.25">
      <c r="A246" s="384" t="s">
        <v>2093</v>
      </c>
      <c r="B246" s="384" t="s">
        <v>442</v>
      </c>
      <c r="C246" s="382">
        <v>1</v>
      </c>
      <c r="D246" s="384" t="s">
        <v>610</v>
      </c>
      <c r="E246" s="382">
        <v>51</v>
      </c>
      <c r="F246" s="386">
        <v>2018</v>
      </c>
      <c r="G246" s="390">
        <v>0.62410202999999997</v>
      </c>
      <c r="H246" s="387">
        <v>61.640229686902018</v>
      </c>
      <c r="I246" s="387">
        <v>0.43435412078551322</v>
      </c>
      <c r="J246" s="387">
        <v>1.5066120452497167</v>
      </c>
      <c r="K246" s="387">
        <v>1.8094007390121774E-2</v>
      </c>
      <c r="L246" s="387">
        <v>1.0943299607597816E-2</v>
      </c>
      <c r="M246" s="387">
        <v>2.3962270079461202E-3</v>
      </c>
      <c r="N246" s="387">
        <v>1.6006303003629072E-2</v>
      </c>
      <c r="O246" s="387">
        <v>8.7546371223948746E-2</v>
      </c>
      <c r="P246" s="387">
        <v>1.5974918235725017E-2</v>
      </c>
      <c r="Q246" s="391">
        <v>38.469792477261812</v>
      </c>
      <c r="R246" s="391">
        <v>0.27108128852110397</v>
      </c>
      <c r="S246" s="391">
        <v>0.94027963586280006</v>
      </c>
      <c r="T246" s="391">
        <v>1.1292506743010002E-2</v>
      </c>
      <c r="U246" s="391">
        <v>6.8297355000000006E-3</v>
      </c>
      <c r="V246" s="391">
        <v>1.4954901399999998E-3</v>
      </c>
      <c r="W246" s="391">
        <v>9.9895661973599999E-3</v>
      </c>
      <c r="X246" s="391">
        <v>5.4637867999999992E-2</v>
      </c>
      <c r="Y246" s="391">
        <v>9.9699789000000007E-3</v>
      </c>
      <c r="AA246" s="384" t="s">
        <v>2093</v>
      </c>
      <c r="AB246" s="384" t="s">
        <v>442</v>
      </c>
      <c r="AC246" s="382">
        <v>1</v>
      </c>
      <c r="AD246" s="384" t="s">
        <v>610</v>
      </c>
      <c r="AE246" s="382">
        <v>51</v>
      </c>
      <c r="AF246" s="386">
        <v>2018</v>
      </c>
      <c r="AG246" s="390">
        <v>0.62410202999999997</v>
      </c>
      <c r="AH246" s="387">
        <v>61.640229686902018</v>
      </c>
      <c r="AI246" s="387">
        <v>0.43435412078551322</v>
      </c>
      <c r="AJ246" s="387">
        <v>1.5066120452497167</v>
      </c>
      <c r="AK246" s="387">
        <v>1.8094007390121774E-2</v>
      </c>
      <c r="AL246" s="387">
        <v>1.0943299607597816E-2</v>
      </c>
      <c r="AM246" s="387">
        <v>2.3962270079461202E-3</v>
      </c>
      <c r="AN246" s="387">
        <v>1.6006303003629072E-2</v>
      </c>
      <c r="AO246" s="387">
        <v>8.7546371223948746E-2</v>
      </c>
      <c r="AP246" s="387">
        <v>1.5974918235725017E-2</v>
      </c>
      <c r="AQ246" s="391">
        <v>38.469792477261812</v>
      </c>
      <c r="AR246" s="391">
        <v>0.27108128852110397</v>
      </c>
      <c r="AS246" s="391">
        <v>0.94027963586280006</v>
      </c>
      <c r="AT246" s="391">
        <v>1.1292506743010002E-2</v>
      </c>
      <c r="AU246" s="391">
        <v>6.8297355000000006E-3</v>
      </c>
      <c r="AV246" s="391">
        <v>1.4954901399999998E-3</v>
      </c>
      <c r="AW246" s="391">
        <v>9.9895661973599999E-3</v>
      </c>
      <c r="AX246" s="391">
        <v>5.4637867999999992E-2</v>
      </c>
      <c r="AY246" s="391">
        <v>9.9699789000000007E-3</v>
      </c>
    </row>
    <row r="247" spans="1:51" customFormat="1" x14ac:dyDescent="0.25">
      <c r="A247" s="384" t="s">
        <v>2094</v>
      </c>
      <c r="B247" s="384" t="s">
        <v>442</v>
      </c>
      <c r="C247" s="382">
        <v>1</v>
      </c>
      <c r="D247" s="384" t="s">
        <v>610</v>
      </c>
      <c r="E247" s="382">
        <v>51</v>
      </c>
      <c r="F247" s="386">
        <v>2019</v>
      </c>
      <c r="G247" s="390">
        <v>0.69396168999999996</v>
      </c>
      <c r="H247" s="387">
        <v>61.640180809156043</v>
      </c>
      <c r="I247" s="387">
        <v>0.43435357754372739</v>
      </c>
      <c r="J247" s="387">
        <v>1.5035676567718033</v>
      </c>
      <c r="K247" s="387">
        <v>1.8094004963789861E-2</v>
      </c>
      <c r="L247" s="387">
        <v>1.094332051672766E-2</v>
      </c>
      <c r="M247" s="387">
        <v>2.3962252008464615E-3</v>
      </c>
      <c r="N247" s="387">
        <v>1.6006318480001398E-2</v>
      </c>
      <c r="O247" s="387">
        <v>8.7546535890187266E-2</v>
      </c>
      <c r="P247" s="387">
        <v>1.5974918586644175E-2</v>
      </c>
      <c r="Q247" s="391">
        <v>42.775924046227495</v>
      </c>
      <c r="R247" s="391">
        <v>0.30142474272979108</v>
      </c>
      <c r="S247" s="391">
        <v>1.0434183521227005</v>
      </c>
      <c r="T247" s="391">
        <v>1.2556546263539999E-2</v>
      </c>
      <c r="U247" s="391">
        <v>7.5942452000000004E-3</v>
      </c>
      <c r="V247" s="391">
        <v>1.6628884899999997E-3</v>
      </c>
      <c r="W247" s="391">
        <v>1.1107771823060001E-2</v>
      </c>
      <c r="X247" s="391">
        <v>6.0753942000000005E-2</v>
      </c>
      <c r="Y247" s="391">
        <v>1.1085981500000003E-2</v>
      </c>
      <c r="AA247" s="384" t="s">
        <v>2094</v>
      </c>
      <c r="AB247" s="384" t="s">
        <v>442</v>
      </c>
      <c r="AC247" s="382">
        <v>1</v>
      </c>
      <c r="AD247" s="384" t="s">
        <v>610</v>
      </c>
      <c r="AE247" s="382">
        <v>51</v>
      </c>
      <c r="AF247" s="386">
        <v>2019</v>
      </c>
      <c r="AG247" s="390">
        <v>0.69396168999999996</v>
      </c>
      <c r="AH247" s="387">
        <v>61.640180809156043</v>
      </c>
      <c r="AI247" s="387">
        <v>0.43435357754372739</v>
      </c>
      <c r="AJ247" s="387">
        <v>1.5035676567718033</v>
      </c>
      <c r="AK247" s="387">
        <v>1.8094004963789861E-2</v>
      </c>
      <c r="AL247" s="387">
        <v>1.094332051672766E-2</v>
      </c>
      <c r="AM247" s="387">
        <v>2.3962252008464615E-3</v>
      </c>
      <c r="AN247" s="387">
        <v>1.6006318480001398E-2</v>
      </c>
      <c r="AO247" s="387">
        <v>8.7546535890187266E-2</v>
      </c>
      <c r="AP247" s="387">
        <v>1.5974918586644175E-2</v>
      </c>
      <c r="AQ247" s="391">
        <v>42.775924046227495</v>
      </c>
      <c r="AR247" s="391">
        <v>0.30142474272979108</v>
      </c>
      <c r="AS247" s="391">
        <v>1.0434183521227005</v>
      </c>
      <c r="AT247" s="391">
        <v>1.2556546263539999E-2</v>
      </c>
      <c r="AU247" s="391">
        <v>7.5942452000000004E-3</v>
      </c>
      <c r="AV247" s="391">
        <v>1.6628884899999997E-3</v>
      </c>
      <c r="AW247" s="391">
        <v>1.1107771823060001E-2</v>
      </c>
      <c r="AX247" s="391">
        <v>6.0753942000000005E-2</v>
      </c>
      <c r="AY247" s="391">
        <v>1.1085981500000003E-2</v>
      </c>
    </row>
    <row r="248" spans="1:51" customFormat="1" x14ac:dyDescent="0.25">
      <c r="A248" s="384" t="s">
        <v>2095</v>
      </c>
      <c r="B248" s="384" t="s">
        <v>442</v>
      </c>
      <c r="C248" s="382">
        <v>1</v>
      </c>
      <c r="D248" s="384" t="s">
        <v>610</v>
      </c>
      <c r="E248" s="382">
        <v>51</v>
      </c>
      <c r="F248" s="386">
        <v>2020</v>
      </c>
      <c r="G248" s="390">
        <v>0.6286369100000001</v>
      </c>
      <c r="H248" s="387">
        <v>61.640192983140629</v>
      </c>
      <c r="I248" s="387">
        <v>0.43435423283255353</v>
      </c>
      <c r="J248" s="387">
        <v>1.4998075439281786</v>
      </c>
      <c r="K248" s="387">
        <v>1.809403841832959E-2</v>
      </c>
      <c r="L248" s="387">
        <v>1.0943317343552096E-2</v>
      </c>
      <c r="M248" s="387">
        <v>2.3962257959049839E-3</v>
      </c>
      <c r="N248" s="387">
        <v>1.6006337690527905E-2</v>
      </c>
      <c r="O248" s="387">
        <v>8.7546555292147873E-2</v>
      </c>
      <c r="P248" s="387">
        <v>1.5974930743407986E-2</v>
      </c>
      <c r="Q248" s="391">
        <v>38.749300448725215</v>
      </c>
      <c r="R248" s="391">
        <v>0.27305110277327704</v>
      </c>
      <c r="S248" s="391">
        <v>0.94283438000969966</v>
      </c>
      <c r="T248" s="391">
        <v>1.1374580400720003E-2</v>
      </c>
      <c r="U248" s="391">
        <v>6.8793731999999995E-3</v>
      </c>
      <c r="V248" s="391">
        <v>1.50635598E-3</v>
      </c>
      <c r="W248" s="391">
        <v>1.0062174666190001E-2</v>
      </c>
      <c r="X248" s="391">
        <v>5.5034995999999996E-2</v>
      </c>
      <c r="Y248" s="391">
        <v>1.0042431100000001E-2</v>
      </c>
      <c r="AA248" s="384" t="s">
        <v>2095</v>
      </c>
      <c r="AB248" s="384" t="s">
        <v>442</v>
      </c>
      <c r="AC248" s="382">
        <v>1</v>
      </c>
      <c r="AD248" s="384" t="s">
        <v>610</v>
      </c>
      <c r="AE248" s="382">
        <v>51</v>
      </c>
      <c r="AF248" s="386">
        <v>2020</v>
      </c>
      <c r="AG248" s="390">
        <v>0.6286369100000001</v>
      </c>
      <c r="AH248" s="387">
        <v>61.640192983140629</v>
      </c>
      <c r="AI248" s="387">
        <v>0.43435423283255353</v>
      </c>
      <c r="AJ248" s="387">
        <v>1.4998075439281786</v>
      </c>
      <c r="AK248" s="387">
        <v>1.809403841832959E-2</v>
      </c>
      <c r="AL248" s="387">
        <v>1.0943317343552096E-2</v>
      </c>
      <c r="AM248" s="387">
        <v>2.3962257959049839E-3</v>
      </c>
      <c r="AN248" s="387">
        <v>1.6006337690527905E-2</v>
      </c>
      <c r="AO248" s="387">
        <v>8.7546555292147873E-2</v>
      </c>
      <c r="AP248" s="387">
        <v>1.5974930743407986E-2</v>
      </c>
      <c r="AQ248" s="391">
        <v>38.749300448725215</v>
      </c>
      <c r="AR248" s="391">
        <v>0.27305110277327704</v>
      </c>
      <c r="AS248" s="391">
        <v>0.94283438000969966</v>
      </c>
      <c r="AT248" s="391">
        <v>1.1374580400720003E-2</v>
      </c>
      <c r="AU248" s="391">
        <v>6.8793731999999995E-3</v>
      </c>
      <c r="AV248" s="391">
        <v>1.50635598E-3</v>
      </c>
      <c r="AW248" s="391">
        <v>1.0062174666190001E-2</v>
      </c>
      <c r="AX248" s="391">
        <v>5.5034995999999996E-2</v>
      </c>
      <c r="AY248" s="391">
        <v>1.0042431100000001E-2</v>
      </c>
    </row>
    <row r="249" spans="1:51" customFormat="1" x14ac:dyDescent="0.25">
      <c r="A249" s="384" t="s">
        <v>2096</v>
      </c>
      <c r="B249" s="384" t="s">
        <v>442</v>
      </c>
      <c r="C249" s="382">
        <v>1</v>
      </c>
      <c r="D249" s="384" t="s">
        <v>610</v>
      </c>
      <c r="E249" s="382">
        <v>51</v>
      </c>
      <c r="F249" s="386">
        <v>2021</v>
      </c>
      <c r="G249" s="390">
        <v>0.75902340000000013</v>
      </c>
      <c r="H249" s="387">
        <v>61.640088639382256</v>
      </c>
      <c r="I249" s="387">
        <v>0.43435363466778887</v>
      </c>
      <c r="J249" s="387">
        <v>1.4325893368326976</v>
      </c>
      <c r="K249" s="387">
        <v>1.8093995624535425E-2</v>
      </c>
      <c r="L249" s="387">
        <v>1.0943288573184962E-2</v>
      </c>
      <c r="M249" s="387">
        <v>2.3962222245058579E-3</v>
      </c>
      <c r="N249" s="387">
        <v>1.6006280455806762E-2</v>
      </c>
      <c r="O249" s="387">
        <v>8.7546294356669344E-2</v>
      </c>
      <c r="P249" s="387">
        <v>1.5974908546956518E-2</v>
      </c>
      <c r="Q249" s="391">
        <v>46.786269655365302</v>
      </c>
      <c r="R249" s="391">
        <v>0.32968457258790301</v>
      </c>
      <c r="S249" s="391">
        <v>1.0873688292464996</v>
      </c>
      <c r="T249" s="391">
        <v>1.3733766078520004E-2</v>
      </c>
      <c r="U249" s="391">
        <v>8.3062120999999999E-3</v>
      </c>
      <c r="V249" s="391">
        <v>1.8187887399999999E-3</v>
      </c>
      <c r="W249" s="391">
        <v>1.2149141412920001E-2</v>
      </c>
      <c r="X249" s="391">
        <v>6.6449685999999994E-2</v>
      </c>
      <c r="Y249" s="391">
        <v>1.2125329399999999E-2</v>
      </c>
      <c r="AA249" s="384" t="s">
        <v>2096</v>
      </c>
      <c r="AB249" s="384" t="s">
        <v>442</v>
      </c>
      <c r="AC249" s="382">
        <v>1</v>
      </c>
      <c r="AD249" s="384" t="s">
        <v>610</v>
      </c>
      <c r="AE249" s="382">
        <v>51</v>
      </c>
      <c r="AF249" s="386">
        <v>2021</v>
      </c>
      <c r="AG249" s="390">
        <v>0.75902340000000013</v>
      </c>
      <c r="AH249" s="387">
        <v>61.640088639382256</v>
      </c>
      <c r="AI249" s="387">
        <v>0.43435363466778887</v>
      </c>
      <c r="AJ249" s="387">
        <v>1.4325893368326976</v>
      </c>
      <c r="AK249" s="387">
        <v>1.8093995624535425E-2</v>
      </c>
      <c r="AL249" s="387">
        <v>1.0943288573184962E-2</v>
      </c>
      <c r="AM249" s="387">
        <v>2.3962222245058579E-3</v>
      </c>
      <c r="AN249" s="387">
        <v>1.6006280455806762E-2</v>
      </c>
      <c r="AO249" s="387">
        <v>8.7546294356669344E-2</v>
      </c>
      <c r="AP249" s="387">
        <v>1.5974908546956518E-2</v>
      </c>
      <c r="AQ249" s="391">
        <v>46.786269655365302</v>
      </c>
      <c r="AR249" s="391">
        <v>0.32968457258790301</v>
      </c>
      <c r="AS249" s="391">
        <v>1.0873688292464996</v>
      </c>
      <c r="AT249" s="391">
        <v>1.3733766078520004E-2</v>
      </c>
      <c r="AU249" s="391">
        <v>8.3062120999999999E-3</v>
      </c>
      <c r="AV249" s="391">
        <v>1.8187887399999999E-3</v>
      </c>
      <c r="AW249" s="391">
        <v>1.2149141412920001E-2</v>
      </c>
      <c r="AX249" s="391">
        <v>6.6449685999999994E-2</v>
      </c>
      <c r="AY249" s="391">
        <v>1.2125329399999999E-2</v>
      </c>
    </row>
    <row r="250" spans="1:51" customFormat="1" x14ac:dyDescent="0.25">
      <c r="A250" s="384" t="s">
        <v>2097</v>
      </c>
      <c r="B250" s="384" t="s">
        <v>442</v>
      </c>
      <c r="C250" s="382">
        <v>1</v>
      </c>
      <c r="D250" s="384" t="s">
        <v>610</v>
      </c>
      <c r="E250" s="382">
        <v>51</v>
      </c>
      <c r="F250" s="386">
        <v>2022</v>
      </c>
      <c r="G250" s="390">
        <v>0.91444977000000016</v>
      </c>
      <c r="H250" s="387">
        <v>61.644839338220429</v>
      </c>
      <c r="I250" s="387">
        <v>0.43478532774113654</v>
      </c>
      <c r="J250" s="387">
        <v>1.408473141196263</v>
      </c>
      <c r="K250" s="387">
        <v>1.6197568442846234E-2</v>
      </c>
      <c r="L250" s="387">
        <v>1.0943297301064442E-2</v>
      </c>
      <c r="M250" s="387">
        <v>2.3962306644792525E-3</v>
      </c>
      <c r="N250" s="387">
        <v>1.4328684190341029E-2</v>
      </c>
      <c r="O250" s="387">
        <v>8.7546407278335237E-2</v>
      </c>
      <c r="P250" s="387">
        <v>1.5974934194581295E-2</v>
      </c>
      <c r="Q250" s="391">
        <v>56.371109154522635</v>
      </c>
      <c r="R250" s="391">
        <v>0.39758934295225701</v>
      </c>
      <c r="S250" s="391">
        <v>1.2879779400181004</v>
      </c>
      <c r="T250" s="391">
        <v>1.4811862737120001E-2</v>
      </c>
      <c r="U250" s="391">
        <v>1.0007095700000001E-2</v>
      </c>
      <c r="V250" s="391">
        <v>2.1912325799999998E-3</v>
      </c>
      <c r="W250" s="391">
        <v>1.3102861962259993E-2</v>
      </c>
      <c r="X250" s="391">
        <v>8.0056792000000002E-2</v>
      </c>
      <c r="Y250" s="391">
        <v>1.4608274900000003E-2</v>
      </c>
      <c r="AA250" s="384" t="s">
        <v>2097</v>
      </c>
      <c r="AB250" s="384" t="s">
        <v>442</v>
      </c>
      <c r="AC250" s="382">
        <v>1</v>
      </c>
      <c r="AD250" s="384" t="s">
        <v>610</v>
      </c>
      <c r="AE250" s="382">
        <v>51</v>
      </c>
      <c r="AF250" s="386">
        <v>2022</v>
      </c>
      <c r="AG250" s="390">
        <v>0.91444977000000016</v>
      </c>
      <c r="AH250" s="387">
        <v>61.644839338220429</v>
      </c>
      <c r="AI250" s="387">
        <v>0.43478532774113654</v>
      </c>
      <c r="AJ250" s="387">
        <v>1.408473141196263</v>
      </c>
      <c r="AK250" s="387">
        <v>1.6197568442846234E-2</v>
      </c>
      <c r="AL250" s="387">
        <v>1.0943297301064442E-2</v>
      </c>
      <c r="AM250" s="387">
        <v>2.3962306644792525E-3</v>
      </c>
      <c r="AN250" s="387">
        <v>1.4328684190341029E-2</v>
      </c>
      <c r="AO250" s="387">
        <v>8.7546407278335237E-2</v>
      </c>
      <c r="AP250" s="387">
        <v>1.5974934194581295E-2</v>
      </c>
      <c r="AQ250" s="391">
        <v>56.371109154522635</v>
      </c>
      <c r="AR250" s="391">
        <v>0.39758934295225701</v>
      </c>
      <c r="AS250" s="391">
        <v>1.2879779400181004</v>
      </c>
      <c r="AT250" s="391">
        <v>1.4811862737120001E-2</v>
      </c>
      <c r="AU250" s="391">
        <v>1.0007095700000001E-2</v>
      </c>
      <c r="AV250" s="391">
        <v>2.1912325799999998E-3</v>
      </c>
      <c r="AW250" s="391">
        <v>1.3102861962259993E-2</v>
      </c>
      <c r="AX250" s="391">
        <v>8.0056792000000002E-2</v>
      </c>
      <c r="AY250" s="391">
        <v>1.4608274900000003E-2</v>
      </c>
    </row>
    <row r="251" spans="1:51" customFormat="1" x14ac:dyDescent="0.25">
      <c r="A251" s="384" t="s">
        <v>2098</v>
      </c>
      <c r="B251" s="384" t="s">
        <v>442</v>
      </c>
      <c r="C251" s="382">
        <v>1</v>
      </c>
      <c r="D251" s="384" t="s">
        <v>610</v>
      </c>
      <c r="E251" s="382">
        <v>51</v>
      </c>
      <c r="F251" s="386">
        <v>2023</v>
      </c>
      <c r="G251" s="390">
        <v>1.0403942400000001</v>
      </c>
      <c r="H251" s="387">
        <v>61.644821285912343</v>
      </c>
      <c r="I251" s="387">
        <v>0.43478461258841444</v>
      </c>
      <c r="J251" s="387">
        <v>1.4076213445818386</v>
      </c>
      <c r="K251" s="387">
        <v>1.6197565533282842E-2</v>
      </c>
      <c r="L251" s="387">
        <v>1.0943303088644551E-2</v>
      </c>
      <c r="M251" s="387">
        <v>2.3962269341283537E-3</v>
      </c>
      <c r="N251" s="387">
        <v>1.4328677656789031E-2</v>
      </c>
      <c r="O251" s="387">
        <v>8.7546434320897426E-2</v>
      </c>
      <c r="P251" s="387">
        <v>1.5974923890389858E-2</v>
      </c>
      <c r="Q251" s="391">
        <v>64.134916991692606</v>
      </c>
      <c r="R251" s="391">
        <v>0.45234740657761796</v>
      </c>
      <c r="S251" s="391">
        <v>1.4644811390040002</v>
      </c>
      <c r="T251" s="391">
        <v>1.6851853882849998E-2</v>
      </c>
      <c r="U251" s="391">
        <v>1.1385349500000003E-2</v>
      </c>
      <c r="V251" s="391">
        <v>2.4930206999999988E-3</v>
      </c>
      <c r="W251" s="391">
        <v>1.4907473700940007E-2</v>
      </c>
      <c r="X251" s="391">
        <v>9.1082806000000002E-2</v>
      </c>
      <c r="Y251" s="391">
        <v>1.6620218800000003E-2</v>
      </c>
      <c r="AA251" s="384" t="s">
        <v>2098</v>
      </c>
      <c r="AB251" s="384" t="s">
        <v>442</v>
      </c>
      <c r="AC251" s="382">
        <v>1</v>
      </c>
      <c r="AD251" s="384" t="s">
        <v>610</v>
      </c>
      <c r="AE251" s="382">
        <v>51</v>
      </c>
      <c r="AF251" s="386">
        <v>2023</v>
      </c>
      <c r="AG251" s="390">
        <v>1.0403942400000001</v>
      </c>
      <c r="AH251" s="387">
        <v>61.644821285912343</v>
      </c>
      <c r="AI251" s="387">
        <v>0.43478461258841444</v>
      </c>
      <c r="AJ251" s="387">
        <v>1.4076213445818386</v>
      </c>
      <c r="AK251" s="387">
        <v>1.6197565533282842E-2</v>
      </c>
      <c r="AL251" s="387">
        <v>1.0943303088644551E-2</v>
      </c>
      <c r="AM251" s="387">
        <v>2.3962269341283537E-3</v>
      </c>
      <c r="AN251" s="387">
        <v>1.4328677656789031E-2</v>
      </c>
      <c r="AO251" s="387">
        <v>8.7546434320897426E-2</v>
      </c>
      <c r="AP251" s="387">
        <v>1.5974923890389858E-2</v>
      </c>
      <c r="AQ251" s="391">
        <v>64.134916991692606</v>
      </c>
      <c r="AR251" s="391">
        <v>0.45234740657761796</v>
      </c>
      <c r="AS251" s="391">
        <v>1.4644811390040002</v>
      </c>
      <c r="AT251" s="391">
        <v>1.6851853882849998E-2</v>
      </c>
      <c r="AU251" s="391">
        <v>1.1385349500000003E-2</v>
      </c>
      <c r="AV251" s="391">
        <v>2.4930206999999988E-3</v>
      </c>
      <c r="AW251" s="391">
        <v>1.4907473700940007E-2</v>
      </c>
      <c r="AX251" s="391">
        <v>9.1082806000000002E-2</v>
      </c>
      <c r="AY251" s="391">
        <v>1.6620218800000003E-2</v>
      </c>
    </row>
    <row r="252" spans="1:51" customFormat="1" x14ac:dyDescent="0.25">
      <c r="A252" s="384" t="s">
        <v>2099</v>
      </c>
      <c r="B252" s="384" t="s">
        <v>442</v>
      </c>
      <c r="C252" s="382">
        <v>1</v>
      </c>
      <c r="D252" s="384" t="s">
        <v>610</v>
      </c>
      <c r="E252" s="382">
        <v>51</v>
      </c>
      <c r="F252" s="386">
        <v>2024</v>
      </c>
      <c r="G252" s="390">
        <v>1.1625582900000002</v>
      </c>
      <c r="H252" s="387">
        <v>61.511324320253465</v>
      </c>
      <c r="I252" s="387">
        <v>0.43012021695563057</v>
      </c>
      <c r="J252" s="387">
        <v>1.3790714462363858</v>
      </c>
      <c r="K252" s="387">
        <v>1.5268532394672437E-2</v>
      </c>
      <c r="L252" s="387">
        <v>1.0943278723684467E-2</v>
      </c>
      <c r="M252" s="387">
        <v>2.3962253970078356E-3</v>
      </c>
      <c r="N252" s="387">
        <v>1.3506834335007838E-2</v>
      </c>
      <c r="O252" s="387">
        <v>8.7546228757269445E-2</v>
      </c>
      <c r="P252" s="387">
        <v>1.597491675019581E-2</v>
      </c>
      <c r="Q252" s="391">
        <v>71.51050001738929</v>
      </c>
      <c r="R252" s="391">
        <v>0.50003982391836699</v>
      </c>
      <c r="S252" s="391">
        <v>1.6032509423243999</v>
      </c>
      <c r="T252" s="391">
        <v>1.7750558911559997E-2</v>
      </c>
      <c r="U252" s="391">
        <v>1.2722199399999998E-2</v>
      </c>
      <c r="V252" s="391">
        <v>2.785751700000001E-3</v>
      </c>
      <c r="W252" s="391">
        <v>1.5702482227820003E-2</v>
      </c>
      <c r="X252" s="391">
        <v>0.10177759400000001</v>
      </c>
      <c r="Y252" s="391">
        <v>1.8571771900000002E-2</v>
      </c>
      <c r="AA252" s="384" t="s">
        <v>2099</v>
      </c>
      <c r="AB252" s="384" t="s">
        <v>442</v>
      </c>
      <c r="AC252" s="382">
        <v>1</v>
      </c>
      <c r="AD252" s="384" t="s">
        <v>610</v>
      </c>
      <c r="AE252" s="382">
        <v>51</v>
      </c>
      <c r="AF252" s="386">
        <v>2024</v>
      </c>
      <c r="AG252" s="390">
        <v>1.1625582900000002</v>
      </c>
      <c r="AH252" s="387">
        <v>61.511324320253465</v>
      </c>
      <c r="AI252" s="387">
        <v>0.43012021695563057</v>
      </c>
      <c r="AJ252" s="387">
        <v>1.3790714462363858</v>
      </c>
      <c r="AK252" s="387">
        <v>1.5268532394672437E-2</v>
      </c>
      <c r="AL252" s="387">
        <v>1.0943278723684467E-2</v>
      </c>
      <c r="AM252" s="387">
        <v>2.3962253970078356E-3</v>
      </c>
      <c r="AN252" s="387">
        <v>1.3506834335007838E-2</v>
      </c>
      <c r="AO252" s="387">
        <v>8.7546228757269445E-2</v>
      </c>
      <c r="AP252" s="387">
        <v>1.597491675019581E-2</v>
      </c>
      <c r="AQ252" s="391">
        <v>71.51050001738929</v>
      </c>
      <c r="AR252" s="391">
        <v>0.50003982391836699</v>
      </c>
      <c r="AS252" s="391">
        <v>1.6032509423243999</v>
      </c>
      <c r="AT252" s="391">
        <v>1.7750558911559997E-2</v>
      </c>
      <c r="AU252" s="391">
        <v>1.2722199399999998E-2</v>
      </c>
      <c r="AV252" s="391">
        <v>2.785751700000001E-3</v>
      </c>
      <c r="AW252" s="391">
        <v>1.5702482227820003E-2</v>
      </c>
      <c r="AX252" s="391">
        <v>0.10177759400000001</v>
      </c>
      <c r="AY252" s="391">
        <v>1.8571771900000002E-2</v>
      </c>
    </row>
    <row r="253" spans="1:51" customFormat="1" x14ac:dyDescent="0.25">
      <c r="A253" s="384" t="s">
        <v>2100</v>
      </c>
      <c r="B253" s="384" t="s">
        <v>442</v>
      </c>
      <c r="C253" s="382">
        <v>1</v>
      </c>
      <c r="D253" s="384" t="s">
        <v>610</v>
      </c>
      <c r="E253" s="382">
        <v>51</v>
      </c>
      <c r="F253" s="386">
        <v>2025</v>
      </c>
      <c r="G253" s="390">
        <v>1.2588067100000002</v>
      </c>
      <c r="H253" s="387">
        <v>61.511290888920257</v>
      </c>
      <c r="I253" s="387">
        <v>0.43012054787291831</v>
      </c>
      <c r="J253" s="387">
        <v>1.3784200554746007</v>
      </c>
      <c r="K253" s="387">
        <v>1.5268502292540212E-2</v>
      </c>
      <c r="L253" s="387">
        <v>1.0943339029389189E-2</v>
      </c>
      <c r="M253" s="387">
        <v>2.3962234837467621E-3</v>
      </c>
      <c r="N253" s="387">
        <v>1.3506807221618636E-2</v>
      </c>
      <c r="O253" s="387">
        <v>8.7546683001078054E-2</v>
      </c>
      <c r="P253" s="387">
        <v>1.597489903751784E-2</v>
      </c>
      <c r="Q253" s="391">
        <v>77.430825711734698</v>
      </c>
      <c r="R253" s="391">
        <v>0.54143863177130591</v>
      </c>
      <c r="S253" s="391">
        <v>1.7351644150299999</v>
      </c>
      <c r="T253" s="391">
        <v>1.9220093137500005E-2</v>
      </c>
      <c r="U253" s="391">
        <v>1.37755486E-2</v>
      </c>
      <c r="V253" s="391">
        <v>3.0163822000000007E-3</v>
      </c>
      <c r="W253" s="391">
        <v>1.7002459561249999E-2</v>
      </c>
      <c r="X253" s="391">
        <v>0.11020435200000002</v>
      </c>
      <c r="Y253" s="391">
        <v>2.0109310100000003E-2</v>
      </c>
      <c r="AA253" s="384" t="s">
        <v>2100</v>
      </c>
      <c r="AB253" s="384" t="s">
        <v>442</v>
      </c>
      <c r="AC253" s="382">
        <v>1</v>
      </c>
      <c r="AD253" s="384" t="s">
        <v>610</v>
      </c>
      <c r="AE253" s="382">
        <v>51</v>
      </c>
      <c r="AF253" s="386">
        <v>2025</v>
      </c>
      <c r="AG253" s="390">
        <v>1.2588067100000002</v>
      </c>
      <c r="AH253" s="387">
        <v>61.511290888920257</v>
      </c>
      <c r="AI253" s="387">
        <v>0.43012054787291831</v>
      </c>
      <c r="AJ253" s="387">
        <v>1.3784200554746007</v>
      </c>
      <c r="AK253" s="387">
        <v>1.5268502292540212E-2</v>
      </c>
      <c r="AL253" s="387">
        <v>1.0943339029389189E-2</v>
      </c>
      <c r="AM253" s="387">
        <v>2.3962234837467621E-3</v>
      </c>
      <c r="AN253" s="387">
        <v>1.3506807221618636E-2</v>
      </c>
      <c r="AO253" s="387">
        <v>8.7546683001078054E-2</v>
      </c>
      <c r="AP253" s="387">
        <v>1.597489903751784E-2</v>
      </c>
      <c r="AQ253" s="391">
        <v>77.430825711734698</v>
      </c>
      <c r="AR253" s="391">
        <v>0.54143863177130591</v>
      </c>
      <c r="AS253" s="391">
        <v>1.7351644150299999</v>
      </c>
      <c r="AT253" s="391">
        <v>1.9220093137500005E-2</v>
      </c>
      <c r="AU253" s="391">
        <v>1.37755486E-2</v>
      </c>
      <c r="AV253" s="391">
        <v>3.0163822000000007E-3</v>
      </c>
      <c r="AW253" s="391">
        <v>1.7002459561249999E-2</v>
      </c>
      <c r="AX253" s="391">
        <v>0.11020435200000002</v>
      </c>
      <c r="AY253" s="391">
        <v>2.0109310100000003E-2</v>
      </c>
    </row>
    <row r="254" spans="1:51" customFormat="1" x14ac:dyDescent="0.25">
      <c r="A254" s="384" t="s">
        <v>2101</v>
      </c>
      <c r="B254" s="384" t="s">
        <v>442</v>
      </c>
      <c r="C254" s="382">
        <v>1</v>
      </c>
      <c r="D254" s="384" t="s">
        <v>610</v>
      </c>
      <c r="E254" s="382">
        <v>51</v>
      </c>
      <c r="F254" s="386">
        <v>2026</v>
      </c>
      <c r="G254" s="390">
        <v>1.36854046</v>
      </c>
      <c r="H254" s="387">
        <v>26.688227423843934</v>
      </c>
      <c r="I254" s="387">
        <v>0.37141843758449061</v>
      </c>
      <c r="J254" s="387">
        <v>1.1184352687617287</v>
      </c>
      <c r="K254" s="387">
        <v>1.3934172193988336E-2</v>
      </c>
      <c r="L254" s="387">
        <v>1.0943306199365123E-2</v>
      </c>
      <c r="M254" s="387">
        <v>2.3962261225364137E-3</v>
      </c>
      <c r="N254" s="387">
        <v>1.2326440509921058E-2</v>
      </c>
      <c r="O254" s="387">
        <v>8.7546453686871653E-2</v>
      </c>
      <c r="P254" s="387">
        <v>1.597489269699779E-2</v>
      </c>
      <c r="Q254" s="391">
        <v>36.523919035211989</v>
      </c>
      <c r="R254" s="391">
        <v>0.50830115942436005</v>
      </c>
      <c r="S254" s="391">
        <v>1.5306239171913998</v>
      </c>
      <c r="T254" s="391">
        <v>1.9069478424080005E-2</v>
      </c>
      <c r="U254" s="391">
        <v>1.4976357299999998E-2</v>
      </c>
      <c r="V254" s="391">
        <v>3.2793324E-3</v>
      </c>
      <c r="W254" s="391">
        <v>1.6869232565609998E-2</v>
      </c>
      <c r="X254" s="391">
        <v>0.11981086400000002</v>
      </c>
      <c r="Y254" s="391">
        <v>2.1862286999999998E-2</v>
      </c>
      <c r="AA254" s="384" t="s">
        <v>2101</v>
      </c>
      <c r="AB254" s="384" t="s">
        <v>442</v>
      </c>
      <c r="AC254" s="382">
        <v>1</v>
      </c>
      <c r="AD254" s="384" t="s">
        <v>610</v>
      </c>
      <c r="AE254" s="382">
        <v>51</v>
      </c>
      <c r="AF254" s="386">
        <v>2026</v>
      </c>
      <c r="AG254" s="390">
        <v>1.36854046</v>
      </c>
      <c r="AH254" s="387">
        <v>26.688227423843934</v>
      </c>
      <c r="AI254" s="387">
        <v>0.37141843758449061</v>
      </c>
      <c r="AJ254" s="387">
        <v>1.1184352687617287</v>
      </c>
      <c r="AK254" s="387">
        <v>1.3934172193988336E-2</v>
      </c>
      <c r="AL254" s="387">
        <v>1.0943306199365123E-2</v>
      </c>
      <c r="AM254" s="387">
        <v>2.3962261225364137E-3</v>
      </c>
      <c r="AN254" s="387">
        <v>1.2326440509921058E-2</v>
      </c>
      <c r="AO254" s="387">
        <v>8.7546453686871653E-2</v>
      </c>
      <c r="AP254" s="387">
        <v>1.597489269699779E-2</v>
      </c>
      <c r="AQ254" s="391">
        <v>36.523919035211989</v>
      </c>
      <c r="AR254" s="391">
        <v>0.50830115942436005</v>
      </c>
      <c r="AS254" s="391">
        <v>1.5306239171913998</v>
      </c>
      <c r="AT254" s="391">
        <v>1.9069478424080005E-2</v>
      </c>
      <c r="AU254" s="391">
        <v>1.4976357299999998E-2</v>
      </c>
      <c r="AV254" s="391">
        <v>3.2793324E-3</v>
      </c>
      <c r="AW254" s="391">
        <v>1.6869232565609998E-2</v>
      </c>
      <c r="AX254" s="391">
        <v>0.11981086400000002</v>
      </c>
      <c r="AY254" s="391">
        <v>2.1862286999999998E-2</v>
      </c>
    </row>
    <row r="255" spans="1:51" customFormat="1" x14ac:dyDescent="0.25">
      <c r="A255" s="384" t="s">
        <v>2102</v>
      </c>
      <c r="B255" s="384" t="s">
        <v>442</v>
      </c>
      <c r="C255" s="382">
        <v>1</v>
      </c>
      <c r="D255" s="384" t="s">
        <v>610</v>
      </c>
      <c r="E255" s="382">
        <v>51</v>
      </c>
      <c r="F255" s="386">
        <v>2027</v>
      </c>
      <c r="G255" s="390">
        <v>1.4585728100000002</v>
      </c>
      <c r="H255" s="387">
        <v>10.452111769968409</v>
      </c>
      <c r="I255" s="387">
        <v>9.7656697061699604E-2</v>
      </c>
      <c r="J255" s="387">
        <v>0.1983049670277344</v>
      </c>
      <c r="K255" s="387">
        <v>1.041230324429262E-2</v>
      </c>
      <c r="L255" s="387">
        <v>1.1270466436296724E-2</v>
      </c>
      <c r="M255" s="387">
        <v>2.3962303945594598E-3</v>
      </c>
      <c r="N255" s="387">
        <v>9.2109258987832041E-3</v>
      </c>
      <c r="O255" s="387">
        <v>9.0163703243583707E-2</v>
      </c>
      <c r="P255" s="387">
        <v>1.5974922773995766E-2</v>
      </c>
      <c r="Q255" s="391">
        <v>15.245166034756899</v>
      </c>
      <c r="R255" s="391">
        <v>0.14243940304860195</v>
      </c>
      <c r="S255" s="391">
        <v>0.28924223299459995</v>
      </c>
      <c r="T255" s="391">
        <v>1.5187102401600004E-2</v>
      </c>
      <c r="U255" s="391">
        <v>1.6438795900000001E-2</v>
      </c>
      <c r="V255" s="391">
        <v>3.4950765000000003E-3</v>
      </c>
      <c r="W255" s="391">
        <v>1.3434806070889996E-2</v>
      </c>
      <c r="X255" s="391">
        <v>0.13151032600000001</v>
      </c>
      <c r="Y255" s="391">
        <v>2.3300588000000001E-2</v>
      </c>
      <c r="AA255" s="384" t="s">
        <v>2102</v>
      </c>
      <c r="AB255" s="384" t="s">
        <v>442</v>
      </c>
      <c r="AC255" s="382">
        <v>1</v>
      </c>
      <c r="AD255" s="384" t="s">
        <v>610</v>
      </c>
      <c r="AE255" s="382">
        <v>51</v>
      </c>
      <c r="AF255" s="386">
        <v>2027</v>
      </c>
      <c r="AG255" s="390">
        <v>1.4585728100000002</v>
      </c>
      <c r="AH255" s="387">
        <v>10.452111769968409</v>
      </c>
      <c r="AI255" s="387">
        <v>9.7656697061699604E-2</v>
      </c>
      <c r="AJ255" s="387">
        <v>0.1983049670277344</v>
      </c>
      <c r="AK255" s="387">
        <v>1.041230324429262E-2</v>
      </c>
      <c r="AL255" s="387">
        <v>1.1270466436296724E-2</v>
      </c>
      <c r="AM255" s="387">
        <v>2.3962303945594598E-3</v>
      </c>
      <c r="AN255" s="387">
        <v>9.2109258987832041E-3</v>
      </c>
      <c r="AO255" s="387">
        <v>9.0163703243583707E-2</v>
      </c>
      <c r="AP255" s="387">
        <v>1.5974922773995766E-2</v>
      </c>
      <c r="AQ255" s="391">
        <v>15.245166034756899</v>
      </c>
      <c r="AR255" s="391">
        <v>0.14243940304860195</v>
      </c>
      <c r="AS255" s="391">
        <v>0.28924223299459995</v>
      </c>
      <c r="AT255" s="391">
        <v>1.5187102401600004E-2</v>
      </c>
      <c r="AU255" s="391">
        <v>1.6438795900000001E-2</v>
      </c>
      <c r="AV255" s="391">
        <v>3.4950765000000003E-3</v>
      </c>
      <c r="AW255" s="391">
        <v>1.3434806070889996E-2</v>
      </c>
      <c r="AX255" s="391">
        <v>0.13151032600000001</v>
      </c>
      <c r="AY255" s="391">
        <v>2.3300588000000001E-2</v>
      </c>
    </row>
    <row r="256" spans="1:51" customFormat="1" x14ac:dyDescent="0.25">
      <c r="A256" s="384" t="s">
        <v>2103</v>
      </c>
      <c r="B256" s="384" t="s">
        <v>442</v>
      </c>
      <c r="C256" s="382">
        <v>1</v>
      </c>
      <c r="D256" s="384" t="s">
        <v>610</v>
      </c>
      <c r="E256" s="382">
        <v>51</v>
      </c>
      <c r="F256" s="386">
        <v>2028</v>
      </c>
      <c r="G256" s="390">
        <v>1.5176404100000003</v>
      </c>
      <c r="H256" s="387">
        <v>10.32900965632774</v>
      </c>
      <c r="I256" s="387">
        <v>8.7238373216092721E-2</v>
      </c>
      <c r="J256" s="387">
        <v>0.18642404044301897</v>
      </c>
      <c r="K256" s="387">
        <v>6.7836584368163979E-3</v>
      </c>
      <c r="L256" s="387">
        <v>1.1270440011543969E-2</v>
      </c>
      <c r="M256" s="387">
        <v>2.3962232924464623E-3</v>
      </c>
      <c r="N256" s="387">
        <v>6.0009604913393178E-3</v>
      </c>
      <c r="O256" s="387">
        <v>9.0163414270182735E-2</v>
      </c>
      <c r="P256" s="387">
        <v>1.5974904753623415E-2</v>
      </c>
      <c r="Q256" s="391">
        <v>15.675722449723194</v>
      </c>
      <c r="R256" s="391">
        <v>0.13239648049540401</v>
      </c>
      <c r="S256" s="391">
        <v>0.28292465717179993</v>
      </c>
      <c r="T256" s="391">
        <v>1.0295154171349999E-2</v>
      </c>
      <c r="U256" s="391">
        <v>1.7104475199999997E-2</v>
      </c>
      <c r="V256" s="391">
        <v>3.6366052999999999E-3</v>
      </c>
      <c r="W256" s="391">
        <v>9.1073001404700059E-3</v>
      </c>
      <c r="X256" s="391">
        <v>0.13683564100000001</v>
      </c>
      <c r="Y256" s="391">
        <v>2.4244160999999993E-2</v>
      </c>
      <c r="AA256" s="384" t="s">
        <v>2103</v>
      </c>
      <c r="AB256" s="384" t="s">
        <v>442</v>
      </c>
      <c r="AC256" s="382">
        <v>1</v>
      </c>
      <c r="AD256" s="384" t="s">
        <v>610</v>
      </c>
      <c r="AE256" s="382">
        <v>51</v>
      </c>
      <c r="AF256" s="386">
        <v>2028</v>
      </c>
      <c r="AG256" s="390">
        <v>1.5176404100000003</v>
      </c>
      <c r="AH256" s="387">
        <v>10.32900965632774</v>
      </c>
      <c r="AI256" s="387">
        <v>8.7238373216092721E-2</v>
      </c>
      <c r="AJ256" s="387">
        <v>0.18642404044301897</v>
      </c>
      <c r="AK256" s="387">
        <v>6.7836584368163979E-3</v>
      </c>
      <c r="AL256" s="387">
        <v>1.1270440011543969E-2</v>
      </c>
      <c r="AM256" s="387">
        <v>2.3962232924464623E-3</v>
      </c>
      <c r="AN256" s="387">
        <v>6.0009604913393178E-3</v>
      </c>
      <c r="AO256" s="387">
        <v>9.0163414270182735E-2</v>
      </c>
      <c r="AP256" s="387">
        <v>1.5974904753623415E-2</v>
      </c>
      <c r="AQ256" s="391">
        <v>15.675722449723194</v>
      </c>
      <c r="AR256" s="391">
        <v>0.13239648049540401</v>
      </c>
      <c r="AS256" s="391">
        <v>0.28292465717179993</v>
      </c>
      <c r="AT256" s="391">
        <v>1.0295154171349999E-2</v>
      </c>
      <c r="AU256" s="391">
        <v>1.7104475199999997E-2</v>
      </c>
      <c r="AV256" s="391">
        <v>3.6366052999999999E-3</v>
      </c>
      <c r="AW256" s="391">
        <v>9.1073001404700059E-3</v>
      </c>
      <c r="AX256" s="391">
        <v>0.13683564100000001</v>
      </c>
      <c r="AY256" s="391">
        <v>2.4244160999999993E-2</v>
      </c>
    </row>
    <row r="257" spans="1:51" customFormat="1" x14ac:dyDescent="0.25">
      <c r="A257" s="384" t="s">
        <v>2104</v>
      </c>
      <c r="B257" s="384" t="s">
        <v>442</v>
      </c>
      <c r="C257" s="382">
        <v>1</v>
      </c>
      <c r="D257" s="384" t="s">
        <v>610</v>
      </c>
      <c r="E257" s="382">
        <v>51</v>
      </c>
      <c r="F257" s="386">
        <v>2029</v>
      </c>
      <c r="G257" s="390">
        <v>1.4908664000000003</v>
      </c>
      <c r="H257" s="387">
        <v>10.328989161458463</v>
      </c>
      <c r="I257" s="387">
        <v>8.7238267900165936E-2</v>
      </c>
      <c r="J257" s="387">
        <v>0.18132237376246454</v>
      </c>
      <c r="K257" s="387">
        <v>6.7836485534988247E-3</v>
      </c>
      <c r="L257" s="387">
        <v>1.1270428255677367E-2</v>
      </c>
      <c r="M257" s="387">
        <v>2.3962227601346431E-3</v>
      </c>
      <c r="N257" s="387">
        <v>6.0009497727831259E-3</v>
      </c>
      <c r="O257" s="387">
        <v>9.0163431813876815E-2</v>
      </c>
      <c r="P257" s="387">
        <v>1.5974901574010918E-2</v>
      </c>
      <c r="Q257" s="391">
        <v>15.399142886782599</v>
      </c>
      <c r="R257" s="391">
        <v>0.13006060240655598</v>
      </c>
      <c r="S257" s="391">
        <v>0.27032743461070002</v>
      </c>
      <c r="T257" s="391">
        <v>1.0113513697820002E-2</v>
      </c>
      <c r="U257" s="391">
        <v>1.6802702799999999E-2</v>
      </c>
      <c r="V257" s="391">
        <v>3.5724479999999993E-3</v>
      </c>
      <c r="W257" s="391">
        <v>8.9466143843299987E-3</v>
      </c>
      <c r="X257" s="391">
        <v>0.13442163100000001</v>
      </c>
      <c r="Y257" s="391">
        <v>2.3816443999999996E-2</v>
      </c>
      <c r="AA257" s="384" t="s">
        <v>2104</v>
      </c>
      <c r="AB257" s="384" t="s">
        <v>442</v>
      </c>
      <c r="AC257" s="382">
        <v>1</v>
      </c>
      <c r="AD257" s="384" t="s">
        <v>610</v>
      </c>
      <c r="AE257" s="382">
        <v>51</v>
      </c>
      <c r="AF257" s="386">
        <v>2029</v>
      </c>
      <c r="AG257" s="390">
        <v>1.4908664000000003</v>
      </c>
      <c r="AH257" s="387">
        <v>10.328989161458463</v>
      </c>
      <c r="AI257" s="387">
        <v>8.7238267900165936E-2</v>
      </c>
      <c r="AJ257" s="387">
        <v>0.18132237376246454</v>
      </c>
      <c r="AK257" s="387">
        <v>6.7836485534988247E-3</v>
      </c>
      <c r="AL257" s="387">
        <v>1.1270428255677367E-2</v>
      </c>
      <c r="AM257" s="387">
        <v>2.3962227601346431E-3</v>
      </c>
      <c r="AN257" s="387">
        <v>6.0009497727831259E-3</v>
      </c>
      <c r="AO257" s="387">
        <v>9.0163431813876815E-2</v>
      </c>
      <c r="AP257" s="387">
        <v>1.5974901574010918E-2</v>
      </c>
      <c r="AQ257" s="391">
        <v>15.399142886782599</v>
      </c>
      <c r="AR257" s="391">
        <v>0.13006060240655598</v>
      </c>
      <c r="AS257" s="391">
        <v>0.27032743461070002</v>
      </c>
      <c r="AT257" s="391">
        <v>1.0113513697820002E-2</v>
      </c>
      <c r="AU257" s="391">
        <v>1.6802702799999999E-2</v>
      </c>
      <c r="AV257" s="391">
        <v>3.5724479999999993E-3</v>
      </c>
      <c r="AW257" s="391">
        <v>8.9466143843299987E-3</v>
      </c>
      <c r="AX257" s="391">
        <v>0.13442163100000001</v>
      </c>
      <c r="AY257" s="391">
        <v>2.3816443999999996E-2</v>
      </c>
    </row>
    <row r="258" spans="1:51" customFormat="1" x14ac:dyDescent="0.25">
      <c r="A258" s="384" t="s">
        <v>2105</v>
      </c>
      <c r="B258" s="384" t="s">
        <v>442</v>
      </c>
      <c r="C258" s="382">
        <v>1</v>
      </c>
      <c r="D258" s="384" t="s">
        <v>610</v>
      </c>
      <c r="E258" s="382">
        <v>51</v>
      </c>
      <c r="F258" s="386">
        <v>2030</v>
      </c>
      <c r="G258" s="390">
        <v>1.4455387999999998</v>
      </c>
      <c r="H258" s="387">
        <v>10.328997138109269</v>
      </c>
      <c r="I258" s="387">
        <v>8.7238222543403923E-2</v>
      </c>
      <c r="J258" s="387">
        <v>0.17622092493677805</v>
      </c>
      <c r="K258" s="387">
        <v>6.7836419408804525E-3</v>
      </c>
      <c r="L258" s="387">
        <v>1.1270424287469837E-2</v>
      </c>
      <c r="M258" s="387">
        <v>2.396221740986821E-3</v>
      </c>
      <c r="N258" s="387">
        <v>6.0009436353558989E-3</v>
      </c>
      <c r="O258" s="387">
        <v>9.0163434561562825E-2</v>
      </c>
      <c r="P258" s="387">
        <v>1.5974895312391473E-2</v>
      </c>
      <c r="Q258" s="391">
        <v>14.930966128225906</v>
      </c>
      <c r="R258" s="391">
        <v>0.12610623552952505</v>
      </c>
      <c r="S258" s="391">
        <v>0.25473418436800016</v>
      </c>
      <c r="T258" s="391">
        <v>9.8060176308499992E-3</v>
      </c>
      <c r="U258" s="391">
        <v>1.6291835600000002E-2</v>
      </c>
      <c r="V258" s="391">
        <v>3.4638314999999994E-3</v>
      </c>
      <c r="W258" s="391">
        <v>8.6745968615200026E-3</v>
      </c>
      <c r="X258" s="391">
        <v>0.13033474300000003</v>
      </c>
      <c r="Y258" s="391">
        <v>2.3092330999999994E-2</v>
      </c>
      <c r="AA258" s="384" t="s">
        <v>2105</v>
      </c>
      <c r="AB258" s="384" t="s">
        <v>442</v>
      </c>
      <c r="AC258" s="382">
        <v>1</v>
      </c>
      <c r="AD258" s="384" t="s">
        <v>610</v>
      </c>
      <c r="AE258" s="382">
        <v>51</v>
      </c>
      <c r="AF258" s="386">
        <v>2030</v>
      </c>
      <c r="AG258" s="390">
        <v>1.4455387999999998</v>
      </c>
      <c r="AH258" s="387">
        <v>10.328997138109269</v>
      </c>
      <c r="AI258" s="387">
        <v>8.7238222543403923E-2</v>
      </c>
      <c r="AJ258" s="387">
        <v>0.17622092493677805</v>
      </c>
      <c r="AK258" s="387">
        <v>6.7836419408804525E-3</v>
      </c>
      <c r="AL258" s="387">
        <v>1.1270424287469837E-2</v>
      </c>
      <c r="AM258" s="387">
        <v>2.396221740986821E-3</v>
      </c>
      <c r="AN258" s="387">
        <v>6.0009436353558989E-3</v>
      </c>
      <c r="AO258" s="387">
        <v>9.0163434561562825E-2</v>
      </c>
      <c r="AP258" s="387">
        <v>1.5974895312391473E-2</v>
      </c>
      <c r="AQ258" s="391">
        <v>14.930966128225906</v>
      </c>
      <c r="AR258" s="391">
        <v>0.12610623552952505</v>
      </c>
      <c r="AS258" s="391">
        <v>0.25473418436800016</v>
      </c>
      <c r="AT258" s="391">
        <v>9.8060176308499992E-3</v>
      </c>
      <c r="AU258" s="391">
        <v>1.6291835600000002E-2</v>
      </c>
      <c r="AV258" s="391">
        <v>3.4638314999999994E-3</v>
      </c>
      <c r="AW258" s="391">
        <v>8.6745968615200026E-3</v>
      </c>
      <c r="AX258" s="391">
        <v>0.13033474300000003</v>
      </c>
      <c r="AY258" s="391">
        <v>2.3092330999999994E-2</v>
      </c>
    </row>
    <row r="259" spans="1:51" customFormat="1" x14ac:dyDescent="0.25">
      <c r="A259" s="384" t="s">
        <v>2106</v>
      </c>
      <c r="B259" s="384" t="s">
        <v>442</v>
      </c>
      <c r="C259" s="382">
        <v>1</v>
      </c>
      <c r="D259" s="384" t="s">
        <v>610</v>
      </c>
      <c r="E259" s="382">
        <v>51</v>
      </c>
      <c r="F259" s="386">
        <v>2031</v>
      </c>
      <c r="G259" s="390">
        <v>1.4219313099999999</v>
      </c>
      <c r="H259" s="387">
        <v>10.329004301819403</v>
      </c>
      <c r="I259" s="387">
        <v>8.723827955429439E-2</v>
      </c>
      <c r="J259" s="387">
        <v>0.17111972565643838</v>
      </c>
      <c r="K259" s="387">
        <v>6.7836529754872624E-3</v>
      </c>
      <c r="L259" s="387">
        <v>1.1270428949201494E-2</v>
      </c>
      <c r="M259" s="387">
        <v>2.3962262283963639E-3</v>
      </c>
      <c r="N259" s="387">
        <v>6.0009453710671836E-3</v>
      </c>
      <c r="O259" s="387">
        <v>9.0163481244392885E-2</v>
      </c>
      <c r="P259" s="387">
        <v>1.5974931658266956E-2</v>
      </c>
      <c r="Q259" s="391">
        <v>14.687134617881698</v>
      </c>
      <c r="R259" s="391">
        <v>0.12404684112878403</v>
      </c>
      <c r="S259" s="391">
        <v>0.24332049566950001</v>
      </c>
      <c r="T259" s="391">
        <v>9.64588856202E-3</v>
      </c>
      <c r="U259" s="391">
        <v>1.6025775800000003E-2</v>
      </c>
      <c r="V259" s="391">
        <v>3.4072691000000006E-3</v>
      </c>
      <c r="W259" s="391">
        <v>8.5329321127199965E-3</v>
      </c>
      <c r="X259" s="391">
        <v>0.12820627700000001</v>
      </c>
      <c r="Y259" s="391">
        <v>2.2715255500000003E-2</v>
      </c>
      <c r="AA259" s="384" t="s">
        <v>2106</v>
      </c>
      <c r="AB259" s="384" t="s">
        <v>442</v>
      </c>
      <c r="AC259" s="382">
        <v>1</v>
      </c>
      <c r="AD259" s="384" t="s">
        <v>610</v>
      </c>
      <c r="AE259" s="382">
        <v>51</v>
      </c>
      <c r="AF259" s="386">
        <v>2031</v>
      </c>
      <c r="AG259" s="390">
        <v>1.4219313099999999</v>
      </c>
      <c r="AH259" s="387">
        <v>10.329004301819403</v>
      </c>
      <c r="AI259" s="387">
        <v>8.723827955429439E-2</v>
      </c>
      <c r="AJ259" s="387">
        <v>0.17111972565643838</v>
      </c>
      <c r="AK259" s="387">
        <v>6.7836529754872624E-3</v>
      </c>
      <c r="AL259" s="387">
        <v>1.1270428949201494E-2</v>
      </c>
      <c r="AM259" s="387">
        <v>2.3962262283963639E-3</v>
      </c>
      <c r="AN259" s="387">
        <v>6.0009453710671836E-3</v>
      </c>
      <c r="AO259" s="387">
        <v>9.0163481244392885E-2</v>
      </c>
      <c r="AP259" s="387">
        <v>1.5974931658266956E-2</v>
      </c>
      <c r="AQ259" s="391">
        <v>14.687134617881698</v>
      </c>
      <c r="AR259" s="391">
        <v>0.12404684112878403</v>
      </c>
      <c r="AS259" s="391">
        <v>0.24332049566950001</v>
      </c>
      <c r="AT259" s="391">
        <v>9.64588856202E-3</v>
      </c>
      <c r="AU259" s="391">
        <v>1.6025775800000003E-2</v>
      </c>
      <c r="AV259" s="391">
        <v>3.4072691000000006E-3</v>
      </c>
      <c r="AW259" s="391">
        <v>8.5329321127199965E-3</v>
      </c>
      <c r="AX259" s="391">
        <v>0.12820627700000001</v>
      </c>
      <c r="AY259" s="391">
        <v>2.2715255500000003E-2</v>
      </c>
    </row>
    <row r="260" spans="1:51" customFormat="1" x14ac:dyDescent="0.25">
      <c r="A260" s="384" t="s">
        <v>618</v>
      </c>
      <c r="B260" s="384" t="s">
        <v>442</v>
      </c>
      <c r="C260" s="382">
        <v>1</v>
      </c>
      <c r="D260" s="384" t="s">
        <v>619</v>
      </c>
      <c r="E260" s="382">
        <v>52</v>
      </c>
      <c r="F260" s="386">
        <v>52</v>
      </c>
      <c r="G260" s="390">
        <v>198879.94657900001</v>
      </c>
      <c r="H260" s="387">
        <v>5.8716411404653117</v>
      </c>
      <c r="I260" s="387">
        <v>0.31487606291328957</v>
      </c>
      <c r="J260" s="387">
        <v>0.61732976259444516</v>
      </c>
      <c r="K260" s="387">
        <v>3.4065616968113048E-2</v>
      </c>
      <c r="L260" s="387">
        <v>6.56563194882655E-3</v>
      </c>
      <c r="M260" s="387">
        <v>2.0091781404480359E-3</v>
      </c>
      <c r="N260" s="387">
        <v>3.0135094934910019E-2</v>
      </c>
      <c r="O260" s="387">
        <v>5.2525043241856063E-2</v>
      </c>
      <c r="P260" s="387">
        <v>1.3394588249709868E-2</v>
      </c>
      <c r="Q260" s="391">
        <v>1167751.6763467998</v>
      </c>
      <c r="R260" s="391">
        <v>62622.534571200878</v>
      </c>
      <c r="S260" s="391">
        <v>122774.51020641001</v>
      </c>
      <c r="T260" s="391">
        <v>6774.9680827989987</v>
      </c>
      <c r="U260" s="391">
        <v>1305.77253124</v>
      </c>
      <c r="V260" s="391">
        <v>399.58524123999996</v>
      </c>
      <c r="W260" s="391">
        <v>5993.2660708079984</v>
      </c>
      <c r="X260" s="391">
        <v>10446.177793999999</v>
      </c>
      <c r="Y260" s="391">
        <v>2663.9149955499997</v>
      </c>
      <c r="AA260" s="384" t="s">
        <v>618</v>
      </c>
      <c r="AB260" s="384" t="s">
        <v>442</v>
      </c>
      <c r="AC260" s="382">
        <v>1</v>
      </c>
      <c r="AD260" s="384" t="s">
        <v>619</v>
      </c>
      <c r="AE260" s="382">
        <v>52</v>
      </c>
      <c r="AF260" s="386">
        <v>52</v>
      </c>
      <c r="AG260" s="390">
        <v>198879.94657900001</v>
      </c>
      <c r="AH260" s="387">
        <v>5.8716411404653117</v>
      </c>
      <c r="AI260" s="387">
        <v>0.31487606291328957</v>
      </c>
      <c r="AJ260" s="387">
        <v>0.61732976259444516</v>
      </c>
      <c r="AK260" s="387">
        <v>3.4065616968113048E-2</v>
      </c>
      <c r="AL260" s="387">
        <v>6.56563194882655E-3</v>
      </c>
      <c r="AM260" s="387">
        <v>2.0091781404480359E-3</v>
      </c>
      <c r="AN260" s="387">
        <v>3.0135094934910019E-2</v>
      </c>
      <c r="AO260" s="387">
        <v>5.2525043241856063E-2</v>
      </c>
      <c r="AP260" s="387">
        <v>1.3394588249709868E-2</v>
      </c>
      <c r="AQ260" s="391">
        <v>1167751.6763467998</v>
      </c>
      <c r="AR260" s="391">
        <v>62622.534571200878</v>
      </c>
      <c r="AS260" s="391">
        <v>122774.51020641001</v>
      </c>
      <c r="AT260" s="391">
        <v>6774.9680827989987</v>
      </c>
      <c r="AU260" s="391">
        <v>1305.77253124</v>
      </c>
      <c r="AV260" s="391">
        <v>399.58524123999996</v>
      </c>
      <c r="AW260" s="391">
        <v>5993.2660708079984</v>
      </c>
      <c r="AX260" s="391">
        <v>10446.177793999999</v>
      </c>
      <c r="AY260" s="391">
        <v>2663.9149955499997</v>
      </c>
    </row>
    <row r="261" spans="1:51" customFormat="1" x14ac:dyDescent="0.25">
      <c r="A261" s="384" t="s">
        <v>620</v>
      </c>
      <c r="B261" s="384" t="s">
        <v>442</v>
      </c>
      <c r="C261" s="382">
        <v>1</v>
      </c>
      <c r="D261" s="384" t="s">
        <v>619</v>
      </c>
      <c r="E261" s="382">
        <v>52</v>
      </c>
      <c r="F261" s="386">
        <v>2001</v>
      </c>
      <c r="G261" s="390">
        <v>792.69952000000012</v>
      </c>
      <c r="H261" s="387">
        <v>30.697529578042392</v>
      </c>
      <c r="I261" s="387">
        <v>2.4968218802895192</v>
      </c>
      <c r="J261" s="387">
        <v>10.591008623797322</v>
      </c>
      <c r="K261" s="387">
        <v>0.10854805600235506</v>
      </c>
      <c r="L261" s="387">
        <v>5.0620652577158106E-3</v>
      </c>
      <c r="M261" s="387">
        <v>1.9698171508921811E-3</v>
      </c>
      <c r="N261" s="387">
        <v>9.6023692398602686E-2</v>
      </c>
      <c r="O261" s="387">
        <v>4.0496521304819254E-2</v>
      </c>
      <c r="P261" s="387">
        <v>1.3132187464929963E-2</v>
      </c>
      <c r="Q261" s="391">
        <v>24333.916961700012</v>
      </c>
      <c r="R261" s="391">
        <v>1979.2295060309998</v>
      </c>
      <c r="S261" s="391">
        <v>8395.4874523999988</v>
      </c>
      <c r="T261" s="391">
        <v>86.045991889999996</v>
      </c>
      <c r="U261" s="391">
        <v>4.0126967000000002</v>
      </c>
      <c r="V261" s="391">
        <v>1.5614731099999999</v>
      </c>
      <c r="W261" s="391">
        <v>76.11793487300001</v>
      </c>
      <c r="X261" s="391">
        <v>32.101573000000002</v>
      </c>
      <c r="Y261" s="391">
        <v>10.4098787</v>
      </c>
      <c r="AA261" s="384" t="s">
        <v>620</v>
      </c>
      <c r="AB261" s="384" t="s">
        <v>442</v>
      </c>
      <c r="AC261" s="382">
        <v>1</v>
      </c>
      <c r="AD261" s="384" t="s">
        <v>619</v>
      </c>
      <c r="AE261" s="382">
        <v>52</v>
      </c>
      <c r="AF261" s="386">
        <v>2001</v>
      </c>
      <c r="AG261" s="390">
        <v>792.69952000000012</v>
      </c>
      <c r="AH261" s="387">
        <v>30.697529578042392</v>
      </c>
      <c r="AI261" s="387">
        <v>2.4968218802895192</v>
      </c>
      <c r="AJ261" s="387">
        <v>10.591008623797322</v>
      </c>
      <c r="AK261" s="387">
        <v>0.10854805600235506</v>
      </c>
      <c r="AL261" s="387">
        <v>5.0620652577158106E-3</v>
      </c>
      <c r="AM261" s="387">
        <v>1.9698171508921811E-3</v>
      </c>
      <c r="AN261" s="387">
        <v>9.6023692398602686E-2</v>
      </c>
      <c r="AO261" s="387">
        <v>4.0496521304819254E-2</v>
      </c>
      <c r="AP261" s="387">
        <v>1.3132187464929963E-2</v>
      </c>
      <c r="AQ261" s="391">
        <v>24333.916961700012</v>
      </c>
      <c r="AR261" s="391">
        <v>1979.2295060309998</v>
      </c>
      <c r="AS261" s="391">
        <v>8395.4874523999988</v>
      </c>
      <c r="AT261" s="391">
        <v>86.045991889999996</v>
      </c>
      <c r="AU261" s="391">
        <v>4.0126967000000002</v>
      </c>
      <c r="AV261" s="391">
        <v>1.5614731099999999</v>
      </c>
      <c r="AW261" s="391">
        <v>76.11793487300001</v>
      </c>
      <c r="AX261" s="391">
        <v>32.101573000000002</v>
      </c>
      <c r="AY261" s="391">
        <v>10.4098787</v>
      </c>
    </row>
    <row r="262" spans="1:51" customFormat="1" x14ac:dyDescent="0.25">
      <c r="A262" s="384" t="s">
        <v>621</v>
      </c>
      <c r="B262" s="384" t="s">
        <v>442</v>
      </c>
      <c r="C262" s="382">
        <v>1</v>
      </c>
      <c r="D262" s="384" t="s">
        <v>619</v>
      </c>
      <c r="E262" s="382">
        <v>52</v>
      </c>
      <c r="F262" s="386">
        <v>2002</v>
      </c>
      <c r="G262" s="390">
        <v>129.065864</v>
      </c>
      <c r="H262" s="387">
        <v>32.047521011520146</v>
      </c>
      <c r="I262" s="387">
        <v>2.5047726152052112</v>
      </c>
      <c r="J262" s="387">
        <v>7.2014786492267255</v>
      </c>
      <c r="K262" s="387">
        <v>8.3072691172624794E-2</v>
      </c>
      <c r="L262" s="387">
        <v>5.6308701423948941E-3</v>
      </c>
      <c r="M262" s="387">
        <v>1.9858424377804497E-3</v>
      </c>
      <c r="N262" s="387">
        <v>7.3487700558840297E-2</v>
      </c>
      <c r="O262" s="387">
        <v>4.5046978494638977E-2</v>
      </c>
      <c r="P262" s="387">
        <v>1.323900756593548E-2</v>
      </c>
      <c r="Q262" s="391">
        <v>4136.2409884100016</v>
      </c>
      <c r="R262" s="391">
        <v>323.28064170500011</v>
      </c>
      <c r="S262" s="391">
        <v>929.46506394000028</v>
      </c>
      <c r="T262" s="391">
        <v>10.721848660999992</v>
      </c>
      <c r="U262" s="391">
        <v>0.72675312000000003</v>
      </c>
      <c r="V262" s="391">
        <v>0.25630447000000001</v>
      </c>
      <c r="W262" s="391">
        <v>9.4847535660000055</v>
      </c>
      <c r="X262" s="391">
        <v>5.8140271999999991</v>
      </c>
      <c r="Y262" s="391">
        <v>1.7087039499999996</v>
      </c>
      <c r="AA262" s="384" t="s">
        <v>621</v>
      </c>
      <c r="AB262" s="384" t="s">
        <v>442</v>
      </c>
      <c r="AC262" s="382">
        <v>1</v>
      </c>
      <c r="AD262" s="384" t="s">
        <v>619</v>
      </c>
      <c r="AE262" s="382">
        <v>52</v>
      </c>
      <c r="AF262" s="386">
        <v>2002</v>
      </c>
      <c r="AG262" s="390">
        <v>129.065864</v>
      </c>
      <c r="AH262" s="387">
        <v>32.047521011520146</v>
      </c>
      <c r="AI262" s="387">
        <v>2.5047726152052112</v>
      </c>
      <c r="AJ262" s="387">
        <v>7.2014786492267255</v>
      </c>
      <c r="AK262" s="387">
        <v>8.3072691172624794E-2</v>
      </c>
      <c r="AL262" s="387">
        <v>5.6308701423948941E-3</v>
      </c>
      <c r="AM262" s="387">
        <v>1.9858424377804497E-3</v>
      </c>
      <c r="AN262" s="387">
        <v>7.3487700558840297E-2</v>
      </c>
      <c r="AO262" s="387">
        <v>4.5046978494638977E-2</v>
      </c>
      <c r="AP262" s="387">
        <v>1.323900756593548E-2</v>
      </c>
      <c r="AQ262" s="391">
        <v>4136.2409884100016</v>
      </c>
      <c r="AR262" s="391">
        <v>323.28064170500011</v>
      </c>
      <c r="AS262" s="391">
        <v>929.46506394000028</v>
      </c>
      <c r="AT262" s="391">
        <v>10.721848660999992</v>
      </c>
      <c r="AU262" s="391">
        <v>0.72675312000000003</v>
      </c>
      <c r="AV262" s="391">
        <v>0.25630447000000001</v>
      </c>
      <c r="AW262" s="391">
        <v>9.4847535660000055</v>
      </c>
      <c r="AX262" s="391">
        <v>5.8140271999999991</v>
      </c>
      <c r="AY262" s="391">
        <v>1.7087039499999996</v>
      </c>
    </row>
    <row r="263" spans="1:51" customFormat="1" x14ac:dyDescent="0.25">
      <c r="A263" s="384" t="s">
        <v>622</v>
      </c>
      <c r="B263" s="384" t="s">
        <v>442</v>
      </c>
      <c r="C263" s="382">
        <v>1</v>
      </c>
      <c r="D263" s="384" t="s">
        <v>619</v>
      </c>
      <c r="E263" s="382">
        <v>52</v>
      </c>
      <c r="F263" s="386">
        <v>2003</v>
      </c>
      <c r="G263" s="390">
        <v>181.11038500000001</v>
      </c>
      <c r="H263" s="387">
        <v>31.732240555835602</v>
      </c>
      <c r="I263" s="387">
        <v>2.4920638086595641</v>
      </c>
      <c r="J263" s="387">
        <v>5.6565721428950653</v>
      </c>
      <c r="K263" s="387">
        <v>9.4959242635368438E-2</v>
      </c>
      <c r="L263" s="387">
        <v>5.3236616994657704E-3</v>
      </c>
      <c r="M263" s="387">
        <v>1.9719870840095668E-3</v>
      </c>
      <c r="N263" s="387">
        <v>8.4002776312357752E-2</v>
      </c>
      <c r="O263" s="387">
        <v>4.2589276147803452E-2</v>
      </c>
      <c r="P263" s="387">
        <v>1.3146635959058888E-2</v>
      </c>
      <c r="Q263" s="391">
        <v>5747.0383039799999</v>
      </c>
      <c r="R263" s="391">
        <v>451.33863583090005</v>
      </c>
      <c r="S263" s="391">
        <v>1024.4639585800003</v>
      </c>
      <c r="T263" s="391">
        <v>17.198104992999994</v>
      </c>
      <c r="U263" s="391">
        <v>0.96417042000000008</v>
      </c>
      <c r="V263" s="391">
        <v>0.35714734000000004</v>
      </c>
      <c r="W263" s="391">
        <v>15.213775158999994</v>
      </c>
      <c r="X263" s="391">
        <v>7.7133602000000003</v>
      </c>
      <c r="Y263" s="391">
        <v>2.3809922999999995</v>
      </c>
      <c r="AA263" s="384" t="s">
        <v>622</v>
      </c>
      <c r="AB263" s="384" t="s">
        <v>442</v>
      </c>
      <c r="AC263" s="382">
        <v>1</v>
      </c>
      <c r="AD263" s="384" t="s">
        <v>619</v>
      </c>
      <c r="AE263" s="382">
        <v>52</v>
      </c>
      <c r="AF263" s="386">
        <v>2003</v>
      </c>
      <c r="AG263" s="390">
        <v>181.11038500000001</v>
      </c>
      <c r="AH263" s="387">
        <v>31.732240555835602</v>
      </c>
      <c r="AI263" s="387">
        <v>2.4920638086595641</v>
      </c>
      <c r="AJ263" s="387">
        <v>5.6565721428950653</v>
      </c>
      <c r="AK263" s="387">
        <v>9.4959242635368438E-2</v>
      </c>
      <c r="AL263" s="387">
        <v>5.3236616994657704E-3</v>
      </c>
      <c r="AM263" s="387">
        <v>1.9719870840095668E-3</v>
      </c>
      <c r="AN263" s="387">
        <v>8.4002776312357752E-2</v>
      </c>
      <c r="AO263" s="387">
        <v>4.2589276147803452E-2</v>
      </c>
      <c r="AP263" s="387">
        <v>1.3146635959058888E-2</v>
      </c>
      <c r="AQ263" s="391">
        <v>5747.0383039799999</v>
      </c>
      <c r="AR263" s="391">
        <v>451.33863583090005</v>
      </c>
      <c r="AS263" s="391">
        <v>1024.4639585800003</v>
      </c>
      <c r="AT263" s="391">
        <v>17.198104992999994</v>
      </c>
      <c r="AU263" s="391">
        <v>0.96417042000000008</v>
      </c>
      <c r="AV263" s="391">
        <v>0.35714734000000004</v>
      </c>
      <c r="AW263" s="391">
        <v>15.213775158999994</v>
      </c>
      <c r="AX263" s="391">
        <v>7.7133602000000003</v>
      </c>
      <c r="AY263" s="391">
        <v>2.3809922999999995</v>
      </c>
    </row>
    <row r="264" spans="1:51" customFormat="1" x14ac:dyDescent="0.25">
      <c r="A264" s="384" t="s">
        <v>623</v>
      </c>
      <c r="B264" s="384" t="s">
        <v>442</v>
      </c>
      <c r="C264" s="382">
        <v>1</v>
      </c>
      <c r="D264" s="384" t="s">
        <v>619</v>
      </c>
      <c r="E264" s="382">
        <v>52</v>
      </c>
      <c r="F264" s="386">
        <v>2004</v>
      </c>
      <c r="G264" s="390">
        <v>270.76393999999999</v>
      </c>
      <c r="H264" s="387">
        <v>30.89934383954526</v>
      </c>
      <c r="I264" s="387">
        <v>2.4918838062852826</v>
      </c>
      <c r="J264" s="387">
        <v>4.4405245691874642</v>
      </c>
      <c r="K264" s="387">
        <v>7.2554334088948513E-2</v>
      </c>
      <c r="L264" s="387">
        <v>5.048606804879556E-3</v>
      </c>
      <c r="M264" s="387">
        <v>1.9658342983190453E-3</v>
      </c>
      <c r="N264" s="387">
        <v>6.4182997691642388E-2</v>
      </c>
      <c r="O264" s="387">
        <v>4.0388827626012536E-2</v>
      </c>
      <c r="P264" s="387">
        <v>1.3105631052643127E-2</v>
      </c>
      <c r="Q264" s="391">
        <v>8366.4280814100021</v>
      </c>
      <c r="R264" s="391">
        <v>674.71227741199982</v>
      </c>
      <c r="S264" s="391">
        <v>1202.3339280200003</v>
      </c>
      <c r="T264" s="391">
        <v>19.645097362000008</v>
      </c>
      <c r="U264" s="391">
        <v>1.3669806699999998</v>
      </c>
      <c r="V264" s="391">
        <v>0.53227704000000009</v>
      </c>
      <c r="W264" s="391">
        <v>17.378441335999998</v>
      </c>
      <c r="X264" s="391">
        <v>10.9358381</v>
      </c>
      <c r="Y264" s="391">
        <v>3.5485323000000002</v>
      </c>
      <c r="AA264" s="384" t="s">
        <v>623</v>
      </c>
      <c r="AB264" s="384" t="s">
        <v>442</v>
      </c>
      <c r="AC264" s="382">
        <v>1</v>
      </c>
      <c r="AD264" s="384" t="s">
        <v>619</v>
      </c>
      <c r="AE264" s="382">
        <v>52</v>
      </c>
      <c r="AF264" s="386">
        <v>2004</v>
      </c>
      <c r="AG264" s="390">
        <v>270.76393999999999</v>
      </c>
      <c r="AH264" s="387">
        <v>30.89934383954526</v>
      </c>
      <c r="AI264" s="387">
        <v>2.4918838062852826</v>
      </c>
      <c r="AJ264" s="387">
        <v>4.4405245691874642</v>
      </c>
      <c r="AK264" s="387">
        <v>7.2554334088948513E-2</v>
      </c>
      <c r="AL264" s="387">
        <v>5.048606804879556E-3</v>
      </c>
      <c r="AM264" s="387">
        <v>1.9658342983190453E-3</v>
      </c>
      <c r="AN264" s="387">
        <v>6.4182997691642388E-2</v>
      </c>
      <c r="AO264" s="387">
        <v>4.0388827626012536E-2</v>
      </c>
      <c r="AP264" s="387">
        <v>1.3105631052643127E-2</v>
      </c>
      <c r="AQ264" s="391">
        <v>8366.4280814100021</v>
      </c>
      <c r="AR264" s="391">
        <v>674.71227741199982</v>
      </c>
      <c r="AS264" s="391">
        <v>1202.3339280200003</v>
      </c>
      <c r="AT264" s="391">
        <v>19.645097362000008</v>
      </c>
      <c r="AU264" s="391">
        <v>1.3669806699999998</v>
      </c>
      <c r="AV264" s="391">
        <v>0.53227704000000009</v>
      </c>
      <c r="AW264" s="391">
        <v>17.378441335999998</v>
      </c>
      <c r="AX264" s="391">
        <v>10.9358381</v>
      </c>
      <c r="AY264" s="391">
        <v>3.5485323000000002</v>
      </c>
    </row>
    <row r="265" spans="1:51" customFormat="1" x14ac:dyDescent="0.25">
      <c r="A265" s="384" t="s">
        <v>624</v>
      </c>
      <c r="B265" s="384" t="s">
        <v>442</v>
      </c>
      <c r="C265" s="382">
        <v>1</v>
      </c>
      <c r="D265" s="384" t="s">
        <v>619</v>
      </c>
      <c r="E265" s="382">
        <v>52</v>
      </c>
      <c r="F265" s="386">
        <v>2005</v>
      </c>
      <c r="G265" s="390">
        <v>385.86456000000004</v>
      </c>
      <c r="H265" s="387">
        <v>31.707764629122732</v>
      </c>
      <c r="I265" s="387">
        <v>2.1313968194005692</v>
      </c>
      <c r="J265" s="387">
        <v>3.693635006308952</v>
      </c>
      <c r="K265" s="387">
        <v>6.9678182816271056E-2</v>
      </c>
      <c r="L265" s="387">
        <v>5.8350576171079275E-3</v>
      </c>
      <c r="M265" s="387">
        <v>1.997830741439431E-3</v>
      </c>
      <c r="N265" s="387">
        <v>6.163863598667884E-2</v>
      </c>
      <c r="O265" s="387">
        <v>4.6680441448159957E-2</v>
      </c>
      <c r="P265" s="387">
        <v>1.3318940200157278E-2</v>
      </c>
      <c r="Q265" s="391">
        <v>12234.902647200008</v>
      </c>
      <c r="R265" s="391">
        <v>822.43049590340024</v>
      </c>
      <c r="S265" s="391">
        <v>1425.2428465100011</v>
      </c>
      <c r="T265" s="391">
        <v>26.886341353999995</v>
      </c>
      <c r="U265" s="391">
        <v>2.2515419399999992</v>
      </c>
      <c r="V265" s="391">
        <v>0.77089207999999987</v>
      </c>
      <c r="W265" s="391">
        <v>23.784165154</v>
      </c>
      <c r="X265" s="391">
        <v>18.012328000000007</v>
      </c>
      <c r="Y265" s="391">
        <v>5.1393070000000005</v>
      </c>
      <c r="AA265" s="384" t="s">
        <v>624</v>
      </c>
      <c r="AB265" s="384" t="s">
        <v>442</v>
      </c>
      <c r="AC265" s="382">
        <v>1</v>
      </c>
      <c r="AD265" s="384" t="s">
        <v>619</v>
      </c>
      <c r="AE265" s="382">
        <v>52</v>
      </c>
      <c r="AF265" s="386">
        <v>2005</v>
      </c>
      <c r="AG265" s="390">
        <v>385.86456000000004</v>
      </c>
      <c r="AH265" s="387">
        <v>31.707764629122732</v>
      </c>
      <c r="AI265" s="387">
        <v>2.1313968194005692</v>
      </c>
      <c r="AJ265" s="387">
        <v>3.693635006308952</v>
      </c>
      <c r="AK265" s="387">
        <v>6.9678182816271056E-2</v>
      </c>
      <c r="AL265" s="387">
        <v>5.8350576171079275E-3</v>
      </c>
      <c r="AM265" s="387">
        <v>1.997830741439431E-3</v>
      </c>
      <c r="AN265" s="387">
        <v>6.163863598667884E-2</v>
      </c>
      <c r="AO265" s="387">
        <v>4.6680441448159957E-2</v>
      </c>
      <c r="AP265" s="387">
        <v>1.3318940200157278E-2</v>
      </c>
      <c r="AQ265" s="391">
        <v>12234.902647200008</v>
      </c>
      <c r="AR265" s="391">
        <v>822.43049590340024</v>
      </c>
      <c r="AS265" s="391">
        <v>1425.2428465100011</v>
      </c>
      <c r="AT265" s="391">
        <v>26.886341353999995</v>
      </c>
      <c r="AU265" s="391">
        <v>2.2515419399999992</v>
      </c>
      <c r="AV265" s="391">
        <v>0.77089207999999987</v>
      </c>
      <c r="AW265" s="391">
        <v>23.784165154</v>
      </c>
      <c r="AX265" s="391">
        <v>18.012328000000007</v>
      </c>
      <c r="AY265" s="391">
        <v>5.1393070000000005</v>
      </c>
    </row>
    <row r="266" spans="1:51" customFormat="1" x14ac:dyDescent="0.25">
      <c r="A266" s="384" t="s">
        <v>625</v>
      </c>
      <c r="B266" s="384" t="s">
        <v>442</v>
      </c>
      <c r="C266" s="382">
        <v>1</v>
      </c>
      <c r="D266" s="384" t="s">
        <v>619</v>
      </c>
      <c r="E266" s="382">
        <v>52</v>
      </c>
      <c r="F266" s="386">
        <v>2006</v>
      </c>
      <c r="G266" s="390">
        <v>581.96215999999993</v>
      </c>
      <c r="H266" s="387">
        <v>33.804117608608792</v>
      </c>
      <c r="I266" s="387">
        <v>2.1099690655048766</v>
      </c>
      <c r="J266" s="387">
        <v>3.2519074126743899</v>
      </c>
      <c r="K266" s="387">
        <v>7.4411594702308473E-2</v>
      </c>
      <c r="L266" s="387">
        <v>6.2774222296514961E-3</v>
      </c>
      <c r="M266" s="387">
        <v>2.0014291822684827E-3</v>
      </c>
      <c r="N266" s="387">
        <v>6.5825887411648909E-2</v>
      </c>
      <c r="O266" s="387">
        <v>5.0219380242866651E-2</v>
      </c>
      <c r="P266" s="387">
        <v>1.3342932811989014E-2</v>
      </c>
      <c r="Q266" s="391">
        <v>19672.717300400003</v>
      </c>
      <c r="R266" s="391">
        <v>1227.9221548943995</v>
      </c>
      <c r="S266" s="391">
        <v>1892.487061999999</v>
      </c>
      <c r="T266" s="391">
        <v>43.30473238199999</v>
      </c>
      <c r="U266" s="391">
        <v>3.6532222000000001</v>
      </c>
      <c r="V266" s="391">
        <v>1.1647560499999998</v>
      </c>
      <c r="W266" s="391">
        <v>38.308175622000007</v>
      </c>
      <c r="X266" s="391">
        <v>29.225778999999996</v>
      </c>
      <c r="Y266" s="391">
        <v>7.7650819999999996</v>
      </c>
      <c r="AA266" s="384" t="s">
        <v>625</v>
      </c>
      <c r="AB266" s="384" t="s">
        <v>442</v>
      </c>
      <c r="AC266" s="382">
        <v>1</v>
      </c>
      <c r="AD266" s="384" t="s">
        <v>619</v>
      </c>
      <c r="AE266" s="382">
        <v>52</v>
      </c>
      <c r="AF266" s="386">
        <v>2006</v>
      </c>
      <c r="AG266" s="390">
        <v>581.96215999999993</v>
      </c>
      <c r="AH266" s="387">
        <v>33.804117608608792</v>
      </c>
      <c r="AI266" s="387">
        <v>2.1099690655048766</v>
      </c>
      <c r="AJ266" s="387">
        <v>3.2519074126743899</v>
      </c>
      <c r="AK266" s="387">
        <v>7.4411594702308473E-2</v>
      </c>
      <c r="AL266" s="387">
        <v>6.2774222296514961E-3</v>
      </c>
      <c r="AM266" s="387">
        <v>2.0014291822684827E-3</v>
      </c>
      <c r="AN266" s="387">
        <v>6.5825887411648909E-2</v>
      </c>
      <c r="AO266" s="387">
        <v>5.0219380242866651E-2</v>
      </c>
      <c r="AP266" s="387">
        <v>1.3342932811989014E-2</v>
      </c>
      <c r="AQ266" s="391">
        <v>19672.717300400003</v>
      </c>
      <c r="AR266" s="391">
        <v>1227.9221548943995</v>
      </c>
      <c r="AS266" s="391">
        <v>1892.487061999999</v>
      </c>
      <c r="AT266" s="391">
        <v>43.30473238199999</v>
      </c>
      <c r="AU266" s="391">
        <v>3.6532222000000001</v>
      </c>
      <c r="AV266" s="391">
        <v>1.1647560499999998</v>
      </c>
      <c r="AW266" s="391">
        <v>38.308175622000007</v>
      </c>
      <c r="AX266" s="391">
        <v>29.225778999999996</v>
      </c>
      <c r="AY266" s="391">
        <v>7.7650819999999996</v>
      </c>
    </row>
    <row r="267" spans="1:51" customFormat="1" x14ac:dyDescent="0.25">
      <c r="A267" s="384" t="s">
        <v>626</v>
      </c>
      <c r="B267" s="384" t="s">
        <v>442</v>
      </c>
      <c r="C267" s="382">
        <v>1</v>
      </c>
      <c r="D267" s="384" t="s">
        <v>619</v>
      </c>
      <c r="E267" s="382">
        <v>52</v>
      </c>
      <c r="F267" s="386">
        <v>2007</v>
      </c>
      <c r="G267" s="390">
        <v>468.70506000000006</v>
      </c>
      <c r="H267" s="387">
        <v>34.772402190836175</v>
      </c>
      <c r="I267" s="387">
        <v>2.1361727731226114</v>
      </c>
      <c r="J267" s="387">
        <v>3.0233072083753498</v>
      </c>
      <c r="K267" s="387">
        <v>7.2915395003416428E-2</v>
      </c>
      <c r="L267" s="387">
        <v>7.0145223096162012E-3</v>
      </c>
      <c r="M267" s="387">
        <v>2.0384033404717244E-3</v>
      </c>
      <c r="N267" s="387">
        <v>6.4502316335138338E-2</v>
      </c>
      <c r="O267" s="387">
        <v>5.6116169302716727E-2</v>
      </c>
      <c r="P267" s="387">
        <v>1.3589428072314811E-2</v>
      </c>
      <c r="Q267" s="391">
        <v>16298.000855200002</v>
      </c>
      <c r="R267" s="391">
        <v>1001.2349877968002</v>
      </c>
      <c r="S267" s="391">
        <v>1417.039386500001</v>
      </c>
      <c r="T267" s="391">
        <v>34.175814590000002</v>
      </c>
      <c r="U267" s="391">
        <v>3.2877421000000004</v>
      </c>
      <c r="V267" s="391">
        <v>0.95540996000000011</v>
      </c>
      <c r="W267" s="391">
        <v>30.232562047999998</v>
      </c>
      <c r="X267" s="391">
        <v>26.301932500000007</v>
      </c>
      <c r="Y267" s="391">
        <v>6.3694336999999983</v>
      </c>
      <c r="AA267" s="384" t="s">
        <v>626</v>
      </c>
      <c r="AB267" s="384" t="s">
        <v>442</v>
      </c>
      <c r="AC267" s="382">
        <v>1</v>
      </c>
      <c r="AD267" s="384" t="s">
        <v>619</v>
      </c>
      <c r="AE267" s="382">
        <v>52</v>
      </c>
      <c r="AF267" s="386">
        <v>2007</v>
      </c>
      <c r="AG267" s="390">
        <v>468.70506000000006</v>
      </c>
      <c r="AH267" s="387">
        <v>34.772402190836175</v>
      </c>
      <c r="AI267" s="387">
        <v>2.1361727731226114</v>
      </c>
      <c r="AJ267" s="387">
        <v>3.0233072083753498</v>
      </c>
      <c r="AK267" s="387">
        <v>7.2915395003416428E-2</v>
      </c>
      <c r="AL267" s="387">
        <v>7.0145223096162012E-3</v>
      </c>
      <c r="AM267" s="387">
        <v>2.0384033404717244E-3</v>
      </c>
      <c r="AN267" s="387">
        <v>6.4502316335138338E-2</v>
      </c>
      <c r="AO267" s="387">
        <v>5.6116169302716727E-2</v>
      </c>
      <c r="AP267" s="387">
        <v>1.3589428072314811E-2</v>
      </c>
      <c r="AQ267" s="391">
        <v>16298.000855200002</v>
      </c>
      <c r="AR267" s="391">
        <v>1001.2349877968002</v>
      </c>
      <c r="AS267" s="391">
        <v>1417.039386500001</v>
      </c>
      <c r="AT267" s="391">
        <v>34.175814590000002</v>
      </c>
      <c r="AU267" s="391">
        <v>3.2877421000000004</v>
      </c>
      <c r="AV267" s="391">
        <v>0.95540996000000011</v>
      </c>
      <c r="AW267" s="391">
        <v>30.232562047999998</v>
      </c>
      <c r="AX267" s="391">
        <v>26.301932500000007</v>
      </c>
      <c r="AY267" s="391">
        <v>6.3694336999999983</v>
      </c>
    </row>
    <row r="268" spans="1:51" customFormat="1" x14ac:dyDescent="0.25">
      <c r="A268" s="384" t="s">
        <v>627</v>
      </c>
      <c r="B268" s="384" t="s">
        <v>442</v>
      </c>
      <c r="C268" s="382">
        <v>1</v>
      </c>
      <c r="D268" s="384" t="s">
        <v>619</v>
      </c>
      <c r="E268" s="382">
        <v>52</v>
      </c>
      <c r="F268" s="386">
        <v>2008</v>
      </c>
      <c r="G268" s="390">
        <v>751.55639999999994</v>
      </c>
      <c r="H268" s="387">
        <v>19.151608904135475</v>
      </c>
      <c r="I268" s="387">
        <v>1.6260252590717075</v>
      </c>
      <c r="J268" s="387">
        <v>2.6384087839581949</v>
      </c>
      <c r="K268" s="387">
        <v>0.12161292413982513</v>
      </c>
      <c r="L268" s="387">
        <v>5.7526341336458595E-3</v>
      </c>
      <c r="M268" s="387">
        <v>1.989995521294211E-3</v>
      </c>
      <c r="N268" s="387">
        <v>0.10758105753606788</v>
      </c>
      <c r="O268" s="387">
        <v>4.6021093027748816E-2</v>
      </c>
      <c r="P268" s="387">
        <v>1.3266707595065388E-2</v>
      </c>
      <c r="Q268" s="391">
        <v>14393.514242200003</v>
      </c>
      <c r="R268" s="391">
        <v>1222.0496900169996</v>
      </c>
      <c r="S268" s="391">
        <v>1982.9130073999986</v>
      </c>
      <c r="T268" s="391">
        <v>91.39897146000007</v>
      </c>
      <c r="U268" s="391">
        <v>4.3234290000000009</v>
      </c>
      <c r="V268" s="391">
        <v>1.4955938700000004</v>
      </c>
      <c r="W268" s="391">
        <v>80.853232310000038</v>
      </c>
      <c r="X268" s="391">
        <v>34.587446999999997</v>
      </c>
      <c r="Y268" s="391">
        <v>9.9706790000000005</v>
      </c>
      <c r="AA268" s="384" t="s">
        <v>627</v>
      </c>
      <c r="AB268" s="384" t="s">
        <v>442</v>
      </c>
      <c r="AC268" s="382">
        <v>1</v>
      </c>
      <c r="AD268" s="384" t="s">
        <v>619</v>
      </c>
      <c r="AE268" s="382">
        <v>52</v>
      </c>
      <c r="AF268" s="386">
        <v>2008</v>
      </c>
      <c r="AG268" s="390">
        <v>751.55639999999994</v>
      </c>
      <c r="AH268" s="387">
        <v>19.151608904135475</v>
      </c>
      <c r="AI268" s="387">
        <v>1.6260252590717075</v>
      </c>
      <c r="AJ268" s="387">
        <v>2.6384087839581949</v>
      </c>
      <c r="AK268" s="387">
        <v>0.12161292413982513</v>
      </c>
      <c r="AL268" s="387">
        <v>5.7526341336458595E-3</v>
      </c>
      <c r="AM268" s="387">
        <v>1.989995521294211E-3</v>
      </c>
      <c r="AN268" s="387">
        <v>0.10758105753606788</v>
      </c>
      <c r="AO268" s="387">
        <v>4.6021093027748816E-2</v>
      </c>
      <c r="AP268" s="387">
        <v>1.3266707595065388E-2</v>
      </c>
      <c r="AQ268" s="391">
        <v>14393.514242200003</v>
      </c>
      <c r="AR268" s="391">
        <v>1222.0496900169996</v>
      </c>
      <c r="AS268" s="391">
        <v>1982.9130073999986</v>
      </c>
      <c r="AT268" s="391">
        <v>91.39897146000007</v>
      </c>
      <c r="AU268" s="391">
        <v>4.3234290000000009</v>
      </c>
      <c r="AV268" s="391">
        <v>1.4955938700000004</v>
      </c>
      <c r="AW268" s="391">
        <v>80.853232310000038</v>
      </c>
      <c r="AX268" s="391">
        <v>34.587446999999997</v>
      </c>
      <c r="AY268" s="391">
        <v>9.9706790000000005</v>
      </c>
    </row>
    <row r="269" spans="1:51" customFormat="1" x14ac:dyDescent="0.25">
      <c r="A269" s="384" t="s">
        <v>628</v>
      </c>
      <c r="B269" s="384" t="s">
        <v>442</v>
      </c>
      <c r="C269" s="382">
        <v>1</v>
      </c>
      <c r="D269" s="384" t="s">
        <v>619</v>
      </c>
      <c r="E269" s="382">
        <v>52</v>
      </c>
      <c r="F269" s="386">
        <v>2009</v>
      </c>
      <c r="G269" s="390">
        <v>428.17158000000006</v>
      </c>
      <c r="H269" s="387">
        <v>15.991478784930102</v>
      </c>
      <c r="I269" s="387">
        <v>1.0794309900591712</v>
      </c>
      <c r="J269" s="387">
        <v>2.3077786954005668</v>
      </c>
      <c r="K269" s="387">
        <v>0.11455052845403704</v>
      </c>
      <c r="L269" s="387">
        <v>5.2656668618687834E-3</v>
      </c>
      <c r="M269" s="387">
        <v>1.9749888584384796E-3</v>
      </c>
      <c r="N269" s="387">
        <v>0.10133361424641951</v>
      </c>
      <c r="O269" s="387">
        <v>4.2125323450939924E-2</v>
      </c>
      <c r="P269" s="387">
        <v>1.3166659029541377E-2</v>
      </c>
      <c r="Q269" s="391">
        <v>6847.0967378800033</v>
      </c>
      <c r="R269" s="391">
        <v>462.18167251459971</v>
      </c>
      <c r="S269" s="391">
        <v>988.12525029999949</v>
      </c>
      <c r="T269" s="391">
        <v>49.047280758000007</v>
      </c>
      <c r="U269" s="391">
        <v>2.2546088999999991</v>
      </c>
      <c r="V269" s="391">
        <v>0.84563410000000028</v>
      </c>
      <c r="W269" s="391">
        <v>43.388173718999958</v>
      </c>
      <c r="X269" s="391">
        <v>18.036866300000003</v>
      </c>
      <c r="Y269" s="391">
        <v>5.637589199999999</v>
      </c>
      <c r="AA269" s="384" t="s">
        <v>628</v>
      </c>
      <c r="AB269" s="384" t="s">
        <v>442</v>
      </c>
      <c r="AC269" s="382">
        <v>1</v>
      </c>
      <c r="AD269" s="384" t="s">
        <v>619</v>
      </c>
      <c r="AE269" s="382">
        <v>52</v>
      </c>
      <c r="AF269" s="386">
        <v>2009</v>
      </c>
      <c r="AG269" s="390">
        <v>428.17158000000006</v>
      </c>
      <c r="AH269" s="387">
        <v>15.991478784930102</v>
      </c>
      <c r="AI269" s="387">
        <v>1.0794309900591712</v>
      </c>
      <c r="AJ269" s="387">
        <v>2.3077786954005668</v>
      </c>
      <c r="AK269" s="387">
        <v>0.11455052845403704</v>
      </c>
      <c r="AL269" s="387">
        <v>5.2656668618687834E-3</v>
      </c>
      <c r="AM269" s="387">
        <v>1.9749888584384796E-3</v>
      </c>
      <c r="AN269" s="387">
        <v>0.10133361424641951</v>
      </c>
      <c r="AO269" s="387">
        <v>4.2125323450939924E-2</v>
      </c>
      <c r="AP269" s="387">
        <v>1.3166659029541377E-2</v>
      </c>
      <c r="AQ269" s="391">
        <v>6847.0967378800033</v>
      </c>
      <c r="AR269" s="391">
        <v>462.18167251459971</v>
      </c>
      <c r="AS269" s="391">
        <v>988.12525029999949</v>
      </c>
      <c r="AT269" s="391">
        <v>49.047280758000007</v>
      </c>
      <c r="AU269" s="391">
        <v>2.2546088999999991</v>
      </c>
      <c r="AV269" s="391">
        <v>0.84563410000000028</v>
      </c>
      <c r="AW269" s="391">
        <v>43.388173718999958</v>
      </c>
      <c r="AX269" s="391">
        <v>18.036866300000003</v>
      </c>
      <c r="AY269" s="391">
        <v>5.637589199999999</v>
      </c>
    </row>
    <row r="270" spans="1:51" customFormat="1" x14ac:dyDescent="0.25">
      <c r="A270" s="384" t="s">
        <v>629</v>
      </c>
      <c r="B270" s="384" t="s">
        <v>442</v>
      </c>
      <c r="C270" s="382">
        <v>1</v>
      </c>
      <c r="D270" s="384" t="s">
        <v>619</v>
      </c>
      <c r="E270" s="382">
        <v>52</v>
      </c>
      <c r="F270" s="386">
        <v>2010</v>
      </c>
      <c r="G270" s="390">
        <v>410.88488000000001</v>
      </c>
      <c r="H270" s="387">
        <v>9.1407970751320917</v>
      </c>
      <c r="I270" s="387">
        <v>0.46982999115730412</v>
      </c>
      <c r="J270" s="387">
        <v>2.3035632614176516</v>
      </c>
      <c r="K270" s="387">
        <v>8.086776639237736E-2</v>
      </c>
      <c r="L270" s="387">
        <v>5.4247530111110435E-3</v>
      </c>
      <c r="M270" s="387">
        <v>1.9679790602175479E-3</v>
      </c>
      <c r="N270" s="387">
        <v>7.1537153078010562E-2</v>
      </c>
      <c r="O270" s="387">
        <v>4.3397996781969678E-2</v>
      </c>
      <c r="P270" s="387">
        <v>1.3119920840114633E-2</v>
      </c>
      <c r="Q270" s="391">
        <v>3755.8153093200003</v>
      </c>
      <c r="R270" s="391">
        <v>193.04603953706996</v>
      </c>
      <c r="S270" s="391">
        <v>946.49931424000044</v>
      </c>
      <c r="T270" s="391">
        <v>33.227342490000005</v>
      </c>
      <c r="U270" s="391">
        <v>2.2289489899999997</v>
      </c>
      <c r="V270" s="391">
        <v>0.80861283999999989</v>
      </c>
      <c r="W270" s="391">
        <v>29.393534558000002</v>
      </c>
      <c r="X270" s="391">
        <v>17.831580699999996</v>
      </c>
      <c r="Y270" s="391">
        <v>5.3907771000000002</v>
      </c>
      <c r="AA270" s="384" t="s">
        <v>629</v>
      </c>
      <c r="AB270" s="384" t="s">
        <v>442</v>
      </c>
      <c r="AC270" s="382">
        <v>1</v>
      </c>
      <c r="AD270" s="384" t="s">
        <v>619</v>
      </c>
      <c r="AE270" s="382">
        <v>52</v>
      </c>
      <c r="AF270" s="386">
        <v>2010</v>
      </c>
      <c r="AG270" s="390">
        <v>410.88488000000001</v>
      </c>
      <c r="AH270" s="387">
        <v>9.1407970751320917</v>
      </c>
      <c r="AI270" s="387">
        <v>0.46982999115730412</v>
      </c>
      <c r="AJ270" s="387">
        <v>2.3035632614176516</v>
      </c>
      <c r="AK270" s="387">
        <v>8.086776639237736E-2</v>
      </c>
      <c r="AL270" s="387">
        <v>5.4247530111110435E-3</v>
      </c>
      <c r="AM270" s="387">
        <v>1.9679790602175479E-3</v>
      </c>
      <c r="AN270" s="387">
        <v>7.1537153078010562E-2</v>
      </c>
      <c r="AO270" s="387">
        <v>4.3397996781969678E-2</v>
      </c>
      <c r="AP270" s="387">
        <v>1.3119920840114633E-2</v>
      </c>
      <c r="AQ270" s="391">
        <v>3755.8153093200003</v>
      </c>
      <c r="AR270" s="391">
        <v>193.04603953706996</v>
      </c>
      <c r="AS270" s="391">
        <v>946.49931424000044</v>
      </c>
      <c r="AT270" s="391">
        <v>33.227342490000005</v>
      </c>
      <c r="AU270" s="391">
        <v>2.2289489899999997</v>
      </c>
      <c r="AV270" s="391">
        <v>0.80861283999999989</v>
      </c>
      <c r="AW270" s="391">
        <v>29.393534558000002</v>
      </c>
      <c r="AX270" s="391">
        <v>17.831580699999996</v>
      </c>
      <c r="AY270" s="391">
        <v>5.3907771000000002</v>
      </c>
    </row>
    <row r="271" spans="1:51" customFormat="1" x14ac:dyDescent="0.25">
      <c r="A271" s="384" t="s">
        <v>630</v>
      </c>
      <c r="B271" s="384" t="s">
        <v>442</v>
      </c>
      <c r="C271" s="382">
        <v>1</v>
      </c>
      <c r="D271" s="384" t="s">
        <v>619</v>
      </c>
      <c r="E271" s="382">
        <v>52</v>
      </c>
      <c r="F271" s="386">
        <v>2011</v>
      </c>
      <c r="G271" s="390">
        <v>1002.0697199999998</v>
      </c>
      <c r="H271" s="387">
        <v>9.2488387404820553</v>
      </c>
      <c r="I271" s="387">
        <v>0.46735396425510184</v>
      </c>
      <c r="J271" s="387">
        <v>2.1892513897037023</v>
      </c>
      <c r="K271" s="387">
        <v>7.5339457817366215E-2</v>
      </c>
      <c r="L271" s="387">
        <v>5.4956545338981011E-3</v>
      </c>
      <c r="M271" s="387">
        <v>1.9729311649093642E-3</v>
      </c>
      <c r="N271" s="387">
        <v>6.6646770114957718E-2</v>
      </c>
      <c r="O271" s="387">
        <v>4.3965235273250247E-2</v>
      </c>
      <c r="P271" s="387">
        <v>1.3152935905497678E-2</v>
      </c>
      <c r="Q271" s="391">
        <v>9267.9812470000052</v>
      </c>
      <c r="R271" s="391">
        <v>468.32125610199984</v>
      </c>
      <c r="S271" s="391">
        <v>2193.7825270899993</v>
      </c>
      <c r="T271" s="391">
        <v>75.495389399999965</v>
      </c>
      <c r="U271" s="391">
        <v>5.5070290000000002</v>
      </c>
      <c r="V271" s="391">
        <v>1.9770145800000001</v>
      </c>
      <c r="W271" s="391">
        <v>66.78471026800004</v>
      </c>
      <c r="X271" s="391">
        <v>44.05623099999999</v>
      </c>
      <c r="Y271" s="391">
        <v>13.180158800000003</v>
      </c>
      <c r="AA271" s="384" t="s">
        <v>630</v>
      </c>
      <c r="AB271" s="384" t="s">
        <v>442</v>
      </c>
      <c r="AC271" s="382">
        <v>1</v>
      </c>
      <c r="AD271" s="384" t="s">
        <v>619</v>
      </c>
      <c r="AE271" s="382">
        <v>52</v>
      </c>
      <c r="AF271" s="386">
        <v>2011</v>
      </c>
      <c r="AG271" s="390">
        <v>1002.0697199999998</v>
      </c>
      <c r="AH271" s="387">
        <v>9.2488387404820553</v>
      </c>
      <c r="AI271" s="387">
        <v>0.46735396425510184</v>
      </c>
      <c r="AJ271" s="387">
        <v>2.1892513897037023</v>
      </c>
      <c r="AK271" s="387">
        <v>7.5339457817366215E-2</v>
      </c>
      <c r="AL271" s="387">
        <v>5.4956545338981011E-3</v>
      </c>
      <c r="AM271" s="387">
        <v>1.9729311649093642E-3</v>
      </c>
      <c r="AN271" s="387">
        <v>6.6646770114957718E-2</v>
      </c>
      <c r="AO271" s="387">
        <v>4.3965235273250247E-2</v>
      </c>
      <c r="AP271" s="387">
        <v>1.3152935905497678E-2</v>
      </c>
      <c r="AQ271" s="391">
        <v>9267.9812470000052</v>
      </c>
      <c r="AR271" s="391">
        <v>468.32125610199984</v>
      </c>
      <c r="AS271" s="391">
        <v>2193.7825270899993</v>
      </c>
      <c r="AT271" s="391">
        <v>75.495389399999965</v>
      </c>
      <c r="AU271" s="391">
        <v>5.5070290000000002</v>
      </c>
      <c r="AV271" s="391">
        <v>1.9770145800000001</v>
      </c>
      <c r="AW271" s="391">
        <v>66.78471026800004</v>
      </c>
      <c r="AX271" s="391">
        <v>44.05623099999999</v>
      </c>
      <c r="AY271" s="391">
        <v>13.180158800000003</v>
      </c>
    </row>
    <row r="272" spans="1:51" customFormat="1" x14ac:dyDescent="0.25">
      <c r="A272" s="384" t="s">
        <v>631</v>
      </c>
      <c r="B272" s="384" t="s">
        <v>442</v>
      </c>
      <c r="C272" s="382">
        <v>1</v>
      </c>
      <c r="D272" s="384" t="s">
        <v>619</v>
      </c>
      <c r="E272" s="382">
        <v>52</v>
      </c>
      <c r="F272" s="386">
        <v>2012</v>
      </c>
      <c r="G272" s="390">
        <v>1385.4603800000002</v>
      </c>
      <c r="H272" s="387">
        <v>9.5121279107237982</v>
      </c>
      <c r="I272" s="387">
        <v>0.45267669119603388</v>
      </c>
      <c r="J272" s="387">
        <v>1.4483993060848115</v>
      </c>
      <c r="K272" s="387">
        <v>5.9296639492498492E-2</v>
      </c>
      <c r="L272" s="387">
        <v>5.9017951852221124E-3</v>
      </c>
      <c r="M272" s="387">
        <v>1.987407608148274E-3</v>
      </c>
      <c r="N272" s="387">
        <v>5.2454941334374339E-2</v>
      </c>
      <c r="O272" s="387">
        <v>4.721434690178581E-2</v>
      </c>
      <c r="P272" s="387">
        <v>1.3249452214577224E-2</v>
      </c>
      <c r="Q272" s="391">
        <v>13178.676349800002</v>
      </c>
      <c r="R272" s="391">
        <v>627.16562060159981</v>
      </c>
      <c r="S272" s="391">
        <v>2006.6998529999996</v>
      </c>
      <c r="T272" s="391">
        <v>82.153144683999983</v>
      </c>
      <c r="U272" s="391">
        <v>8.1767033999999992</v>
      </c>
      <c r="V272" s="391">
        <v>2.7534744999999989</v>
      </c>
      <c r="W272" s="391">
        <v>72.674242953999993</v>
      </c>
      <c r="X272" s="391">
        <v>65.413606999999999</v>
      </c>
      <c r="Y272" s="391">
        <v>18.356591100000006</v>
      </c>
      <c r="AA272" s="384" t="s">
        <v>631</v>
      </c>
      <c r="AB272" s="384" t="s">
        <v>442</v>
      </c>
      <c r="AC272" s="382">
        <v>1</v>
      </c>
      <c r="AD272" s="384" t="s">
        <v>619</v>
      </c>
      <c r="AE272" s="382">
        <v>52</v>
      </c>
      <c r="AF272" s="386">
        <v>2012</v>
      </c>
      <c r="AG272" s="390">
        <v>1385.4603800000002</v>
      </c>
      <c r="AH272" s="387">
        <v>9.5121279107237982</v>
      </c>
      <c r="AI272" s="387">
        <v>0.45267669119603388</v>
      </c>
      <c r="AJ272" s="387">
        <v>1.4483993060848115</v>
      </c>
      <c r="AK272" s="387">
        <v>5.9296639492498492E-2</v>
      </c>
      <c r="AL272" s="387">
        <v>5.9017951852221124E-3</v>
      </c>
      <c r="AM272" s="387">
        <v>1.987407608148274E-3</v>
      </c>
      <c r="AN272" s="387">
        <v>5.2454941334374339E-2</v>
      </c>
      <c r="AO272" s="387">
        <v>4.721434690178581E-2</v>
      </c>
      <c r="AP272" s="387">
        <v>1.3249452214577224E-2</v>
      </c>
      <c r="AQ272" s="391">
        <v>13178.676349800002</v>
      </c>
      <c r="AR272" s="391">
        <v>627.16562060159981</v>
      </c>
      <c r="AS272" s="391">
        <v>2006.6998529999996</v>
      </c>
      <c r="AT272" s="391">
        <v>82.153144683999983</v>
      </c>
      <c r="AU272" s="391">
        <v>8.1767033999999992</v>
      </c>
      <c r="AV272" s="391">
        <v>2.7534744999999989</v>
      </c>
      <c r="AW272" s="391">
        <v>72.674242953999993</v>
      </c>
      <c r="AX272" s="391">
        <v>65.413606999999999</v>
      </c>
      <c r="AY272" s="391">
        <v>18.356591100000006</v>
      </c>
    </row>
    <row r="273" spans="1:51" customFormat="1" x14ac:dyDescent="0.25">
      <c r="A273" s="384" t="s">
        <v>632</v>
      </c>
      <c r="B273" s="384" t="s">
        <v>442</v>
      </c>
      <c r="C273" s="382">
        <v>1</v>
      </c>
      <c r="D273" s="384" t="s">
        <v>619</v>
      </c>
      <c r="E273" s="382">
        <v>52</v>
      </c>
      <c r="F273" s="386">
        <v>2013</v>
      </c>
      <c r="G273" s="390">
        <v>1221.3784700000001</v>
      </c>
      <c r="H273" s="387">
        <v>9.4892457428859025</v>
      </c>
      <c r="I273" s="387">
        <v>0.45488122152587152</v>
      </c>
      <c r="J273" s="387">
        <v>1.4077584921158788</v>
      </c>
      <c r="K273" s="387">
        <v>5.4996213069811166E-2</v>
      </c>
      <c r="L273" s="387">
        <v>5.9638624545264828E-3</v>
      </c>
      <c r="M273" s="387">
        <v>1.9901021343531628E-3</v>
      </c>
      <c r="N273" s="387">
        <v>4.8650696199843746E-2</v>
      </c>
      <c r="O273" s="387">
        <v>4.7710901601204725E-2</v>
      </c>
      <c r="P273" s="387">
        <v>1.3267402363822576E-2</v>
      </c>
      <c r="Q273" s="391">
        <v>11589.960446899999</v>
      </c>
      <c r="R273" s="391">
        <v>555.58213037900009</v>
      </c>
      <c r="S273" s="391">
        <v>1719.4059132299992</v>
      </c>
      <c r="T273" s="391">
        <v>67.171190574999969</v>
      </c>
      <c r="U273" s="391">
        <v>7.2841332000000003</v>
      </c>
      <c r="V273" s="391">
        <v>2.4306679000000009</v>
      </c>
      <c r="W273" s="391">
        <v>59.420912888999972</v>
      </c>
      <c r="X273" s="391">
        <v>58.273067999999981</v>
      </c>
      <c r="Y273" s="391">
        <v>16.204519600000001</v>
      </c>
      <c r="AA273" s="384" t="s">
        <v>632</v>
      </c>
      <c r="AB273" s="384" t="s">
        <v>442</v>
      </c>
      <c r="AC273" s="382">
        <v>1</v>
      </c>
      <c r="AD273" s="384" t="s">
        <v>619</v>
      </c>
      <c r="AE273" s="382">
        <v>52</v>
      </c>
      <c r="AF273" s="386">
        <v>2013</v>
      </c>
      <c r="AG273" s="390">
        <v>1221.3784700000001</v>
      </c>
      <c r="AH273" s="387">
        <v>9.4892457428859025</v>
      </c>
      <c r="AI273" s="387">
        <v>0.45488122152587152</v>
      </c>
      <c r="AJ273" s="387">
        <v>1.4077584921158788</v>
      </c>
      <c r="AK273" s="387">
        <v>5.4996213069811166E-2</v>
      </c>
      <c r="AL273" s="387">
        <v>5.9638624545264828E-3</v>
      </c>
      <c r="AM273" s="387">
        <v>1.9901021343531628E-3</v>
      </c>
      <c r="AN273" s="387">
        <v>4.8650696199843746E-2</v>
      </c>
      <c r="AO273" s="387">
        <v>4.7710901601204725E-2</v>
      </c>
      <c r="AP273" s="387">
        <v>1.3267402363822576E-2</v>
      </c>
      <c r="AQ273" s="391">
        <v>11589.960446899999</v>
      </c>
      <c r="AR273" s="391">
        <v>555.58213037900009</v>
      </c>
      <c r="AS273" s="391">
        <v>1719.4059132299992</v>
      </c>
      <c r="AT273" s="391">
        <v>67.171190574999969</v>
      </c>
      <c r="AU273" s="391">
        <v>7.2841332000000003</v>
      </c>
      <c r="AV273" s="391">
        <v>2.4306679000000009</v>
      </c>
      <c r="AW273" s="391">
        <v>59.420912888999972</v>
      </c>
      <c r="AX273" s="391">
        <v>58.273067999999981</v>
      </c>
      <c r="AY273" s="391">
        <v>16.204519600000001</v>
      </c>
    </row>
    <row r="274" spans="1:51" customFormat="1" x14ac:dyDescent="0.25">
      <c r="A274" s="384" t="s">
        <v>633</v>
      </c>
      <c r="B274" s="384" t="s">
        <v>442</v>
      </c>
      <c r="C274" s="382">
        <v>1</v>
      </c>
      <c r="D274" s="384" t="s">
        <v>619</v>
      </c>
      <c r="E274" s="382">
        <v>52</v>
      </c>
      <c r="F274" s="386">
        <v>2014</v>
      </c>
      <c r="G274" s="390">
        <v>1525.5507600000001</v>
      </c>
      <c r="H274" s="387">
        <v>9.071733960461593</v>
      </c>
      <c r="I274" s="387">
        <v>0.40711458659284488</v>
      </c>
      <c r="J274" s="387">
        <v>1.3430016084158347</v>
      </c>
      <c r="K274" s="387">
        <v>4.8446772115271958E-2</v>
      </c>
      <c r="L274" s="387">
        <v>5.5200234045309632E-3</v>
      </c>
      <c r="M274" s="387">
        <v>1.9775616643526173E-3</v>
      </c>
      <c r="N274" s="387">
        <v>4.2856941378338648E-2</v>
      </c>
      <c r="O274" s="387">
        <v>4.4160207425677528E-2</v>
      </c>
      <c r="P274" s="387">
        <v>1.3183828639041814E-2</v>
      </c>
      <c r="Q274" s="391">
        <v>13839.390637899995</v>
      </c>
      <c r="R274" s="391">
        <v>621.07396698380035</v>
      </c>
      <c r="S274" s="391">
        <v>2048.8171243999991</v>
      </c>
      <c r="T274" s="391">
        <v>73.908010019999949</v>
      </c>
      <c r="U274" s="391">
        <v>8.4210758999999982</v>
      </c>
      <c r="V274" s="391">
        <v>3.0168707000000001</v>
      </c>
      <c r="W274" s="391">
        <v>65.380439490999976</v>
      </c>
      <c r="X274" s="391">
        <v>67.368638000000004</v>
      </c>
      <c r="Y274" s="391">
        <v>20.112599800000005</v>
      </c>
      <c r="AA274" s="384" t="s">
        <v>633</v>
      </c>
      <c r="AB274" s="384" t="s">
        <v>442</v>
      </c>
      <c r="AC274" s="382">
        <v>1</v>
      </c>
      <c r="AD274" s="384" t="s">
        <v>619</v>
      </c>
      <c r="AE274" s="382">
        <v>52</v>
      </c>
      <c r="AF274" s="386">
        <v>2014</v>
      </c>
      <c r="AG274" s="390">
        <v>1525.5507600000001</v>
      </c>
      <c r="AH274" s="387">
        <v>9.071733960461593</v>
      </c>
      <c r="AI274" s="387">
        <v>0.40711458659284488</v>
      </c>
      <c r="AJ274" s="387">
        <v>1.3430016084158347</v>
      </c>
      <c r="AK274" s="387">
        <v>4.8446772115271958E-2</v>
      </c>
      <c r="AL274" s="387">
        <v>5.5200234045309632E-3</v>
      </c>
      <c r="AM274" s="387">
        <v>1.9775616643526173E-3</v>
      </c>
      <c r="AN274" s="387">
        <v>4.2856941378338648E-2</v>
      </c>
      <c r="AO274" s="387">
        <v>4.4160207425677528E-2</v>
      </c>
      <c r="AP274" s="387">
        <v>1.3183828639041814E-2</v>
      </c>
      <c r="AQ274" s="391">
        <v>13839.390637899995</v>
      </c>
      <c r="AR274" s="391">
        <v>621.07396698380035</v>
      </c>
      <c r="AS274" s="391">
        <v>2048.8171243999991</v>
      </c>
      <c r="AT274" s="391">
        <v>73.908010019999949</v>
      </c>
      <c r="AU274" s="391">
        <v>8.4210758999999982</v>
      </c>
      <c r="AV274" s="391">
        <v>3.0168707000000001</v>
      </c>
      <c r="AW274" s="391">
        <v>65.380439490999976</v>
      </c>
      <c r="AX274" s="391">
        <v>67.368638000000004</v>
      </c>
      <c r="AY274" s="391">
        <v>20.112599800000005</v>
      </c>
    </row>
    <row r="275" spans="1:51" customFormat="1" x14ac:dyDescent="0.25">
      <c r="A275" s="384" t="s">
        <v>634</v>
      </c>
      <c r="B275" s="384" t="s">
        <v>442</v>
      </c>
      <c r="C275" s="382">
        <v>1</v>
      </c>
      <c r="D275" s="384" t="s">
        <v>619</v>
      </c>
      <c r="E275" s="382">
        <v>52</v>
      </c>
      <c r="F275" s="386">
        <v>2015</v>
      </c>
      <c r="G275" s="390">
        <v>2630.0911999999998</v>
      </c>
      <c r="H275" s="387">
        <v>8.7189778417949864</v>
      </c>
      <c r="I275" s="387">
        <v>0.37840211688256264</v>
      </c>
      <c r="J275" s="387">
        <v>1.2967870306550597</v>
      </c>
      <c r="K275" s="387">
        <v>4.4671250137637813E-2</v>
      </c>
      <c r="L275" s="387">
        <v>5.1130965344471715E-3</v>
      </c>
      <c r="M275" s="387">
        <v>1.9661213649169273E-3</v>
      </c>
      <c r="N275" s="387">
        <v>3.9517035135891873E-2</v>
      </c>
      <c r="O275" s="387">
        <v>4.0904736687457831E-2</v>
      </c>
      <c r="P275" s="387">
        <v>1.3107535586598669E-2</v>
      </c>
      <c r="Q275" s="391">
        <v>22931.706894699983</v>
      </c>
      <c r="R275" s="391">
        <v>995.23207767419945</v>
      </c>
      <c r="S275" s="391">
        <v>3410.6681576000028</v>
      </c>
      <c r="T275" s="391">
        <v>117.48946187999999</v>
      </c>
      <c r="U275" s="391">
        <v>13.447910200000003</v>
      </c>
      <c r="V275" s="391">
        <v>5.1710784999999992</v>
      </c>
      <c r="W275" s="391">
        <v>103.93340636100001</v>
      </c>
      <c r="X275" s="391">
        <v>107.58318799999998</v>
      </c>
      <c r="Y275" s="391">
        <v>34.474013999999997</v>
      </c>
      <c r="AA275" s="384" t="s">
        <v>634</v>
      </c>
      <c r="AB275" s="384" t="s">
        <v>442</v>
      </c>
      <c r="AC275" s="382">
        <v>1</v>
      </c>
      <c r="AD275" s="384" t="s">
        <v>619</v>
      </c>
      <c r="AE275" s="382">
        <v>52</v>
      </c>
      <c r="AF275" s="386">
        <v>2015</v>
      </c>
      <c r="AG275" s="390">
        <v>2630.0911999999998</v>
      </c>
      <c r="AH275" s="387">
        <v>8.7189778417949864</v>
      </c>
      <c r="AI275" s="387">
        <v>0.37840211688256264</v>
      </c>
      <c r="AJ275" s="387">
        <v>1.2967870306550597</v>
      </c>
      <c r="AK275" s="387">
        <v>4.4671250137637813E-2</v>
      </c>
      <c r="AL275" s="387">
        <v>5.1130965344471715E-3</v>
      </c>
      <c r="AM275" s="387">
        <v>1.9661213649169273E-3</v>
      </c>
      <c r="AN275" s="387">
        <v>3.9517035135891873E-2</v>
      </c>
      <c r="AO275" s="387">
        <v>4.0904736687457831E-2</v>
      </c>
      <c r="AP275" s="387">
        <v>1.3107535586598669E-2</v>
      </c>
      <c r="AQ275" s="391">
        <v>22931.706894699983</v>
      </c>
      <c r="AR275" s="391">
        <v>995.23207767419945</v>
      </c>
      <c r="AS275" s="391">
        <v>3410.6681576000028</v>
      </c>
      <c r="AT275" s="391">
        <v>117.48946187999999</v>
      </c>
      <c r="AU275" s="391">
        <v>13.447910200000003</v>
      </c>
      <c r="AV275" s="391">
        <v>5.1710784999999992</v>
      </c>
      <c r="AW275" s="391">
        <v>103.93340636100001</v>
      </c>
      <c r="AX275" s="391">
        <v>107.58318799999998</v>
      </c>
      <c r="AY275" s="391">
        <v>34.474013999999997</v>
      </c>
    </row>
    <row r="276" spans="1:51" customFormat="1" x14ac:dyDescent="0.25">
      <c r="A276" s="384" t="s">
        <v>635</v>
      </c>
      <c r="B276" s="384" t="s">
        <v>442</v>
      </c>
      <c r="C276" s="382">
        <v>1</v>
      </c>
      <c r="D276" s="384" t="s">
        <v>619</v>
      </c>
      <c r="E276" s="382">
        <v>52</v>
      </c>
      <c r="F276" s="386">
        <v>2016</v>
      </c>
      <c r="G276" s="390">
        <v>3567.4895000000001</v>
      </c>
      <c r="H276" s="387">
        <v>9.6765058690431989</v>
      </c>
      <c r="I276" s="387">
        <v>0.42243172079912222</v>
      </c>
      <c r="J276" s="387">
        <v>1.2146091618489701</v>
      </c>
      <c r="K276" s="387">
        <v>4.9911039707334813E-2</v>
      </c>
      <c r="L276" s="387">
        <v>5.8940394078244663E-3</v>
      </c>
      <c r="M276" s="387">
        <v>1.9926726623862526E-3</v>
      </c>
      <c r="N276" s="387">
        <v>4.4152299991352457E-2</v>
      </c>
      <c r="O276" s="387">
        <v>4.7152284260402161E-2</v>
      </c>
      <c r="P276" s="387">
        <v>1.3284553185089957E-2</v>
      </c>
      <c r="Q276" s="391">
        <v>34520.833084499987</v>
      </c>
      <c r="R276" s="391">
        <v>1507.0207284178002</v>
      </c>
      <c r="S276" s="391">
        <v>4333.105431500001</v>
      </c>
      <c r="T276" s="391">
        <v>178.05711009000004</v>
      </c>
      <c r="U276" s="391">
        <v>21.026923700000001</v>
      </c>
      <c r="V276" s="391">
        <v>7.1088388000000009</v>
      </c>
      <c r="W276" s="391">
        <v>157.51286661999998</v>
      </c>
      <c r="X276" s="391">
        <v>168.21527899999998</v>
      </c>
      <c r="Y276" s="391">
        <v>47.392503999999981</v>
      </c>
      <c r="AA276" s="384" t="s">
        <v>635</v>
      </c>
      <c r="AB276" s="384" t="s">
        <v>442</v>
      </c>
      <c r="AC276" s="382">
        <v>1</v>
      </c>
      <c r="AD276" s="384" t="s">
        <v>619</v>
      </c>
      <c r="AE276" s="382">
        <v>52</v>
      </c>
      <c r="AF276" s="386">
        <v>2016</v>
      </c>
      <c r="AG276" s="390">
        <v>3567.4895000000001</v>
      </c>
      <c r="AH276" s="387">
        <v>9.6765058690431989</v>
      </c>
      <c r="AI276" s="387">
        <v>0.42243172079912222</v>
      </c>
      <c r="AJ276" s="387">
        <v>1.2146091618489701</v>
      </c>
      <c r="AK276" s="387">
        <v>4.9911039707334813E-2</v>
      </c>
      <c r="AL276" s="387">
        <v>5.8940394078244663E-3</v>
      </c>
      <c r="AM276" s="387">
        <v>1.9926726623862526E-3</v>
      </c>
      <c r="AN276" s="387">
        <v>4.4152299991352457E-2</v>
      </c>
      <c r="AO276" s="387">
        <v>4.7152284260402161E-2</v>
      </c>
      <c r="AP276" s="387">
        <v>1.3284553185089957E-2</v>
      </c>
      <c r="AQ276" s="391">
        <v>34520.833084499987</v>
      </c>
      <c r="AR276" s="391">
        <v>1507.0207284178002</v>
      </c>
      <c r="AS276" s="391">
        <v>4333.105431500001</v>
      </c>
      <c r="AT276" s="391">
        <v>178.05711009000004</v>
      </c>
      <c r="AU276" s="391">
        <v>21.026923700000001</v>
      </c>
      <c r="AV276" s="391">
        <v>7.1088388000000009</v>
      </c>
      <c r="AW276" s="391">
        <v>157.51286661999998</v>
      </c>
      <c r="AX276" s="391">
        <v>168.21527899999998</v>
      </c>
      <c r="AY276" s="391">
        <v>47.392503999999981</v>
      </c>
    </row>
    <row r="277" spans="1:51" customFormat="1" x14ac:dyDescent="0.25">
      <c r="A277" s="384" t="s">
        <v>636</v>
      </c>
      <c r="B277" s="384" t="s">
        <v>442</v>
      </c>
      <c r="C277" s="382">
        <v>1</v>
      </c>
      <c r="D277" s="384" t="s">
        <v>619</v>
      </c>
      <c r="E277" s="382">
        <v>52</v>
      </c>
      <c r="F277" s="386">
        <v>2017</v>
      </c>
      <c r="G277" s="390">
        <v>4715.0381999999991</v>
      </c>
      <c r="H277" s="387">
        <v>9.7888362813052101</v>
      </c>
      <c r="I277" s="387">
        <v>0.38754868610947851</v>
      </c>
      <c r="J277" s="387">
        <v>1.0459612813741357</v>
      </c>
      <c r="K277" s="387">
        <v>4.3622308387660576E-2</v>
      </c>
      <c r="L277" s="387">
        <v>6.2452092116666198E-3</v>
      </c>
      <c r="M277" s="387">
        <v>2.0003442602013278E-3</v>
      </c>
      <c r="N277" s="387">
        <v>3.8589118781688761E-2</v>
      </c>
      <c r="O277" s="387">
        <v>4.9961738167890138E-2</v>
      </c>
      <c r="P277" s="387">
        <v>1.333569810738755E-2</v>
      </c>
      <c r="Q277" s="391">
        <v>46154.7369999</v>
      </c>
      <c r="R277" s="391">
        <v>1827.3068593660003</v>
      </c>
      <c r="S277" s="391">
        <v>4931.7473973999977</v>
      </c>
      <c r="T277" s="391">
        <v>205.68085041999998</v>
      </c>
      <c r="U277" s="391">
        <v>29.446399999999993</v>
      </c>
      <c r="V277" s="391">
        <v>9.4316995999999982</v>
      </c>
      <c r="W277" s="391">
        <v>181.94916915999994</v>
      </c>
      <c r="X277" s="391">
        <v>235.57150399999998</v>
      </c>
      <c r="Y277" s="391">
        <v>62.878325999999987</v>
      </c>
      <c r="AA277" s="384" t="s">
        <v>636</v>
      </c>
      <c r="AB277" s="384" t="s">
        <v>442</v>
      </c>
      <c r="AC277" s="382">
        <v>1</v>
      </c>
      <c r="AD277" s="384" t="s">
        <v>619</v>
      </c>
      <c r="AE277" s="382">
        <v>52</v>
      </c>
      <c r="AF277" s="386">
        <v>2017</v>
      </c>
      <c r="AG277" s="390">
        <v>4715.0381999999991</v>
      </c>
      <c r="AH277" s="387">
        <v>9.7888362813052101</v>
      </c>
      <c r="AI277" s="387">
        <v>0.38754868610947851</v>
      </c>
      <c r="AJ277" s="387">
        <v>1.0459612813741357</v>
      </c>
      <c r="AK277" s="387">
        <v>4.3622308387660576E-2</v>
      </c>
      <c r="AL277" s="387">
        <v>6.2452092116666198E-3</v>
      </c>
      <c r="AM277" s="387">
        <v>2.0003442602013278E-3</v>
      </c>
      <c r="AN277" s="387">
        <v>3.8589118781688761E-2</v>
      </c>
      <c r="AO277" s="387">
        <v>4.9961738167890138E-2</v>
      </c>
      <c r="AP277" s="387">
        <v>1.333569810738755E-2</v>
      </c>
      <c r="AQ277" s="391">
        <v>46154.7369999</v>
      </c>
      <c r="AR277" s="391">
        <v>1827.3068593660003</v>
      </c>
      <c r="AS277" s="391">
        <v>4931.7473973999977</v>
      </c>
      <c r="AT277" s="391">
        <v>205.68085041999998</v>
      </c>
      <c r="AU277" s="391">
        <v>29.446399999999993</v>
      </c>
      <c r="AV277" s="391">
        <v>9.4316995999999982</v>
      </c>
      <c r="AW277" s="391">
        <v>181.94916915999994</v>
      </c>
      <c r="AX277" s="391">
        <v>235.57150399999998</v>
      </c>
      <c r="AY277" s="391">
        <v>62.878325999999987</v>
      </c>
    </row>
    <row r="278" spans="1:51" customFormat="1" x14ac:dyDescent="0.25">
      <c r="A278" s="384" t="s">
        <v>637</v>
      </c>
      <c r="B278" s="384" t="s">
        <v>442</v>
      </c>
      <c r="C278" s="382">
        <v>1</v>
      </c>
      <c r="D278" s="384" t="s">
        <v>619</v>
      </c>
      <c r="E278" s="382">
        <v>52</v>
      </c>
      <c r="F278" s="386">
        <v>2018</v>
      </c>
      <c r="G278" s="390">
        <v>4006.8543999999993</v>
      </c>
      <c r="H278" s="387">
        <v>8.6190609831742329</v>
      </c>
      <c r="I278" s="387">
        <v>0.35435832712131998</v>
      </c>
      <c r="J278" s="387">
        <v>0.763589336188507</v>
      </c>
      <c r="K278" s="387">
        <v>4.362935327273184E-2</v>
      </c>
      <c r="L278" s="387">
        <v>6.2828516554033036E-3</v>
      </c>
      <c r="M278" s="387">
        <v>2.0021751975814244E-3</v>
      </c>
      <c r="N278" s="387">
        <v>3.8595345079172325E-2</v>
      </c>
      <c r="O278" s="387">
        <v>5.0262818883561135E-2</v>
      </c>
      <c r="P278" s="387">
        <v>1.3347905279513029E-2</v>
      </c>
      <c r="Q278" s="391">
        <v>34535.322424299993</v>
      </c>
      <c r="R278" s="391">
        <v>1419.8622222027</v>
      </c>
      <c r="S278" s="391">
        <v>3059.5912914999981</v>
      </c>
      <c r="T278" s="391">
        <v>174.81646612999995</v>
      </c>
      <c r="U278" s="391">
        <v>25.174471800000006</v>
      </c>
      <c r="V278" s="391">
        <v>8.0224244999999978</v>
      </c>
      <c r="W278" s="391">
        <v>154.64592824999994</v>
      </c>
      <c r="X278" s="391">
        <v>201.39579699999999</v>
      </c>
      <c r="Y278" s="391">
        <v>53.483113000000003</v>
      </c>
      <c r="AA278" s="384" t="s">
        <v>637</v>
      </c>
      <c r="AB278" s="384" t="s">
        <v>442</v>
      </c>
      <c r="AC278" s="382">
        <v>1</v>
      </c>
      <c r="AD278" s="384" t="s">
        <v>619</v>
      </c>
      <c r="AE278" s="382">
        <v>52</v>
      </c>
      <c r="AF278" s="386">
        <v>2018</v>
      </c>
      <c r="AG278" s="390">
        <v>4006.8543999999993</v>
      </c>
      <c r="AH278" s="387">
        <v>8.6190609831742329</v>
      </c>
      <c r="AI278" s="387">
        <v>0.35435832712131998</v>
      </c>
      <c r="AJ278" s="387">
        <v>0.763589336188507</v>
      </c>
      <c r="AK278" s="387">
        <v>4.362935327273184E-2</v>
      </c>
      <c r="AL278" s="387">
        <v>6.2828516554033036E-3</v>
      </c>
      <c r="AM278" s="387">
        <v>2.0021751975814244E-3</v>
      </c>
      <c r="AN278" s="387">
        <v>3.8595345079172325E-2</v>
      </c>
      <c r="AO278" s="387">
        <v>5.0262818883561135E-2</v>
      </c>
      <c r="AP278" s="387">
        <v>1.3347905279513029E-2</v>
      </c>
      <c r="AQ278" s="391">
        <v>34535.322424299993</v>
      </c>
      <c r="AR278" s="391">
        <v>1419.8622222027</v>
      </c>
      <c r="AS278" s="391">
        <v>3059.5912914999981</v>
      </c>
      <c r="AT278" s="391">
        <v>174.81646612999995</v>
      </c>
      <c r="AU278" s="391">
        <v>25.174471800000006</v>
      </c>
      <c r="AV278" s="391">
        <v>8.0224244999999978</v>
      </c>
      <c r="AW278" s="391">
        <v>154.64592824999994</v>
      </c>
      <c r="AX278" s="391">
        <v>201.39579699999999</v>
      </c>
      <c r="AY278" s="391">
        <v>53.483113000000003</v>
      </c>
    </row>
    <row r="279" spans="1:51" customFormat="1" x14ac:dyDescent="0.25">
      <c r="A279" s="384" t="s">
        <v>638</v>
      </c>
      <c r="B279" s="384" t="s">
        <v>442</v>
      </c>
      <c r="C279" s="382">
        <v>1</v>
      </c>
      <c r="D279" s="384" t="s">
        <v>619</v>
      </c>
      <c r="E279" s="382">
        <v>52</v>
      </c>
      <c r="F279" s="386">
        <v>2019</v>
      </c>
      <c r="G279" s="390">
        <v>6743.8625999999986</v>
      </c>
      <c r="H279" s="387">
        <v>8.8828953055330668</v>
      </c>
      <c r="I279" s="387">
        <v>0.36618711607054411</v>
      </c>
      <c r="J279" s="387">
        <v>0.77843830378454004</v>
      </c>
      <c r="K279" s="387">
        <v>4.5702204770601336E-2</v>
      </c>
      <c r="L279" s="387">
        <v>6.6823265349445311E-3</v>
      </c>
      <c r="M279" s="387">
        <v>2.0155611118174328E-3</v>
      </c>
      <c r="N279" s="387">
        <v>4.0429031946765927E-2</v>
      </c>
      <c r="O279" s="387">
        <v>5.3458636597963918E-2</v>
      </c>
      <c r="P279" s="387">
        <v>1.3437138680731729E-2</v>
      </c>
      <c r="Q279" s="391">
        <v>59905.025430700014</v>
      </c>
      <c r="R279" s="391">
        <v>2469.5155966700008</v>
      </c>
      <c r="S279" s="391">
        <v>5249.6809632999966</v>
      </c>
      <c r="T279" s="391">
        <v>308.20938948999986</v>
      </c>
      <c r="U279" s="391">
        <v>45.064692000000008</v>
      </c>
      <c r="V279" s="391">
        <v>13.592667200000001</v>
      </c>
      <c r="W279" s="391">
        <v>272.64783649999987</v>
      </c>
      <c r="X279" s="391">
        <v>360.51770000000005</v>
      </c>
      <c r="Y279" s="391">
        <v>90.61821700000003</v>
      </c>
      <c r="AA279" s="384" t="s">
        <v>638</v>
      </c>
      <c r="AB279" s="384" t="s">
        <v>442</v>
      </c>
      <c r="AC279" s="382">
        <v>1</v>
      </c>
      <c r="AD279" s="384" t="s">
        <v>619</v>
      </c>
      <c r="AE279" s="382">
        <v>52</v>
      </c>
      <c r="AF279" s="386">
        <v>2019</v>
      </c>
      <c r="AG279" s="390">
        <v>6743.8625999999986</v>
      </c>
      <c r="AH279" s="387">
        <v>8.8828953055330668</v>
      </c>
      <c r="AI279" s="387">
        <v>0.36618711607054411</v>
      </c>
      <c r="AJ279" s="387">
        <v>0.77843830378454004</v>
      </c>
      <c r="AK279" s="387">
        <v>4.5702204770601336E-2</v>
      </c>
      <c r="AL279" s="387">
        <v>6.6823265349445311E-3</v>
      </c>
      <c r="AM279" s="387">
        <v>2.0155611118174328E-3</v>
      </c>
      <c r="AN279" s="387">
        <v>4.0429031946765927E-2</v>
      </c>
      <c r="AO279" s="387">
        <v>5.3458636597963918E-2</v>
      </c>
      <c r="AP279" s="387">
        <v>1.3437138680731729E-2</v>
      </c>
      <c r="AQ279" s="391">
        <v>59905.025430700014</v>
      </c>
      <c r="AR279" s="391">
        <v>2469.5155966700008</v>
      </c>
      <c r="AS279" s="391">
        <v>5249.6809632999966</v>
      </c>
      <c r="AT279" s="391">
        <v>308.20938948999986</v>
      </c>
      <c r="AU279" s="391">
        <v>45.064692000000008</v>
      </c>
      <c r="AV279" s="391">
        <v>13.592667200000001</v>
      </c>
      <c r="AW279" s="391">
        <v>272.64783649999987</v>
      </c>
      <c r="AX279" s="391">
        <v>360.51770000000005</v>
      </c>
      <c r="AY279" s="391">
        <v>90.61821700000003</v>
      </c>
    </row>
    <row r="280" spans="1:51" customFormat="1" x14ac:dyDescent="0.25">
      <c r="A280" s="384" t="s">
        <v>639</v>
      </c>
      <c r="B280" s="384" t="s">
        <v>442</v>
      </c>
      <c r="C280" s="382">
        <v>1</v>
      </c>
      <c r="D280" s="384" t="s">
        <v>619</v>
      </c>
      <c r="E280" s="382">
        <v>52</v>
      </c>
      <c r="F280" s="386">
        <v>2020</v>
      </c>
      <c r="G280" s="390">
        <v>8081.2754999999988</v>
      </c>
      <c r="H280" s="387">
        <v>8.4374197898586694</v>
      </c>
      <c r="I280" s="387">
        <v>0.35512379196613225</v>
      </c>
      <c r="J280" s="387">
        <v>0.74846199022666715</v>
      </c>
      <c r="K280" s="387">
        <v>4.5515911152886702E-2</v>
      </c>
      <c r="L280" s="387">
        <v>6.6085484896536454E-3</v>
      </c>
      <c r="M280" s="387">
        <v>2.0124986705378385E-3</v>
      </c>
      <c r="N280" s="387">
        <v>4.0264233569317111E-2</v>
      </c>
      <c r="O280" s="387">
        <v>5.2868378265287459E-2</v>
      </c>
      <c r="P280" s="387">
        <v>1.3416723758520547E-2</v>
      </c>
      <c r="Q280" s="391">
        <v>68185.11383100001</v>
      </c>
      <c r="R280" s="391">
        <v>2869.8531994830009</v>
      </c>
      <c r="S280" s="391">
        <v>6048.5275443000037</v>
      </c>
      <c r="T280" s="391">
        <v>367.82661766000001</v>
      </c>
      <c r="U280" s="391">
        <v>53.405501000000001</v>
      </c>
      <c r="V280" s="391">
        <v>16.263556200000004</v>
      </c>
      <c r="W280" s="391">
        <v>325.38636426999989</v>
      </c>
      <c r="X280" s="391">
        <v>427.24392999999998</v>
      </c>
      <c r="Y280" s="391">
        <v>108.42424099999999</v>
      </c>
      <c r="AA280" s="384" t="s">
        <v>639</v>
      </c>
      <c r="AB280" s="384" t="s">
        <v>442</v>
      </c>
      <c r="AC280" s="382">
        <v>1</v>
      </c>
      <c r="AD280" s="384" t="s">
        <v>619</v>
      </c>
      <c r="AE280" s="382">
        <v>52</v>
      </c>
      <c r="AF280" s="386">
        <v>2020</v>
      </c>
      <c r="AG280" s="390">
        <v>8081.2754999999988</v>
      </c>
      <c r="AH280" s="387">
        <v>8.4374197898586694</v>
      </c>
      <c r="AI280" s="387">
        <v>0.35512379196613225</v>
      </c>
      <c r="AJ280" s="387">
        <v>0.74846199022666715</v>
      </c>
      <c r="AK280" s="387">
        <v>4.5515911152886702E-2</v>
      </c>
      <c r="AL280" s="387">
        <v>6.6085484896536454E-3</v>
      </c>
      <c r="AM280" s="387">
        <v>2.0124986705378385E-3</v>
      </c>
      <c r="AN280" s="387">
        <v>4.0264233569317111E-2</v>
      </c>
      <c r="AO280" s="387">
        <v>5.2868378265287459E-2</v>
      </c>
      <c r="AP280" s="387">
        <v>1.3416723758520547E-2</v>
      </c>
      <c r="AQ280" s="391">
        <v>68185.11383100001</v>
      </c>
      <c r="AR280" s="391">
        <v>2869.8531994830009</v>
      </c>
      <c r="AS280" s="391">
        <v>6048.5275443000037</v>
      </c>
      <c r="AT280" s="391">
        <v>367.82661766000001</v>
      </c>
      <c r="AU280" s="391">
        <v>53.405501000000001</v>
      </c>
      <c r="AV280" s="391">
        <v>16.263556200000004</v>
      </c>
      <c r="AW280" s="391">
        <v>325.38636426999989</v>
      </c>
      <c r="AX280" s="391">
        <v>427.24392999999998</v>
      </c>
      <c r="AY280" s="391">
        <v>108.42424099999999</v>
      </c>
    </row>
    <row r="281" spans="1:51" customFormat="1" x14ac:dyDescent="0.25">
      <c r="A281" s="384" t="s">
        <v>640</v>
      </c>
      <c r="B281" s="384" t="s">
        <v>442</v>
      </c>
      <c r="C281" s="382">
        <v>1</v>
      </c>
      <c r="D281" s="384" t="s">
        <v>619</v>
      </c>
      <c r="E281" s="382">
        <v>52</v>
      </c>
      <c r="F281" s="386">
        <v>2021</v>
      </c>
      <c r="G281" s="390">
        <v>10160.511199999999</v>
      </c>
      <c r="H281" s="387">
        <v>8.0144507933813465</v>
      </c>
      <c r="I281" s="387">
        <v>0.34562641927209337</v>
      </c>
      <c r="J281" s="387">
        <v>0.70944392343172658</v>
      </c>
      <c r="K281" s="387">
        <v>4.5426455480901393E-2</v>
      </c>
      <c r="L281" s="387">
        <v>6.6428831848539286E-3</v>
      </c>
      <c r="M281" s="387">
        <v>2.0116511657405586E-3</v>
      </c>
      <c r="N281" s="387">
        <v>4.0185099195599525E-2</v>
      </c>
      <c r="O281" s="387">
        <v>5.31430583925738E-2</v>
      </c>
      <c r="P281" s="387">
        <v>1.3411059278198523E-2</v>
      </c>
      <c r="Q281" s="391">
        <v>81430.917048000047</v>
      </c>
      <c r="R281" s="391">
        <v>3511.7411040300003</v>
      </c>
      <c r="S281" s="391">
        <v>7208.3129297999994</v>
      </c>
      <c r="T281" s="391">
        <v>461.55600968999994</v>
      </c>
      <c r="U281" s="391">
        <v>67.495089000000007</v>
      </c>
      <c r="V281" s="391">
        <v>20.439404199999998</v>
      </c>
      <c r="W281" s="391">
        <v>408.30115044999991</v>
      </c>
      <c r="X281" s="391">
        <v>539.96064000000001</v>
      </c>
      <c r="Y281" s="391">
        <v>136.26321799999999</v>
      </c>
      <c r="AA281" s="384" t="s">
        <v>640</v>
      </c>
      <c r="AB281" s="384" t="s">
        <v>442</v>
      </c>
      <c r="AC281" s="382">
        <v>1</v>
      </c>
      <c r="AD281" s="384" t="s">
        <v>619</v>
      </c>
      <c r="AE281" s="382">
        <v>52</v>
      </c>
      <c r="AF281" s="386">
        <v>2021</v>
      </c>
      <c r="AG281" s="390">
        <v>10160.511199999999</v>
      </c>
      <c r="AH281" s="387">
        <v>8.0144507933813465</v>
      </c>
      <c r="AI281" s="387">
        <v>0.34562641927209337</v>
      </c>
      <c r="AJ281" s="387">
        <v>0.70944392343172658</v>
      </c>
      <c r="AK281" s="387">
        <v>4.5426455480901393E-2</v>
      </c>
      <c r="AL281" s="387">
        <v>6.6428831848539286E-3</v>
      </c>
      <c r="AM281" s="387">
        <v>2.0116511657405586E-3</v>
      </c>
      <c r="AN281" s="387">
        <v>4.0185099195599525E-2</v>
      </c>
      <c r="AO281" s="387">
        <v>5.31430583925738E-2</v>
      </c>
      <c r="AP281" s="387">
        <v>1.3411059278198523E-2</v>
      </c>
      <c r="AQ281" s="391">
        <v>81430.917048000047</v>
      </c>
      <c r="AR281" s="391">
        <v>3511.7411040300003</v>
      </c>
      <c r="AS281" s="391">
        <v>7208.3129297999994</v>
      </c>
      <c r="AT281" s="391">
        <v>461.55600968999994</v>
      </c>
      <c r="AU281" s="391">
        <v>67.495089000000007</v>
      </c>
      <c r="AV281" s="391">
        <v>20.439404199999998</v>
      </c>
      <c r="AW281" s="391">
        <v>408.30115044999991</v>
      </c>
      <c r="AX281" s="391">
        <v>539.96064000000001</v>
      </c>
      <c r="AY281" s="391">
        <v>136.26321799999999</v>
      </c>
    </row>
    <row r="282" spans="1:51" customFormat="1" x14ac:dyDescent="0.25">
      <c r="A282" s="384" t="s">
        <v>641</v>
      </c>
      <c r="B282" s="384" t="s">
        <v>442</v>
      </c>
      <c r="C282" s="382">
        <v>1</v>
      </c>
      <c r="D282" s="384" t="s">
        <v>619</v>
      </c>
      <c r="E282" s="382">
        <v>52</v>
      </c>
      <c r="F282" s="386">
        <v>2022</v>
      </c>
      <c r="G282" s="390">
        <v>10222.390200000002</v>
      </c>
      <c r="H282" s="387">
        <v>7.6897722836876223</v>
      </c>
      <c r="I282" s="387">
        <v>0.33981126271094597</v>
      </c>
      <c r="J282" s="387">
        <v>0.65730295482166223</v>
      </c>
      <c r="K282" s="387">
        <v>3.9333404281515279E-2</v>
      </c>
      <c r="L282" s="387">
        <v>6.6510582818487957E-3</v>
      </c>
      <c r="M282" s="387">
        <v>2.0119892018991802E-3</v>
      </c>
      <c r="N282" s="387">
        <v>3.4795102145484522E-2</v>
      </c>
      <c r="O282" s="387">
        <v>5.3208445320351766E-2</v>
      </c>
      <c r="P282" s="387">
        <v>1.3413310910397453E-2</v>
      </c>
      <c r="Q282" s="391">
        <v>78607.852832999983</v>
      </c>
      <c r="R282" s="391">
        <v>3473.6833217860003</v>
      </c>
      <c r="S282" s="391">
        <v>6719.207283800004</v>
      </c>
      <c r="T282" s="391">
        <v>402.08140645999993</v>
      </c>
      <c r="U282" s="391">
        <v>67.989712999999981</v>
      </c>
      <c r="V282" s="391">
        <v>20.567338700000004</v>
      </c>
      <c r="W282" s="391">
        <v>355.68911118</v>
      </c>
      <c r="X282" s="391">
        <v>543.91748999999982</v>
      </c>
      <c r="Y282" s="391">
        <v>137.11609800000002</v>
      </c>
      <c r="AA282" s="384" t="s">
        <v>641</v>
      </c>
      <c r="AB282" s="384" t="s">
        <v>442</v>
      </c>
      <c r="AC282" s="382">
        <v>1</v>
      </c>
      <c r="AD282" s="384" t="s">
        <v>619</v>
      </c>
      <c r="AE282" s="382">
        <v>52</v>
      </c>
      <c r="AF282" s="386">
        <v>2022</v>
      </c>
      <c r="AG282" s="390">
        <v>10222.390200000002</v>
      </c>
      <c r="AH282" s="387">
        <v>7.6897722836876223</v>
      </c>
      <c r="AI282" s="387">
        <v>0.33981126271094597</v>
      </c>
      <c r="AJ282" s="387">
        <v>0.65730295482166223</v>
      </c>
      <c r="AK282" s="387">
        <v>3.9333404281515279E-2</v>
      </c>
      <c r="AL282" s="387">
        <v>6.6510582818487957E-3</v>
      </c>
      <c r="AM282" s="387">
        <v>2.0119892018991802E-3</v>
      </c>
      <c r="AN282" s="387">
        <v>3.4795102145484522E-2</v>
      </c>
      <c r="AO282" s="387">
        <v>5.3208445320351766E-2</v>
      </c>
      <c r="AP282" s="387">
        <v>1.3413310910397453E-2</v>
      </c>
      <c r="AQ282" s="391">
        <v>78607.852832999983</v>
      </c>
      <c r="AR282" s="391">
        <v>3473.6833217860003</v>
      </c>
      <c r="AS282" s="391">
        <v>6719.207283800004</v>
      </c>
      <c r="AT282" s="391">
        <v>402.08140645999993</v>
      </c>
      <c r="AU282" s="391">
        <v>67.989712999999981</v>
      </c>
      <c r="AV282" s="391">
        <v>20.567338700000004</v>
      </c>
      <c r="AW282" s="391">
        <v>355.68911118</v>
      </c>
      <c r="AX282" s="391">
        <v>543.91748999999982</v>
      </c>
      <c r="AY282" s="391">
        <v>137.11609800000002</v>
      </c>
    </row>
    <row r="283" spans="1:51" customFormat="1" x14ac:dyDescent="0.25">
      <c r="A283" s="384" t="s">
        <v>642</v>
      </c>
      <c r="B283" s="384" t="s">
        <v>442</v>
      </c>
      <c r="C283" s="382">
        <v>1</v>
      </c>
      <c r="D283" s="384" t="s">
        <v>619</v>
      </c>
      <c r="E283" s="382">
        <v>52</v>
      </c>
      <c r="F283" s="386">
        <v>2023</v>
      </c>
      <c r="G283" s="390">
        <v>11744.851199999999</v>
      </c>
      <c r="H283" s="387">
        <v>7.6774508050812971</v>
      </c>
      <c r="I283" s="387">
        <v>0.33956427041689552</v>
      </c>
      <c r="J283" s="387">
        <v>0.65228165519883297</v>
      </c>
      <c r="K283" s="387">
        <v>3.9320748408460039E-2</v>
      </c>
      <c r="L283" s="387">
        <v>6.6445881408867917E-3</v>
      </c>
      <c r="M283" s="387">
        <v>2.0117231455431296E-3</v>
      </c>
      <c r="N283" s="387">
        <v>3.4783868446115335E-2</v>
      </c>
      <c r="O283" s="387">
        <v>5.3156671750766847E-2</v>
      </c>
      <c r="P283" s="387">
        <v>1.3411572638740625E-2</v>
      </c>
      <c r="Q283" s="391">
        <v>90170.517301000029</v>
      </c>
      <c r="R283" s="391">
        <v>3988.1318288829998</v>
      </c>
      <c r="S283" s="391">
        <v>7660.9509807999993</v>
      </c>
      <c r="T283" s="391">
        <v>461.81633912999996</v>
      </c>
      <c r="U283" s="391">
        <v>78.039698999999999</v>
      </c>
      <c r="V283" s="391">
        <v>23.627388999999997</v>
      </c>
      <c r="W283" s="391">
        <v>408.53135905999983</v>
      </c>
      <c r="X283" s="391">
        <v>624.31720000000007</v>
      </c>
      <c r="Y283" s="391">
        <v>157.51692499999999</v>
      </c>
      <c r="AA283" s="384" t="s">
        <v>642</v>
      </c>
      <c r="AB283" s="384" t="s">
        <v>442</v>
      </c>
      <c r="AC283" s="382">
        <v>1</v>
      </c>
      <c r="AD283" s="384" t="s">
        <v>619</v>
      </c>
      <c r="AE283" s="382">
        <v>52</v>
      </c>
      <c r="AF283" s="386">
        <v>2023</v>
      </c>
      <c r="AG283" s="390">
        <v>11744.851199999999</v>
      </c>
      <c r="AH283" s="387">
        <v>7.6774508050812971</v>
      </c>
      <c r="AI283" s="387">
        <v>0.33956427041689552</v>
      </c>
      <c r="AJ283" s="387">
        <v>0.65228165519883297</v>
      </c>
      <c r="AK283" s="387">
        <v>3.9320748408460039E-2</v>
      </c>
      <c r="AL283" s="387">
        <v>6.6445881408867917E-3</v>
      </c>
      <c r="AM283" s="387">
        <v>2.0117231455431296E-3</v>
      </c>
      <c r="AN283" s="387">
        <v>3.4783868446115335E-2</v>
      </c>
      <c r="AO283" s="387">
        <v>5.3156671750766847E-2</v>
      </c>
      <c r="AP283" s="387">
        <v>1.3411572638740625E-2</v>
      </c>
      <c r="AQ283" s="391">
        <v>90170.517301000029</v>
      </c>
      <c r="AR283" s="391">
        <v>3988.1318288829998</v>
      </c>
      <c r="AS283" s="391">
        <v>7660.9509807999993</v>
      </c>
      <c r="AT283" s="391">
        <v>461.81633912999996</v>
      </c>
      <c r="AU283" s="391">
        <v>78.039698999999999</v>
      </c>
      <c r="AV283" s="391">
        <v>23.627388999999997</v>
      </c>
      <c r="AW283" s="391">
        <v>408.53135905999983</v>
      </c>
      <c r="AX283" s="391">
        <v>624.31720000000007</v>
      </c>
      <c r="AY283" s="391">
        <v>157.51692499999999</v>
      </c>
    </row>
    <row r="284" spans="1:51" customFormat="1" x14ac:dyDescent="0.25">
      <c r="A284" s="384" t="s">
        <v>643</v>
      </c>
      <c r="B284" s="384" t="s">
        <v>442</v>
      </c>
      <c r="C284" s="382">
        <v>1</v>
      </c>
      <c r="D284" s="384" t="s">
        <v>619</v>
      </c>
      <c r="E284" s="382">
        <v>52</v>
      </c>
      <c r="F284" s="386">
        <v>2024</v>
      </c>
      <c r="G284" s="390">
        <v>13363.408600000001</v>
      </c>
      <c r="H284" s="387">
        <v>7.3180690297084858</v>
      </c>
      <c r="I284" s="387">
        <v>0.31551924857232899</v>
      </c>
      <c r="J284" s="387">
        <v>0.63144803075915801</v>
      </c>
      <c r="K284" s="387">
        <v>3.6217837672044235E-2</v>
      </c>
      <c r="L284" s="387">
        <v>6.5899168120923859E-3</v>
      </c>
      <c r="M284" s="387">
        <v>2.0098969360257384E-3</v>
      </c>
      <c r="N284" s="387">
        <v>3.2038983349652259E-2</v>
      </c>
      <c r="O284" s="387">
        <v>5.271933389808945E-2</v>
      </c>
      <c r="P284" s="387">
        <v>1.3399388835569992E-2</v>
      </c>
      <c r="Q284" s="391">
        <v>97794.346607000043</v>
      </c>
      <c r="R284" s="391">
        <v>4216.412639836999</v>
      </c>
      <c r="S284" s="391">
        <v>8438.2980446999973</v>
      </c>
      <c r="T284" s="391">
        <v>483.99376341999994</v>
      </c>
      <c r="U284" s="391">
        <v>88.063750999999982</v>
      </c>
      <c r="V284" s="391">
        <v>26.859074000000007</v>
      </c>
      <c r="W284" s="391">
        <v>428.15002562999979</v>
      </c>
      <c r="X284" s="391">
        <v>704.5100000000001</v>
      </c>
      <c r="Y284" s="391">
        <v>179.06150800000003</v>
      </c>
      <c r="AA284" s="384" t="s">
        <v>643</v>
      </c>
      <c r="AB284" s="384" t="s">
        <v>442</v>
      </c>
      <c r="AC284" s="382">
        <v>1</v>
      </c>
      <c r="AD284" s="384" t="s">
        <v>619</v>
      </c>
      <c r="AE284" s="382">
        <v>52</v>
      </c>
      <c r="AF284" s="386">
        <v>2024</v>
      </c>
      <c r="AG284" s="390">
        <v>13363.408600000001</v>
      </c>
      <c r="AH284" s="387">
        <v>7.3180690297084858</v>
      </c>
      <c r="AI284" s="387">
        <v>0.31551924857232899</v>
      </c>
      <c r="AJ284" s="387">
        <v>0.63144803075915801</v>
      </c>
      <c r="AK284" s="387">
        <v>3.6217837672044235E-2</v>
      </c>
      <c r="AL284" s="387">
        <v>6.5899168120923859E-3</v>
      </c>
      <c r="AM284" s="387">
        <v>2.0098969360257384E-3</v>
      </c>
      <c r="AN284" s="387">
        <v>3.2038983349652259E-2</v>
      </c>
      <c r="AO284" s="387">
        <v>5.271933389808945E-2</v>
      </c>
      <c r="AP284" s="387">
        <v>1.3399388835569992E-2</v>
      </c>
      <c r="AQ284" s="391">
        <v>97794.346607000043</v>
      </c>
      <c r="AR284" s="391">
        <v>4216.412639836999</v>
      </c>
      <c r="AS284" s="391">
        <v>8438.2980446999973</v>
      </c>
      <c r="AT284" s="391">
        <v>483.99376341999994</v>
      </c>
      <c r="AU284" s="391">
        <v>88.063750999999982</v>
      </c>
      <c r="AV284" s="391">
        <v>26.859074000000007</v>
      </c>
      <c r="AW284" s="391">
        <v>428.15002562999979</v>
      </c>
      <c r="AX284" s="391">
        <v>704.5100000000001</v>
      </c>
      <c r="AY284" s="391">
        <v>179.06150800000003</v>
      </c>
    </row>
    <row r="285" spans="1:51" customFormat="1" x14ac:dyDescent="0.25">
      <c r="A285" s="384" t="s">
        <v>644</v>
      </c>
      <c r="B285" s="384" t="s">
        <v>442</v>
      </c>
      <c r="C285" s="382">
        <v>1</v>
      </c>
      <c r="D285" s="384" t="s">
        <v>619</v>
      </c>
      <c r="E285" s="382">
        <v>52</v>
      </c>
      <c r="F285" s="386">
        <v>2025</v>
      </c>
      <c r="G285" s="390">
        <v>14591.163999999999</v>
      </c>
      <c r="H285" s="387">
        <v>7.2925512836398783</v>
      </c>
      <c r="I285" s="387">
        <v>0.31553441680197708</v>
      </c>
      <c r="J285" s="387">
        <v>0.62835572493051328</v>
      </c>
      <c r="K285" s="387">
        <v>3.6246266118316536E-2</v>
      </c>
      <c r="L285" s="387">
        <v>6.5798242004544687E-3</v>
      </c>
      <c r="M285" s="387">
        <v>2.0093005602568785E-3</v>
      </c>
      <c r="N285" s="387">
        <v>3.206415225611884E-2</v>
      </c>
      <c r="O285" s="387">
        <v>5.2638581130333408E-2</v>
      </c>
      <c r="P285" s="387">
        <v>1.3395401011187316E-2</v>
      </c>
      <c r="Q285" s="391">
        <v>106406.81175799997</v>
      </c>
      <c r="R285" s="391">
        <v>4604.0144232020029</v>
      </c>
      <c r="S285" s="391">
        <v>9168.4414328000075</v>
      </c>
      <c r="T285" s="391">
        <v>528.87521331999994</v>
      </c>
      <c r="U285" s="391">
        <v>96.007294000000016</v>
      </c>
      <c r="V285" s="391">
        <v>29.318033999999997</v>
      </c>
      <c r="W285" s="391">
        <v>467.85330408999994</v>
      </c>
      <c r="X285" s="391">
        <v>768.05817000000002</v>
      </c>
      <c r="Y285" s="391">
        <v>195.45449299999996</v>
      </c>
      <c r="AA285" s="384" t="s">
        <v>644</v>
      </c>
      <c r="AB285" s="384" t="s">
        <v>442</v>
      </c>
      <c r="AC285" s="382">
        <v>1</v>
      </c>
      <c r="AD285" s="384" t="s">
        <v>619</v>
      </c>
      <c r="AE285" s="382">
        <v>52</v>
      </c>
      <c r="AF285" s="386">
        <v>2025</v>
      </c>
      <c r="AG285" s="390">
        <v>14591.163999999999</v>
      </c>
      <c r="AH285" s="387">
        <v>7.2925512836398783</v>
      </c>
      <c r="AI285" s="387">
        <v>0.31553441680197708</v>
      </c>
      <c r="AJ285" s="387">
        <v>0.62835572493051328</v>
      </c>
      <c r="AK285" s="387">
        <v>3.6246266118316536E-2</v>
      </c>
      <c r="AL285" s="387">
        <v>6.5798242004544687E-3</v>
      </c>
      <c r="AM285" s="387">
        <v>2.0093005602568785E-3</v>
      </c>
      <c r="AN285" s="387">
        <v>3.206415225611884E-2</v>
      </c>
      <c r="AO285" s="387">
        <v>5.2638581130333408E-2</v>
      </c>
      <c r="AP285" s="387">
        <v>1.3395401011187316E-2</v>
      </c>
      <c r="AQ285" s="391">
        <v>106406.81175799997</v>
      </c>
      <c r="AR285" s="391">
        <v>4604.0144232020029</v>
      </c>
      <c r="AS285" s="391">
        <v>9168.4414328000075</v>
      </c>
      <c r="AT285" s="391">
        <v>528.87521331999994</v>
      </c>
      <c r="AU285" s="391">
        <v>96.007294000000016</v>
      </c>
      <c r="AV285" s="391">
        <v>29.318033999999997</v>
      </c>
      <c r="AW285" s="391">
        <v>467.85330408999994</v>
      </c>
      <c r="AX285" s="391">
        <v>768.05817000000002</v>
      </c>
      <c r="AY285" s="391">
        <v>195.45449299999996</v>
      </c>
    </row>
    <row r="286" spans="1:51" customFormat="1" x14ac:dyDescent="0.25">
      <c r="A286" s="384" t="s">
        <v>645</v>
      </c>
      <c r="B286" s="384" t="s">
        <v>442</v>
      </c>
      <c r="C286" s="382">
        <v>1</v>
      </c>
      <c r="D286" s="384" t="s">
        <v>619</v>
      </c>
      <c r="E286" s="382">
        <v>52</v>
      </c>
      <c r="F286" s="386">
        <v>2026</v>
      </c>
      <c r="G286" s="390">
        <v>15651.5329</v>
      </c>
      <c r="H286" s="387">
        <v>4.1613213200542178</v>
      </c>
      <c r="I286" s="387">
        <v>0.28587005653446246</v>
      </c>
      <c r="J286" s="387">
        <v>0.51273947162708855</v>
      </c>
      <c r="K286" s="387">
        <v>3.3899150118388711E-2</v>
      </c>
      <c r="L286" s="387">
        <v>6.6650759811519812E-3</v>
      </c>
      <c r="M286" s="387">
        <v>2.0117969403495297E-3</v>
      </c>
      <c r="N286" s="387">
        <v>2.998783844552377E-2</v>
      </c>
      <c r="O286" s="387">
        <v>5.3320574753416006E-2</v>
      </c>
      <c r="P286" s="387">
        <v>1.3412049882986223E-2</v>
      </c>
      <c r="Q286" s="391">
        <v>65131.057548300021</v>
      </c>
      <c r="R286" s="391">
        <v>4474.304594973999</v>
      </c>
      <c r="S286" s="391">
        <v>8025.1587092999935</v>
      </c>
      <c r="T286" s="391">
        <v>530.57366335999984</v>
      </c>
      <c r="U286" s="391">
        <v>104.31865600000002</v>
      </c>
      <c r="V286" s="391">
        <v>31.487705999999999</v>
      </c>
      <c r="W286" s="391">
        <v>469.35564003000013</v>
      </c>
      <c r="X286" s="391">
        <v>834.54872999999998</v>
      </c>
      <c r="Y286" s="391">
        <v>209.91914000000003</v>
      </c>
      <c r="AA286" s="384" t="s">
        <v>645</v>
      </c>
      <c r="AB286" s="384" t="s">
        <v>442</v>
      </c>
      <c r="AC286" s="382">
        <v>1</v>
      </c>
      <c r="AD286" s="384" t="s">
        <v>619</v>
      </c>
      <c r="AE286" s="382">
        <v>52</v>
      </c>
      <c r="AF286" s="386">
        <v>2026</v>
      </c>
      <c r="AG286" s="390">
        <v>15651.5329</v>
      </c>
      <c r="AH286" s="387">
        <v>4.1613213200542178</v>
      </c>
      <c r="AI286" s="387">
        <v>0.28587005653446246</v>
      </c>
      <c r="AJ286" s="387">
        <v>0.51273947162708855</v>
      </c>
      <c r="AK286" s="387">
        <v>3.3899150118388711E-2</v>
      </c>
      <c r="AL286" s="387">
        <v>6.6650759811519812E-3</v>
      </c>
      <c r="AM286" s="387">
        <v>2.0117969403495297E-3</v>
      </c>
      <c r="AN286" s="387">
        <v>2.998783844552377E-2</v>
      </c>
      <c r="AO286" s="387">
        <v>5.3320574753416006E-2</v>
      </c>
      <c r="AP286" s="387">
        <v>1.3412049882986223E-2</v>
      </c>
      <c r="AQ286" s="391">
        <v>65131.057548300021</v>
      </c>
      <c r="AR286" s="391">
        <v>4474.304594973999</v>
      </c>
      <c r="AS286" s="391">
        <v>8025.1587092999935</v>
      </c>
      <c r="AT286" s="391">
        <v>530.57366335999984</v>
      </c>
      <c r="AU286" s="391">
        <v>104.31865600000002</v>
      </c>
      <c r="AV286" s="391">
        <v>31.487705999999999</v>
      </c>
      <c r="AW286" s="391">
        <v>469.35564003000013</v>
      </c>
      <c r="AX286" s="391">
        <v>834.54872999999998</v>
      </c>
      <c r="AY286" s="391">
        <v>209.91914000000003</v>
      </c>
    </row>
    <row r="287" spans="1:51" customFormat="1" x14ac:dyDescent="0.25">
      <c r="A287" s="384" t="s">
        <v>1117</v>
      </c>
      <c r="B287" s="384" t="s">
        <v>442</v>
      </c>
      <c r="C287" s="382">
        <v>1</v>
      </c>
      <c r="D287" s="384" t="s">
        <v>619</v>
      </c>
      <c r="E287" s="382">
        <v>52</v>
      </c>
      <c r="F287" s="386">
        <v>2027</v>
      </c>
      <c r="G287" s="390">
        <v>16467.197600000003</v>
      </c>
      <c r="H287" s="387">
        <v>2.9064148432578469</v>
      </c>
      <c r="I287" s="387">
        <v>0.24112055938641919</v>
      </c>
      <c r="J287" s="387">
        <v>0.266417513238561</v>
      </c>
      <c r="K287" s="387">
        <v>3.1550552085438006E-2</v>
      </c>
      <c r="L287" s="387">
        <v>6.7661088247340873E-3</v>
      </c>
      <c r="M287" s="387">
        <v>2.014324525989777E-3</v>
      </c>
      <c r="N287" s="387">
        <v>2.791021732440983E-2</v>
      </c>
      <c r="O287" s="387">
        <v>5.4128853715825931E-2</v>
      </c>
      <c r="P287" s="387">
        <v>1.342888938188244E-2</v>
      </c>
      <c r="Q287" s="391">
        <v>47860.507531499999</v>
      </c>
      <c r="R287" s="391">
        <v>3970.5798968387003</v>
      </c>
      <c r="S287" s="391">
        <v>4387.1498346000008</v>
      </c>
      <c r="T287" s="391">
        <v>519.54917557999988</v>
      </c>
      <c r="U287" s="391">
        <v>111.418851</v>
      </c>
      <c r="V287" s="391">
        <v>33.170279999999998</v>
      </c>
      <c r="W287" s="391">
        <v>459.60306374000004</v>
      </c>
      <c r="X287" s="391">
        <v>891.35053000000005</v>
      </c>
      <c r="Y287" s="391">
        <v>221.13617500000004</v>
      </c>
      <c r="AA287" s="384" t="s">
        <v>1117</v>
      </c>
      <c r="AB287" s="384" t="s">
        <v>442</v>
      </c>
      <c r="AC287" s="382">
        <v>1</v>
      </c>
      <c r="AD287" s="384" t="s">
        <v>619</v>
      </c>
      <c r="AE287" s="382">
        <v>52</v>
      </c>
      <c r="AF287" s="386">
        <v>2027</v>
      </c>
      <c r="AG287" s="390">
        <v>16467.197600000003</v>
      </c>
      <c r="AH287" s="387">
        <v>2.9064148432578469</v>
      </c>
      <c r="AI287" s="387">
        <v>0.24112055938641919</v>
      </c>
      <c r="AJ287" s="387">
        <v>0.266417513238561</v>
      </c>
      <c r="AK287" s="387">
        <v>3.1550552085438006E-2</v>
      </c>
      <c r="AL287" s="387">
        <v>6.7661088247340873E-3</v>
      </c>
      <c r="AM287" s="387">
        <v>2.014324525989777E-3</v>
      </c>
      <c r="AN287" s="387">
        <v>2.791021732440983E-2</v>
      </c>
      <c r="AO287" s="387">
        <v>5.4128853715825931E-2</v>
      </c>
      <c r="AP287" s="387">
        <v>1.342888938188244E-2</v>
      </c>
      <c r="AQ287" s="391">
        <v>47860.507531499999</v>
      </c>
      <c r="AR287" s="391">
        <v>3970.5798968387003</v>
      </c>
      <c r="AS287" s="391">
        <v>4387.1498346000008</v>
      </c>
      <c r="AT287" s="391">
        <v>519.54917557999988</v>
      </c>
      <c r="AU287" s="391">
        <v>111.418851</v>
      </c>
      <c r="AV287" s="391">
        <v>33.170279999999998</v>
      </c>
      <c r="AW287" s="391">
        <v>459.60306374000004</v>
      </c>
      <c r="AX287" s="391">
        <v>891.35053000000005</v>
      </c>
      <c r="AY287" s="391">
        <v>221.13617500000004</v>
      </c>
    </row>
    <row r="288" spans="1:51" customFormat="1" x14ac:dyDescent="0.25">
      <c r="A288" s="384" t="s">
        <v>1118</v>
      </c>
      <c r="B288" s="384" t="s">
        <v>442</v>
      </c>
      <c r="C288" s="382">
        <v>1</v>
      </c>
      <c r="D288" s="384" t="s">
        <v>619</v>
      </c>
      <c r="E288" s="382">
        <v>52</v>
      </c>
      <c r="F288" s="386">
        <v>2028</v>
      </c>
      <c r="G288" s="390">
        <v>17356.762599999995</v>
      </c>
      <c r="H288" s="387">
        <v>2.5525906756251877</v>
      </c>
      <c r="I288" s="387">
        <v>0.18961171633814944</v>
      </c>
      <c r="J288" s="387">
        <v>0.24222784415453144</v>
      </c>
      <c r="K288" s="387">
        <v>1.9772309614351703E-2</v>
      </c>
      <c r="L288" s="387">
        <v>6.7493489252425471E-3</v>
      </c>
      <c r="M288" s="387">
        <v>2.0140521481811372E-3</v>
      </c>
      <c r="N288" s="387">
        <v>1.7490961037284689E-2</v>
      </c>
      <c r="O288" s="387">
        <v>5.3994806612150135E-2</v>
      </c>
      <c r="P288" s="387">
        <v>1.3427096133699501E-2</v>
      </c>
      <c r="Q288" s="391">
        <v>44304.710371799978</v>
      </c>
      <c r="R288" s="391">
        <v>3291.0455466598</v>
      </c>
      <c r="S288" s="391">
        <v>4204.2911860999984</v>
      </c>
      <c r="T288" s="391">
        <v>343.18328402999998</v>
      </c>
      <c r="U288" s="391">
        <v>117.14684699999999</v>
      </c>
      <c r="V288" s="391">
        <v>34.957425000000008</v>
      </c>
      <c r="W288" s="391">
        <v>303.58645837</v>
      </c>
      <c r="X288" s="391">
        <v>937.17503999999985</v>
      </c>
      <c r="Y288" s="391">
        <v>233.05092000000002</v>
      </c>
      <c r="AA288" s="384" t="s">
        <v>1118</v>
      </c>
      <c r="AB288" s="384" t="s">
        <v>442</v>
      </c>
      <c r="AC288" s="382">
        <v>1</v>
      </c>
      <c r="AD288" s="384" t="s">
        <v>619</v>
      </c>
      <c r="AE288" s="382">
        <v>52</v>
      </c>
      <c r="AF288" s="386">
        <v>2028</v>
      </c>
      <c r="AG288" s="390">
        <v>17356.762599999995</v>
      </c>
      <c r="AH288" s="387">
        <v>2.5525906756251877</v>
      </c>
      <c r="AI288" s="387">
        <v>0.18961171633814944</v>
      </c>
      <c r="AJ288" s="387">
        <v>0.24222784415453144</v>
      </c>
      <c r="AK288" s="387">
        <v>1.9772309614351703E-2</v>
      </c>
      <c r="AL288" s="387">
        <v>6.7493489252425471E-3</v>
      </c>
      <c r="AM288" s="387">
        <v>2.0140521481811372E-3</v>
      </c>
      <c r="AN288" s="387">
        <v>1.7490961037284689E-2</v>
      </c>
      <c r="AO288" s="387">
        <v>5.3994806612150135E-2</v>
      </c>
      <c r="AP288" s="387">
        <v>1.3427096133699501E-2</v>
      </c>
      <c r="AQ288" s="391">
        <v>44304.710371799978</v>
      </c>
      <c r="AR288" s="391">
        <v>3291.0455466598</v>
      </c>
      <c r="AS288" s="391">
        <v>4204.2911860999984</v>
      </c>
      <c r="AT288" s="391">
        <v>343.18328402999998</v>
      </c>
      <c r="AU288" s="391">
        <v>117.14684699999999</v>
      </c>
      <c r="AV288" s="391">
        <v>34.957425000000008</v>
      </c>
      <c r="AW288" s="391">
        <v>303.58645837</v>
      </c>
      <c r="AX288" s="391">
        <v>937.17503999999985</v>
      </c>
      <c r="AY288" s="391">
        <v>233.05092000000002</v>
      </c>
    </row>
    <row r="289" spans="1:51" customFormat="1" x14ac:dyDescent="0.25">
      <c r="A289" s="384" t="s">
        <v>1375</v>
      </c>
      <c r="B289" s="384" t="s">
        <v>442</v>
      </c>
      <c r="C289" s="382">
        <v>1</v>
      </c>
      <c r="D289" s="384" t="s">
        <v>619</v>
      </c>
      <c r="E289" s="382">
        <v>52</v>
      </c>
      <c r="F289" s="386">
        <v>2029</v>
      </c>
      <c r="G289" s="390">
        <v>17015.183500000003</v>
      </c>
      <c r="H289" s="387">
        <v>2.5393267848272107</v>
      </c>
      <c r="I289" s="387">
        <v>0.18859153600596776</v>
      </c>
      <c r="J289" s="387">
        <v>0.23864651084720898</v>
      </c>
      <c r="K289" s="387">
        <v>1.969481678878161E-2</v>
      </c>
      <c r="L289" s="387">
        <v>6.7114796029087778E-3</v>
      </c>
      <c r="M289" s="387">
        <v>2.012870034578233E-3</v>
      </c>
      <c r="N289" s="387">
        <v>1.7422409026620247E-2</v>
      </c>
      <c r="O289" s="387">
        <v>5.3691769471660405E-2</v>
      </c>
      <c r="P289" s="387">
        <v>1.3419202678595853E-2</v>
      </c>
      <c r="Q289" s="391">
        <v>43207.111210300012</v>
      </c>
      <c r="R289" s="391">
        <v>3208.9195916883991</v>
      </c>
      <c r="S289" s="391">
        <v>4060.6141737000016</v>
      </c>
      <c r="T289" s="391">
        <v>335.11092165999986</v>
      </c>
      <c r="U289" s="391">
        <v>114.197057</v>
      </c>
      <c r="V289" s="391">
        <v>34.249352999999985</v>
      </c>
      <c r="W289" s="391">
        <v>296.44548659999992</v>
      </c>
      <c r="X289" s="391">
        <v>913.57530999999994</v>
      </c>
      <c r="Y289" s="391">
        <v>228.330196</v>
      </c>
      <c r="AA289" s="384" t="s">
        <v>1375</v>
      </c>
      <c r="AB289" s="384" t="s">
        <v>442</v>
      </c>
      <c r="AC289" s="382">
        <v>1</v>
      </c>
      <c r="AD289" s="384" t="s">
        <v>619</v>
      </c>
      <c r="AE289" s="382">
        <v>52</v>
      </c>
      <c r="AF289" s="386">
        <v>2029</v>
      </c>
      <c r="AG289" s="390">
        <v>17015.183500000003</v>
      </c>
      <c r="AH289" s="387">
        <v>2.5393267848272107</v>
      </c>
      <c r="AI289" s="387">
        <v>0.18859153600596776</v>
      </c>
      <c r="AJ289" s="387">
        <v>0.23864651084720898</v>
      </c>
      <c r="AK289" s="387">
        <v>1.969481678878161E-2</v>
      </c>
      <c r="AL289" s="387">
        <v>6.7114796029087778E-3</v>
      </c>
      <c r="AM289" s="387">
        <v>2.012870034578233E-3</v>
      </c>
      <c r="AN289" s="387">
        <v>1.7422409026620247E-2</v>
      </c>
      <c r="AO289" s="387">
        <v>5.3691769471660405E-2</v>
      </c>
      <c r="AP289" s="387">
        <v>1.3419202678595853E-2</v>
      </c>
      <c r="AQ289" s="391">
        <v>43207.111210300012</v>
      </c>
      <c r="AR289" s="391">
        <v>3208.9195916883991</v>
      </c>
      <c r="AS289" s="391">
        <v>4060.6141737000016</v>
      </c>
      <c r="AT289" s="391">
        <v>335.11092165999986</v>
      </c>
      <c r="AU289" s="391">
        <v>114.197057</v>
      </c>
      <c r="AV289" s="391">
        <v>34.249352999999985</v>
      </c>
      <c r="AW289" s="391">
        <v>296.44548659999992</v>
      </c>
      <c r="AX289" s="391">
        <v>913.57530999999994</v>
      </c>
      <c r="AY289" s="391">
        <v>228.330196</v>
      </c>
    </row>
    <row r="290" spans="1:51" customFormat="1" x14ac:dyDescent="0.25">
      <c r="A290" s="384" t="s">
        <v>1376</v>
      </c>
      <c r="B290" s="384" t="s">
        <v>442</v>
      </c>
      <c r="C290" s="382">
        <v>1</v>
      </c>
      <c r="D290" s="384" t="s">
        <v>619</v>
      </c>
      <c r="E290" s="382">
        <v>52</v>
      </c>
      <c r="F290" s="386">
        <v>2030</v>
      </c>
      <c r="G290" s="390">
        <v>16629.275799999999</v>
      </c>
      <c r="H290" s="387">
        <v>2.516701645413808</v>
      </c>
      <c r="I290" s="387">
        <v>0.18698894359611865</v>
      </c>
      <c r="J290" s="387">
        <v>0.23466165207266584</v>
      </c>
      <c r="K290" s="387">
        <v>1.9575124535489402E-2</v>
      </c>
      <c r="L290" s="387">
        <v>6.6477101786958136E-3</v>
      </c>
      <c r="M290" s="387">
        <v>2.0107802289261452E-3</v>
      </c>
      <c r="N290" s="387">
        <v>1.7316522676832386E-2</v>
      </c>
      <c r="O290" s="387">
        <v>5.3181683955232747E-2</v>
      </c>
      <c r="P290" s="387">
        <v>1.3405266211292257E-2</v>
      </c>
      <c r="Q290" s="391">
        <v>41850.925767900015</v>
      </c>
      <c r="R290" s="391">
        <v>3109.4907146105006</v>
      </c>
      <c r="S290" s="391">
        <v>3902.253332000002</v>
      </c>
      <c r="T290" s="391">
        <v>325.52014472000013</v>
      </c>
      <c r="U290" s="391">
        <v>110.54660599999997</v>
      </c>
      <c r="V290" s="391">
        <v>33.437819000000005</v>
      </c>
      <c r="W290" s="391">
        <v>287.96123148999999</v>
      </c>
      <c r="X290" s="391">
        <v>884.37289000000021</v>
      </c>
      <c r="Y290" s="391">
        <v>222.91986900000001</v>
      </c>
      <c r="AA290" s="384" t="s">
        <v>1376</v>
      </c>
      <c r="AB290" s="384" t="s">
        <v>442</v>
      </c>
      <c r="AC290" s="382">
        <v>1</v>
      </c>
      <c r="AD290" s="384" t="s">
        <v>619</v>
      </c>
      <c r="AE290" s="382">
        <v>52</v>
      </c>
      <c r="AF290" s="386">
        <v>2030</v>
      </c>
      <c r="AG290" s="390">
        <v>16629.275799999999</v>
      </c>
      <c r="AH290" s="387">
        <v>2.516701645413808</v>
      </c>
      <c r="AI290" s="387">
        <v>0.18698894359611865</v>
      </c>
      <c r="AJ290" s="387">
        <v>0.23466165207266584</v>
      </c>
      <c r="AK290" s="387">
        <v>1.9575124535489402E-2</v>
      </c>
      <c r="AL290" s="387">
        <v>6.6477101786958136E-3</v>
      </c>
      <c r="AM290" s="387">
        <v>2.0107802289261452E-3</v>
      </c>
      <c r="AN290" s="387">
        <v>1.7316522676832386E-2</v>
      </c>
      <c r="AO290" s="387">
        <v>5.3181683955232747E-2</v>
      </c>
      <c r="AP290" s="387">
        <v>1.3405266211292257E-2</v>
      </c>
      <c r="AQ290" s="391">
        <v>41850.925767900015</v>
      </c>
      <c r="AR290" s="391">
        <v>3109.4907146105006</v>
      </c>
      <c r="AS290" s="391">
        <v>3902.253332000002</v>
      </c>
      <c r="AT290" s="391">
        <v>325.52014472000013</v>
      </c>
      <c r="AU290" s="391">
        <v>110.54660599999997</v>
      </c>
      <c r="AV290" s="391">
        <v>33.437819000000005</v>
      </c>
      <c r="AW290" s="391">
        <v>287.96123148999999</v>
      </c>
      <c r="AX290" s="391">
        <v>884.37289000000021</v>
      </c>
      <c r="AY290" s="391">
        <v>222.91986900000001</v>
      </c>
    </row>
    <row r="291" spans="1:51" customFormat="1" x14ac:dyDescent="0.25">
      <c r="A291" s="384" t="s">
        <v>2107</v>
      </c>
      <c r="B291" s="384" t="s">
        <v>442</v>
      </c>
      <c r="C291" s="382">
        <v>1</v>
      </c>
      <c r="D291" s="384" t="s">
        <v>619</v>
      </c>
      <c r="E291" s="382">
        <v>52</v>
      </c>
      <c r="F291" s="386">
        <v>2031</v>
      </c>
      <c r="G291" s="390">
        <v>16397.813900000001</v>
      </c>
      <c r="H291" s="387">
        <v>2.5059742625570349</v>
      </c>
      <c r="I291" s="387">
        <v>0.1863572283357357</v>
      </c>
      <c r="J291" s="387">
        <v>0.23135698750673095</v>
      </c>
      <c r="K291" s="387">
        <v>1.9529981684936668E-2</v>
      </c>
      <c r="L291" s="387">
        <v>6.6182013445097087E-3</v>
      </c>
      <c r="M291" s="387">
        <v>2.0097206372125011E-3</v>
      </c>
      <c r="N291" s="387">
        <v>1.7276608747218435E-2</v>
      </c>
      <c r="O291" s="387">
        <v>5.2945601486549372E-2</v>
      </c>
      <c r="P291" s="387">
        <v>1.3398200232044345E-2</v>
      </c>
      <c r="Q291" s="391">
        <v>41092.499595599998</v>
      </c>
      <c r="R291" s="391">
        <v>3055.8511491692011</v>
      </c>
      <c r="S291" s="391">
        <v>3793.7488255999992</v>
      </c>
      <c r="T291" s="391">
        <v>320.24900513999995</v>
      </c>
      <c r="U291" s="391">
        <v>108.524034</v>
      </c>
      <c r="V291" s="391">
        <v>32.955025000000006</v>
      </c>
      <c r="W291" s="391">
        <v>283.29861506000009</v>
      </c>
      <c r="X291" s="391">
        <v>868.19212000000005</v>
      </c>
      <c r="Y291" s="391">
        <v>219.70119399999999</v>
      </c>
      <c r="AA291" s="384" t="s">
        <v>2107</v>
      </c>
      <c r="AB291" s="384" t="s">
        <v>442</v>
      </c>
      <c r="AC291" s="382">
        <v>1</v>
      </c>
      <c r="AD291" s="384" t="s">
        <v>619</v>
      </c>
      <c r="AE291" s="382">
        <v>52</v>
      </c>
      <c r="AF291" s="386">
        <v>2031</v>
      </c>
      <c r="AG291" s="390">
        <v>16397.813900000001</v>
      </c>
      <c r="AH291" s="387">
        <v>2.5059742625570349</v>
      </c>
      <c r="AI291" s="387">
        <v>0.1863572283357357</v>
      </c>
      <c r="AJ291" s="387">
        <v>0.23135698750673095</v>
      </c>
      <c r="AK291" s="387">
        <v>1.9529981684936668E-2</v>
      </c>
      <c r="AL291" s="387">
        <v>6.6182013445097087E-3</v>
      </c>
      <c r="AM291" s="387">
        <v>2.0097206372125011E-3</v>
      </c>
      <c r="AN291" s="387">
        <v>1.7276608747218435E-2</v>
      </c>
      <c r="AO291" s="387">
        <v>5.2945601486549372E-2</v>
      </c>
      <c r="AP291" s="387">
        <v>1.3398200232044345E-2</v>
      </c>
      <c r="AQ291" s="391">
        <v>41092.499595599998</v>
      </c>
      <c r="AR291" s="391">
        <v>3055.8511491692011</v>
      </c>
      <c r="AS291" s="391">
        <v>3793.7488255999992</v>
      </c>
      <c r="AT291" s="391">
        <v>320.24900513999995</v>
      </c>
      <c r="AU291" s="391">
        <v>108.524034</v>
      </c>
      <c r="AV291" s="391">
        <v>32.955025000000006</v>
      </c>
      <c r="AW291" s="391">
        <v>283.29861506000009</v>
      </c>
      <c r="AX291" s="391">
        <v>868.19212000000005</v>
      </c>
      <c r="AY291" s="391">
        <v>219.70119399999999</v>
      </c>
    </row>
    <row r="292" spans="1:51" customFormat="1" x14ac:dyDescent="0.25">
      <c r="A292" s="384" t="s">
        <v>646</v>
      </c>
      <c r="B292" s="384" t="s">
        <v>442</v>
      </c>
      <c r="C292" s="382">
        <v>1</v>
      </c>
      <c r="D292" s="384" t="s">
        <v>647</v>
      </c>
      <c r="E292" s="382">
        <v>53</v>
      </c>
      <c r="F292" s="386">
        <v>53</v>
      </c>
      <c r="G292" s="390">
        <v>12692.5397854</v>
      </c>
      <c r="H292" s="387">
        <v>3.4875126486514518</v>
      </c>
      <c r="I292" s="387">
        <v>0.10345279092098464</v>
      </c>
      <c r="J292" s="387">
        <v>0.36160021412391891</v>
      </c>
      <c r="K292" s="387">
        <v>1.094110343656351E-2</v>
      </c>
      <c r="L292" s="387">
        <v>6.8124413787114275E-3</v>
      </c>
      <c r="M292" s="387">
        <v>2.0093701834471931E-3</v>
      </c>
      <c r="N292" s="387">
        <v>9.6787094966815194E-3</v>
      </c>
      <c r="O292" s="387">
        <v>5.4499531882948531E-2</v>
      </c>
      <c r="P292" s="387">
        <v>1.339586967736589E-2</v>
      </c>
      <c r="Q292" s="391">
        <v>44265.393045094286</v>
      </c>
      <c r="R292" s="391">
        <v>1313.0786646752654</v>
      </c>
      <c r="S292" s="391">
        <v>4589.6251041770001</v>
      </c>
      <c r="T292" s="391">
        <v>138.87039066475901</v>
      </c>
      <c r="U292" s="391">
        <v>86.467183235000022</v>
      </c>
      <c r="V292" s="391">
        <v>25.504010996999998</v>
      </c>
      <c r="W292" s="391">
        <v>122.847405357959</v>
      </c>
      <c r="X292" s="391">
        <v>691.73747671000001</v>
      </c>
      <c r="Y292" s="391">
        <v>170.02760884000003</v>
      </c>
      <c r="AA292" s="384" t="s">
        <v>646</v>
      </c>
      <c r="AB292" s="384" t="s">
        <v>442</v>
      </c>
      <c r="AC292" s="382">
        <v>1</v>
      </c>
      <c r="AD292" s="384" t="s">
        <v>647</v>
      </c>
      <c r="AE292" s="382">
        <v>53</v>
      </c>
      <c r="AF292" s="386">
        <v>53</v>
      </c>
      <c r="AG292" s="390">
        <v>12692.5397854</v>
      </c>
      <c r="AH292" s="387">
        <v>3.4875126486514518</v>
      </c>
      <c r="AI292" s="387">
        <v>0.10345279092098464</v>
      </c>
      <c r="AJ292" s="387">
        <v>0.36160021412391891</v>
      </c>
      <c r="AK292" s="387">
        <v>1.094110343656351E-2</v>
      </c>
      <c r="AL292" s="387">
        <v>6.8124413787114275E-3</v>
      </c>
      <c r="AM292" s="387">
        <v>2.0093701834471931E-3</v>
      </c>
      <c r="AN292" s="387">
        <v>9.6787094966815194E-3</v>
      </c>
      <c r="AO292" s="387">
        <v>5.4499531882948531E-2</v>
      </c>
      <c r="AP292" s="387">
        <v>1.339586967736589E-2</v>
      </c>
      <c r="AQ292" s="391">
        <v>44265.393045094286</v>
      </c>
      <c r="AR292" s="391">
        <v>1313.0786646752654</v>
      </c>
      <c r="AS292" s="391">
        <v>4589.6251041770001</v>
      </c>
      <c r="AT292" s="391">
        <v>138.87039066475901</v>
      </c>
      <c r="AU292" s="391">
        <v>86.467183235000022</v>
      </c>
      <c r="AV292" s="391">
        <v>25.504010996999998</v>
      </c>
      <c r="AW292" s="391">
        <v>122.847405357959</v>
      </c>
      <c r="AX292" s="391">
        <v>691.73747671000001</v>
      </c>
      <c r="AY292" s="391">
        <v>170.02760884000003</v>
      </c>
    </row>
    <row r="293" spans="1:51" customFormat="1" x14ac:dyDescent="0.25">
      <c r="A293" s="384" t="s">
        <v>648</v>
      </c>
      <c r="B293" s="384" t="s">
        <v>442</v>
      </c>
      <c r="C293" s="382">
        <v>1</v>
      </c>
      <c r="D293" s="384" t="s">
        <v>647</v>
      </c>
      <c r="E293" s="382">
        <v>53</v>
      </c>
      <c r="F293" s="386">
        <v>2001</v>
      </c>
      <c r="G293" s="390">
        <v>186.61202600000001</v>
      </c>
      <c r="H293" s="387">
        <v>14.316443629238549</v>
      </c>
      <c r="I293" s="387">
        <v>1.5221437821993316</v>
      </c>
      <c r="J293" s="387">
        <v>2.7168546546244561</v>
      </c>
      <c r="K293" s="387">
        <v>7.7584001020652327E-2</v>
      </c>
      <c r="L293" s="387">
        <v>5.2756012091096424E-3</v>
      </c>
      <c r="M293" s="387">
        <v>1.9698184403185246E-3</v>
      </c>
      <c r="N293" s="387">
        <v>6.8632290460155024E-2</v>
      </c>
      <c r="O293" s="387">
        <v>4.2204775698646564E-2</v>
      </c>
      <c r="P293" s="387">
        <v>1.3132182059906471E-2</v>
      </c>
      <c r="Q293" s="391">
        <v>2671.6205507669988</v>
      </c>
      <c r="R293" s="391">
        <v>284.05033505952002</v>
      </c>
      <c r="S293" s="391">
        <v>506.99775144700004</v>
      </c>
      <c r="T293" s="391">
        <v>14.47810761565</v>
      </c>
      <c r="U293" s="391">
        <v>0.98449063000000003</v>
      </c>
      <c r="V293" s="391">
        <v>0.36759180999999996</v>
      </c>
      <c r="W293" s="391">
        <v>12.807610771790001</v>
      </c>
      <c r="X293" s="391">
        <v>7.8759187000000015</v>
      </c>
      <c r="Y293" s="391">
        <v>2.4506231000000001</v>
      </c>
      <c r="AA293" s="384" t="s">
        <v>648</v>
      </c>
      <c r="AB293" s="384" t="s">
        <v>442</v>
      </c>
      <c r="AC293" s="382">
        <v>1</v>
      </c>
      <c r="AD293" s="384" t="s">
        <v>647</v>
      </c>
      <c r="AE293" s="382">
        <v>53</v>
      </c>
      <c r="AF293" s="386">
        <v>2001</v>
      </c>
      <c r="AG293" s="390">
        <v>186.61202600000001</v>
      </c>
      <c r="AH293" s="387">
        <v>14.316443629238549</v>
      </c>
      <c r="AI293" s="387">
        <v>1.5221437821993316</v>
      </c>
      <c r="AJ293" s="387">
        <v>2.7168546546244561</v>
      </c>
      <c r="AK293" s="387">
        <v>7.7584001020652327E-2</v>
      </c>
      <c r="AL293" s="387">
        <v>5.2756012091096424E-3</v>
      </c>
      <c r="AM293" s="387">
        <v>1.9698184403185246E-3</v>
      </c>
      <c r="AN293" s="387">
        <v>6.8632290460155024E-2</v>
      </c>
      <c r="AO293" s="387">
        <v>4.2204775698646564E-2</v>
      </c>
      <c r="AP293" s="387">
        <v>1.3132182059906471E-2</v>
      </c>
      <c r="AQ293" s="391">
        <v>2671.6205507669988</v>
      </c>
      <c r="AR293" s="391">
        <v>284.05033505952002</v>
      </c>
      <c r="AS293" s="391">
        <v>506.99775144700004</v>
      </c>
      <c r="AT293" s="391">
        <v>14.47810761565</v>
      </c>
      <c r="AU293" s="391">
        <v>0.98449063000000003</v>
      </c>
      <c r="AV293" s="391">
        <v>0.36759180999999996</v>
      </c>
      <c r="AW293" s="391">
        <v>12.807610771790001</v>
      </c>
      <c r="AX293" s="391">
        <v>7.8759187000000015</v>
      </c>
      <c r="AY293" s="391">
        <v>2.4506231000000001</v>
      </c>
    </row>
    <row r="294" spans="1:51" customFormat="1" x14ac:dyDescent="0.25">
      <c r="A294" s="384" t="s">
        <v>649</v>
      </c>
      <c r="B294" s="384" t="s">
        <v>442</v>
      </c>
      <c r="C294" s="382">
        <v>1</v>
      </c>
      <c r="D294" s="384" t="s">
        <v>647</v>
      </c>
      <c r="E294" s="382">
        <v>53</v>
      </c>
      <c r="F294" s="386">
        <v>2002</v>
      </c>
      <c r="G294" s="390">
        <v>19.515579600000002</v>
      </c>
      <c r="H294" s="387">
        <v>14.582195577347861</v>
      </c>
      <c r="I294" s="387">
        <v>1.5300264950899021</v>
      </c>
      <c r="J294" s="387">
        <v>2.6621685148669632</v>
      </c>
      <c r="K294" s="387">
        <v>5.7150230090117334E-2</v>
      </c>
      <c r="L294" s="387">
        <v>5.8613570462442196E-3</v>
      </c>
      <c r="M294" s="387">
        <v>1.9858430440877093E-3</v>
      </c>
      <c r="N294" s="387">
        <v>5.0556192165566019E-2</v>
      </c>
      <c r="O294" s="387">
        <v>4.6890825112875442E-2</v>
      </c>
      <c r="P294" s="387">
        <v>1.323902006989329E-2</v>
      </c>
      <c r="Q294" s="391">
        <v>284.57999853250016</v>
      </c>
      <c r="R294" s="391">
        <v>29.859353855035998</v>
      </c>
      <c r="S294" s="391">
        <v>51.953761560500006</v>
      </c>
      <c r="T294" s="391">
        <v>1.1153198644820002</v>
      </c>
      <c r="U294" s="391">
        <v>0.11438777999999997</v>
      </c>
      <c r="V294" s="391">
        <v>3.8754878000000006E-2</v>
      </c>
      <c r="W294" s="391">
        <v>0.98663339248000015</v>
      </c>
      <c r="X294" s="391">
        <v>0.91510162999999978</v>
      </c>
      <c r="Y294" s="391">
        <v>0.2583671500000001</v>
      </c>
      <c r="AA294" s="384" t="s">
        <v>649</v>
      </c>
      <c r="AB294" s="384" t="s">
        <v>442</v>
      </c>
      <c r="AC294" s="382">
        <v>1</v>
      </c>
      <c r="AD294" s="384" t="s">
        <v>647</v>
      </c>
      <c r="AE294" s="382">
        <v>53</v>
      </c>
      <c r="AF294" s="386">
        <v>2002</v>
      </c>
      <c r="AG294" s="390">
        <v>19.515579600000002</v>
      </c>
      <c r="AH294" s="387">
        <v>14.582195577347861</v>
      </c>
      <c r="AI294" s="387">
        <v>1.5300264950899021</v>
      </c>
      <c r="AJ294" s="387">
        <v>2.6621685148669632</v>
      </c>
      <c r="AK294" s="387">
        <v>5.7150230090117334E-2</v>
      </c>
      <c r="AL294" s="387">
        <v>5.8613570462442196E-3</v>
      </c>
      <c r="AM294" s="387">
        <v>1.9858430440877093E-3</v>
      </c>
      <c r="AN294" s="387">
        <v>5.0556192165566019E-2</v>
      </c>
      <c r="AO294" s="387">
        <v>4.6890825112875442E-2</v>
      </c>
      <c r="AP294" s="387">
        <v>1.323902006989329E-2</v>
      </c>
      <c r="AQ294" s="391">
        <v>284.57999853250016</v>
      </c>
      <c r="AR294" s="391">
        <v>29.859353855035998</v>
      </c>
      <c r="AS294" s="391">
        <v>51.953761560500006</v>
      </c>
      <c r="AT294" s="391">
        <v>1.1153198644820002</v>
      </c>
      <c r="AU294" s="391">
        <v>0.11438777999999997</v>
      </c>
      <c r="AV294" s="391">
        <v>3.8754878000000006E-2</v>
      </c>
      <c r="AW294" s="391">
        <v>0.98663339248000015</v>
      </c>
      <c r="AX294" s="391">
        <v>0.91510162999999978</v>
      </c>
      <c r="AY294" s="391">
        <v>0.2583671500000001</v>
      </c>
    </row>
    <row r="295" spans="1:51" customFormat="1" x14ac:dyDescent="0.25">
      <c r="A295" s="384" t="s">
        <v>1119</v>
      </c>
      <c r="B295" s="384" t="s">
        <v>442</v>
      </c>
      <c r="C295" s="382">
        <v>1</v>
      </c>
      <c r="D295" s="384" t="s">
        <v>647</v>
      </c>
      <c r="E295" s="382">
        <v>53</v>
      </c>
      <c r="F295" s="386">
        <v>2003</v>
      </c>
      <c r="G295" s="390">
        <v>20.556686200000001</v>
      </c>
      <c r="H295" s="387">
        <v>14.404630249684894</v>
      </c>
      <c r="I295" s="387">
        <v>1.5172472226018119</v>
      </c>
      <c r="J295" s="387">
        <v>2.5892575698557874</v>
      </c>
      <c r="K295" s="387">
        <v>6.7478653487301837E-2</v>
      </c>
      <c r="L295" s="387">
        <v>5.5518877356798887E-3</v>
      </c>
      <c r="M295" s="387">
        <v>1.9719848133888424E-3</v>
      </c>
      <c r="N295" s="387">
        <v>5.9692940054608609E-2</v>
      </c>
      <c r="O295" s="387">
        <v>4.4415122219455781E-2</v>
      </c>
      <c r="P295" s="387">
        <v>1.3146637418632194E-2</v>
      </c>
      <c r="Q295" s="391">
        <v>296.11146386980005</v>
      </c>
      <c r="R295" s="391">
        <v>31.189575042846997</v>
      </c>
      <c r="S295" s="391">
        <v>53.2265553545</v>
      </c>
      <c r="T295" s="391">
        <v>1.3871375049369996</v>
      </c>
      <c r="U295" s="391">
        <v>0.11412841400000003</v>
      </c>
      <c r="V295" s="391">
        <v>4.0537472999999997E-2</v>
      </c>
      <c r="W295" s="391">
        <v>1.2270890370580001</v>
      </c>
      <c r="X295" s="391">
        <v>0.91302773000000004</v>
      </c>
      <c r="Y295" s="391">
        <v>0.27025130000000008</v>
      </c>
      <c r="AA295" s="384" t="s">
        <v>1119</v>
      </c>
      <c r="AB295" s="384" t="s">
        <v>442</v>
      </c>
      <c r="AC295" s="382">
        <v>1</v>
      </c>
      <c r="AD295" s="384" t="s">
        <v>647</v>
      </c>
      <c r="AE295" s="382">
        <v>53</v>
      </c>
      <c r="AF295" s="386">
        <v>2003</v>
      </c>
      <c r="AG295" s="390">
        <v>20.556686200000001</v>
      </c>
      <c r="AH295" s="387">
        <v>14.404630249684894</v>
      </c>
      <c r="AI295" s="387">
        <v>1.5172472226018119</v>
      </c>
      <c r="AJ295" s="387">
        <v>2.5892575698557874</v>
      </c>
      <c r="AK295" s="387">
        <v>6.7478653487301837E-2</v>
      </c>
      <c r="AL295" s="387">
        <v>5.5518877356798887E-3</v>
      </c>
      <c r="AM295" s="387">
        <v>1.9719848133888424E-3</v>
      </c>
      <c r="AN295" s="387">
        <v>5.9692940054608609E-2</v>
      </c>
      <c r="AO295" s="387">
        <v>4.4415122219455781E-2</v>
      </c>
      <c r="AP295" s="387">
        <v>1.3146637418632194E-2</v>
      </c>
      <c r="AQ295" s="391">
        <v>296.11146386980005</v>
      </c>
      <c r="AR295" s="391">
        <v>31.189575042846997</v>
      </c>
      <c r="AS295" s="391">
        <v>53.2265553545</v>
      </c>
      <c r="AT295" s="391">
        <v>1.3871375049369996</v>
      </c>
      <c r="AU295" s="391">
        <v>0.11412841400000003</v>
      </c>
      <c r="AV295" s="391">
        <v>4.0537472999999997E-2</v>
      </c>
      <c r="AW295" s="391">
        <v>1.2270890370580001</v>
      </c>
      <c r="AX295" s="391">
        <v>0.91302773000000004</v>
      </c>
      <c r="AY295" s="391">
        <v>0.27025130000000008</v>
      </c>
    </row>
    <row r="296" spans="1:51" customFormat="1" x14ac:dyDescent="0.25">
      <c r="A296" s="384" t="s">
        <v>650</v>
      </c>
      <c r="B296" s="384" t="s">
        <v>442</v>
      </c>
      <c r="C296" s="382">
        <v>1</v>
      </c>
      <c r="D296" s="384" t="s">
        <v>647</v>
      </c>
      <c r="E296" s="382">
        <v>53</v>
      </c>
      <c r="F296" s="386">
        <v>2004</v>
      </c>
      <c r="G296" s="390">
        <v>24.941934999999997</v>
      </c>
      <c r="H296" s="387">
        <v>14.291410244991024</v>
      </c>
      <c r="I296" s="387">
        <v>1.5171510464775888</v>
      </c>
      <c r="J296" s="387">
        <v>2.3588428300611</v>
      </c>
      <c r="K296" s="387">
        <v>4.7993691836659823E-2</v>
      </c>
      <c r="L296" s="387">
        <v>5.2656671184493119E-3</v>
      </c>
      <c r="M296" s="387">
        <v>1.9658360909047354E-3</v>
      </c>
      <c r="N296" s="387">
        <v>4.2456167837459285E-2</v>
      </c>
      <c r="O296" s="387">
        <v>4.2125341919141392E-2</v>
      </c>
      <c r="P296" s="387">
        <v>1.3105646374268878E-2</v>
      </c>
      <c r="Q296" s="391">
        <v>356.45542538890015</v>
      </c>
      <c r="R296" s="391">
        <v>37.840682786425994</v>
      </c>
      <c r="S296" s="391">
        <v>58.834104542599995</v>
      </c>
      <c r="T296" s="391">
        <v>1.1970555421999998</v>
      </c>
      <c r="U296" s="391">
        <v>0.13133592700000002</v>
      </c>
      <c r="V296" s="391">
        <v>4.9031755999999996E-2</v>
      </c>
      <c r="W296" s="391">
        <v>1.0589389785509999</v>
      </c>
      <c r="X296" s="391">
        <v>1.0506875399999998</v>
      </c>
      <c r="Y296" s="391">
        <v>0.32688018000000002</v>
      </c>
      <c r="AA296" s="384" t="s">
        <v>650</v>
      </c>
      <c r="AB296" s="384" t="s">
        <v>442</v>
      </c>
      <c r="AC296" s="382">
        <v>1</v>
      </c>
      <c r="AD296" s="384" t="s">
        <v>647</v>
      </c>
      <c r="AE296" s="382">
        <v>53</v>
      </c>
      <c r="AF296" s="386">
        <v>2004</v>
      </c>
      <c r="AG296" s="390">
        <v>24.941934999999997</v>
      </c>
      <c r="AH296" s="387">
        <v>14.291410244991024</v>
      </c>
      <c r="AI296" s="387">
        <v>1.5171510464775888</v>
      </c>
      <c r="AJ296" s="387">
        <v>2.3588428300611</v>
      </c>
      <c r="AK296" s="387">
        <v>4.7993691836659823E-2</v>
      </c>
      <c r="AL296" s="387">
        <v>5.2656671184493119E-3</v>
      </c>
      <c r="AM296" s="387">
        <v>1.9658360909047354E-3</v>
      </c>
      <c r="AN296" s="387">
        <v>4.2456167837459285E-2</v>
      </c>
      <c r="AO296" s="387">
        <v>4.2125341919141392E-2</v>
      </c>
      <c r="AP296" s="387">
        <v>1.3105646374268878E-2</v>
      </c>
      <c r="AQ296" s="391">
        <v>356.45542538890015</v>
      </c>
      <c r="AR296" s="391">
        <v>37.840682786425994</v>
      </c>
      <c r="AS296" s="391">
        <v>58.834104542599995</v>
      </c>
      <c r="AT296" s="391">
        <v>1.1970555421999998</v>
      </c>
      <c r="AU296" s="391">
        <v>0.13133592700000002</v>
      </c>
      <c r="AV296" s="391">
        <v>4.9031755999999996E-2</v>
      </c>
      <c r="AW296" s="391">
        <v>1.0589389785509999</v>
      </c>
      <c r="AX296" s="391">
        <v>1.0506875399999998</v>
      </c>
      <c r="AY296" s="391">
        <v>0.32688018000000002</v>
      </c>
    </row>
    <row r="297" spans="1:51" customFormat="1" x14ac:dyDescent="0.25">
      <c r="A297" s="384" t="s">
        <v>1120</v>
      </c>
      <c r="B297" s="384" t="s">
        <v>442</v>
      </c>
      <c r="C297" s="382">
        <v>1</v>
      </c>
      <c r="D297" s="384" t="s">
        <v>647</v>
      </c>
      <c r="E297" s="382">
        <v>53</v>
      </c>
      <c r="F297" s="386">
        <v>2005</v>
      </c>
      <c r="G297" s="390">
        <v>30.228322000000006</v>
      </c>
      <c r="H297" s="387">
        <v>14.747989327955423</v>
      </c>
      <c r="I297" s="387">
        <v>1.5325915200447777</v>
      </c>
      <c r="J297" s="387">
        <v>2.3317056702915879</v>
      </c>
      <c r="K297" s="387">
        <v>4.54361426472829E-2</v>
      </c>
      <c r="L297" s="387">
        <v>6.0580168161500983E-3</v>
      </c>
      <c r="M297" s="387">
        <v>1.9978338195550511E-3</v>
      </c>
      <c r="N297" s="387">
        <v>4.0193670229197613E-2</v>
      </c>
      <c r="O297" s="387">
        <v>4.8464143990526488E-2</v>
      </c>
      <c r="P297" s="387">
        <v>1.3318954985327997E-2</v>
      </c>
      <c r="Q297" s="391">
        <v>445.80697025800021</v>
      </c>
      <c r="R297" s="391">
        <v>46.327669962383005</v>
      </c>
      <c r="S297" s="391">
        <v>70.483549810799971</v>
      </c>
      <c r="T297" s="391">
        <v>1.3734583503800002</v>
      </c>
      <c r="U297" s="391">
        <v>0.18312368300000001</v>
      </c>
      <c r="V297" s="391">
        <v>6.0391163999999997E-2</v>
      </c>
      <c r="W297" s="391">
        <v>1.2149872060499995</v>
      </c>
      <c r="X297" s="391">
        <v>1.46498975</v>
      </c>
      <c r="Y297" s="391">
        <v>0.40260966000000004</v>
      </c>
      <c r="AA297" s="384" t="s">
        <v>1120</v>
      </c>
      <c r="AB297" s="384" t="s">
        <v>442</v>
      </c>
      <c r="AC297" s="382">
        <v>1</v>
      </c>
      <c r="AD297" s="384" t="s">
        <v>647</v>
      </c>
      <c r="AE297" s="382">
        <v>53</v>
      </c>
      <c r="AF297" s="386">
        <v>2005</v>
      </c>
      <c r="AG297" s="390">
        <v>30.228322000000006</v>
      </c>
      <c r="AH297" s="387">
        <v>14.747989327955423</v>
      </c>
      <c r="AI297" s="387">
        <v>1.5325915200447777</v>
      </c>
      <c r="AJ297" s="387">
        <v>2.3317056702915879</v>
      </c>
      <c r="AK297" s="387">
        <v>4.54361426472829E-2</v>
      </c>
      <c r="AL297" s="387">
        <v>6.0580168161500983E-3</v>
      </c>
      <c r="AM297" s="387">
        <v>1.9978338195550511E-3</v>
      </c>
      <c r="AN297" s="387">
        <v>4.0193670229197613E-2</v>
      </c>
      <c r="AO297" s="387">
        <v>4.8464143990526488E-2</v>
      </c>
      <c r="AP297" s="387">
        <v>1.3318954985327997E-2</v>
      </c>
      <c r="AQ297" s="391">
        <v>445.80697025800021</v>
      </c>
      <c r="AR297" s="391">
        <v>46.327669962383005</v>
      </c>
      <c r="AS297" s="391">
        <v>70.483549810799971</v>
      </c>
      <c r="AT297" s="391">
        <v>1.3734583503800002</v>
      </c>
      <c r="AU297" s="391">
        <v>0.18312368300000001</v>
      </c>
      <c r="AV297" s="391">
        <v>6.0391163999999997E-2</v>
      </c>
      <c r="AW297" s="391">
        <v>1.2149872060499995</v>
      </c>
      <c r="AX297" s="391">
        <v>1.46498975</v>
      </c>
      <c r="AY297" s="391">
        <v>0.40260966000000004</v>
      </c>
    </row>
    <row r="298" spans="1:51" customFormat="1" x14ac:dyDescent="0.25">
      <c r="A298" s="384" t="s">
        <v>1121</v>
      </c>
      <c r="B298" s="384" t="s">
        <v>442</v>
      </c>
      <c r="C298" s="382">
        <v>1</v>
      </c>
      <c r="D298" s="384" t="s">
        <v>647</v>
      </c>
      <c r="E298" s="382">
        <v>53</v>
      </c>
      <c r="F298" s="386">
        <v>2006</v>
      </c>
      <c r="G298" s="390">
        <v>39.994235999999994</v>
      </c>
      <c r="H298" s="387">
        <v>14.865899460912319</v>
      </c>
      <c r="I298" s="387">
        <v>1.5168863223343234</v>
      </c>
      <c r="J298" s="387">
        <v>2.2732928220056512</v>
      </c>
      <c r="K298" s="387">
        <v>4.9859886057580911E-2</v>
      </c>
      <c r="L298" s="387">
        <v>6.5308589967814374E-3</v>
      </c>
      <c r="M298" s="387">
        <v>2.0014291559413712E-3</v>
      </c>
      <c r="N298" s="387">
        <v>4.4107027415400582E-2</v>
      </c>
      <c r="O298" s="387">
        <v>5.2246944034635409E-2</v>
      </c>
      <c r="P298" s="387">
        <v>1.3342929216100042E-2</v>
      </c>
      <c r="Q298" s="391">
        <v>594.55029139199996</v>
      </c>
      <c r="R298" s="391">
        <v>60.66670956061099</v>
      </c>
      <c r="S298" s="391">
        <v>90.918609620399991</v>
      </c>
      <c r="T298" s="391">
        <v>1.9941080499200003</v>
      </c>
      <c r="U298" s="391">
        <v>0.261196716</v>
      </c>
      <c r="V298" s="391">
        <v>8.0045629999999993E-2</v>
      </c>
      <c r="W298" s="391">
        <v>1.7640268637100005</v>
      </c>
      <c r="X298" s="391">
        <v>2.0895766100000004</v>
      </c>
      <c r="Y298" s="391">
        <v>0.53364025999999998</v>
      </c>
      <c r="AA298" s="384" t="s">
        <v>1121</v>
      </c>
      <c r="AB298" s="384" t="s">
        <v>442</v>
      </c>
      <c r="AC298" s="382">
        <v>1</v>
      </c>
      <c r="AD298" s="384" t="s">
        <v>647</v>
      </c>
      <c r="AE298" s="382">
        <v>53</v>
      </c>
      <c r="AF298" s="386">
        <v>2006</v>
      </c>
      <c r="AG298" s="390">
        <v>39.994235999999994</v>
      </c>
      <c r="AH298" s="387">
        <v>14.865899460912319</v>
      </c>
      <c r="AI298" s="387">
        <v>1.5168863223343234</v>
      </c>
      <c r="AJ298" s="387">
        <v>2.2732928220056512</v>
      </c>
      <c r="AK298" s="387">
        <v>4.9859886057580911E-2</v>
      </c>
      <c r="AL298" s="387">
        <v>6.5308589967814374E-3</v>
      </c>
      <c r="AM298" s="387">
        <v>2.0014291559413712E-3</v>
      </c>
      <c r="AN298" s="387">
        <v>4.4107027415400582E-2</v>
      </c>
      <c r="AO298" s="387">
        <v>5.2246944034635409E-2</v>
      </c>
      <c r="AP298" s="387">
        <v>1.3342929216100042E-2</v>
      </c>
      <c r="AQ298" s="391">
        <v>594.55029139199996</v>
      </c>
      <c r="AR298" s="391">
        <v>60.66670956061099</v>
      </c>
      <c r="AS298" s="391">
        <v>90.918609620399991</v>
      </c>
      <c r="AT298" s="391">
        <v>1.9941080499200003</v>
      </c>
      <c r="AU298" s="391">
        <v>0.261196716</v>
      </c>
      <c r="AV298" s="391">
        <v>8.0045629999999993E-2</v>
      </c>
      <c r="AW298" s="391">
        <v>1.7640268637100005</v>
      </c>
      <c r="AX298" s="391">
        <v>2.0895766100000004</v>
      </c>
      <c r="AY298" s="391">
        <v>0.53364025999999998</v>
      </c>
    </row>
    <row r="299" spans="1:51" customFormat="1" x14ac:dyDescent="0.25">
      <c r="A299" s="384" t="s">
        <v>1122</v>
      </c>
      <c r="B299" s="384" t="s">
        <v>442</v>
      </c>
      <c r="C299" s="382">
        <v>1</v>
      </c>
      <c r="D299" s="384" t="s">
        <v>647</v>
      </c>
      <c r="E299" s="382">
        <v>53</v>
      </c>
      <c r="F299" s="386">
        <v>2007</v>
      </c>
      <c r="G299" s="390">
        <v>28.886409999999998</v>
      </c>
      <c r="H299" s="387">
        <v>15.270441536833411</v>
      </c>
      <c r="I299" s="387">
        <v>1.5431815351094507</v>
      </c>
      <c r="J299" s="387">
        <v>2.2575170588764761</v>
      </c>
      <c r="K299" s="387">
        <v>4.8574548352668251E-2</v>
      </c>
      <c r="L299" s="387">
        <v>7.2766865456801331E-3</v>
      </c>
      <c r="M299" s="387">
        <v>2.0384045300194799E-3</v>
      </c>
      <c r="N299" s="387">
        <v>4.2969970751297937E-2</v>
      </c>
      <c r="O299" s="387">
        <v>5.8213513551874409E-2</v>
      </c>
      <c r="P299" s="387">
        <v>1.3589429769916029E-2</v>
      </c>
      <c r="Q299" s="391">
        <v>441.10823511399997</v>
      </c>
      <c r="R299" s="391">
        <v>44.576974527600981</v>
      </c>
      <c r="S299" s="391">
        <v>65.211563344700025</v>
      </c>
      <c r="T299" s="391">
        <v>1.4031443192799995</v>
      </c>
      <c r="U299" s="391">
        <v>0.21019735100000003</v>
      </c>
      <c r="V299" s="391">
        <v>5.8882189000000001E-2</v>
      </c>
      <c r="W299" s="391">
        <v>1.2412481928100001</v>
      </c>
      <c r="X299" s="391">
        <v>1.6815794200000003</v>
      </c>
      <c r="Y299" s="391">
        <v>0.39254984000000004</v>
      </c>
      <c r="AA299" s="384" t="s">
        <v>1122</v>
      </c>
      <c r="AB299" s="384" t="s">
        <v>442</v>
      </c>
      <c r="AC299" s="382">
        <v>1</v>
      </c>
      <c r="AD299" s="384" t="s">
        <v>647</v>
      </c>
      <c r="AE299" s="382">
        <v>53</v>
      </c>
      <c r="AF299" s="386">
        <v>2007</v>
      </c>
      <c r="AG299" s="390">
        <v>28.886409999999998</v>
      </c>
      <c r="AH299" s="387">
        <v>15.270441536833411</v>
      </c>
      <c r="AI299" s="387">
        <v>1.5431815351094507</v>
      </c>
      <c r="AJ299" s="387">
        <v>2.2575170588764761</v>
      </c>
      <c r="AK299" s="387">
        <v>4.8574548352668251E-2</v>
      </c>
      <c r="AL299" s="387">
        <v>7.2766865456801331E-3</v>
      </c>
      <c r="AM299" s="387">
        <v>2.0384045300194799E-3</v>
      </c>
      <c r="AN299" s="387">
        <v>4.2969970751297937E-2</v>
      </c>
      <c r="AO299" s="387">
        <v>5.8213513551874409E-2</v>
      </c>
      <c r="AP299" s="387">
        <v>1.3589429769916029E-2</v>
      </c>
      <c r="AQ299" s="391">
        <v>441.10823511399997</v>
      </c>
      <c r="AR299" s="391">
        <v>44.576974527600981</v>
      </c>
      <c r="AS299" s="391">
        <v>65.211563344700025</v>
      </c>
      <c r="AT299" s="391">
        <v>1.4031443192799995</v>
      </c>
      <c r="AU299" s="391">
        <v>0.21019735100000003</v>
      </c>
      <c r="AV299" s="391">
        <v>5.8882189000000001E-2</v>
      </c>
      <c r="AW299" s="391">
        <v>1.2412481928100001</v>
      </c>
      <c r="AX299" s="391">
        <v>1.6815794200000003</v>
      </c>
      <c r="AY299" s="391">
        <v>0.39254984000000004</v>
      </c>
    </row>
    <row r="300" spans="1:51" customFormat="1" x14ac:dyDescent="0.25">
      <c r="A300" s="384" t="s">
        <v>1123</v>
      </c>
      <c r="B300" s="384" t="s">
        <v>442</v>
      </c>
      <c r="C300" s="382">
        <v>1</v>
      </c>
      <c r="D300" s="384" t="s">
        <v>647</v>
      </c>
      <c r="E300" s="382">
        <v>53</v>
      </c>
      <c r="F300" s="386">
        <v>2008</v>
      </c>
      <c r="G300" s="390">
        <v>42.224598000000007</v>
      </c>
      <c r="H300" s="387">
        <v>12.917874068889883</v>
      </c>
      <c r="I300" s="387">
        <v>1.0824399985861792</v>
      </c>
      <c r="J300" s="387">
        <v>2.0288252081760478</v>
      </c>
      <c r="K300" s="387">
        <v>4.9577380699041829E-2</v>
      </c>
      <c r="L300" s="387">
        <v>5.9828620038016693E-3</v>
      </c>
      <c r="M300" s="387">
        <v>1.9899972523125023E-3</v>
      </c>
      <c r="N300" s="387">
        <v>4.3857117019326028E-2</v>
      </c>
      <c r="O300" s="387">
        <v>4.7862957511164463E-2</v>
      </c>
      <c r="P300" s="387">
        <v>1.3266712213577496E-2</v>
      </c>
      <c r="Q300" s="391">
        <v>545.45203957349975</v>
      </c>
      <c r="R300" s="391">
        <v>45.70559379942199</v>
      </c>
      <c r="S300" s="391">
        <v>85.666328827499953</v>
      </c>
      <c r="T300" s="391">
        <v>2.0933849699100007</v>
      </c>
      <c r="U300" s="391">
        <v>0.25262394300000002</v>
      </c>
      <c r="V300" s="391">
        <v>8.4026833999999995E-2</v>
      </c>
      <c r="W300" s="391">
        <v>1.85184913558</v>
      </c>
      <c r="X300" s="391">
        <v>2.0209941400000004</v>
      </c>
      <c r="Y300" s="391">
        <v>0.56018159000000001</v>
      </c>
      <c r="AA300" s="384" t="s">
        <v>1123</v>
      </c>
      <c r="AB300" s="384" t="s">
        <v>442</v>
      </c>
      <c r="AC300" s="382">
        <v>1</v>
      </c>
      <c r="AD300" s="384" t="s">
        <v>647</v>
      </c>
      <c r="AE300" s="382">
        <v>53</v>
      </c>
      <c r="AF300" s="386">
        <v>2008</v>
      </c>
      <c r="AG300" s="390">
        <v>42.224598000000007</v>
      </c>
      <c r="AH300" s="387">
        <v>12.917874068889883</v>
      </c>
      <c r="AI300" s="387">
        <v>1.0824399985861792</v>
      </c>
      <c r="AJ300" s="387">
        <v>2.0288252081760478</v>
      </c>
      <c r="AK300" s="387">
        <v>4.9577380699041829E-2</v>
      </c>
      <c r="AL300" s="387">
        <v>5.9828620038016693E-3</v>
      </c>
      <c r="AM300" s="387">
        <v>1.9899972523125023E-3</v>
      </c>
      <c r="AN300" s="387">
        <v>4.3857117019326028E-2</v>
      </c>
      <c r="AO300" s="387">
        <v>4.7862957511164463E-2</v>
      </c>
      <c r="AP300" s="387">
        <v>1.3266712213577496E-2</v>
      </c>
      <c r="AQ300" s="391">
        <v>545.45203957349975</v>
      </c>
      <c r="AR300" s="391">
        <v>45.70559379942199</v>
      </c>
      <c r="AS300" s="391">
        <v>85.666328827499953</v>
      </c>
      <c r="AT300" s="391">
        <v>2.0933849699100007</v>
      </c>
      <c r="AU300" s="391">
        <v>0.25262394300000002</v>
      </c>
      <c r="AV300" s="391">
        <v>8.4026833999999995E-2</v>
      </c>
      <c r="AW300" s="391">
        <v>1.85184913558</v>
      </c>
      <c r="AX300" s="391">
        <v>2.0209941400000004</v>
      </c>
      <c r="AY300" s="391">
        <v>0.56018159000000001</v>
      </c>
    </row>
    <row r="301" spans="1:51" customFormat="1" x14ac:dyDescent="0.25">
      <c r="A301" s="384" t="s">
        <v>1124</v>
      </c>
      <c r="B301" s="384" t="s">
        <v>442</v>
      </c>
      <c r="C301" s="382">
        <v>1</v>
      </c>
      <c r="D301" s="384" t="s">
        <v>647</v>
      </c>
      <c r="E301" s="382">
        <v>53</v>
      </c>
      <c r="F301" s="386">
        <v>2009</v>
      </c>
      <c r="G301" s="390">
        <v>22.208359999999999</v>
      </c>
      <c r="H301" s="387">
        <v>12.59774941483748</v>
      </c>
      <c r="I301" s="387">
        <v>0.73337296379413441</v>
      </c>
      <c r="J301" s="387">
        <v>1.8502415799140497</v>
      </c>
      <c r="K301" s="387">
        <v>4.8885655129870011E-2</v>
      </c>
      <c r="L301" s="387">
        <v>5.4830679527889505E-3</v>
      </c>
      <c r="M301" s="387">
        <v>1.9749858161521167E-3</v>
      </c>
      <c r="N301" s="387">
        <v>4.3245184286457884E-2</v>
      </c>
      <c r="O301" s="387">
        <v>4.3864514083885531E-2</v>
      </c>
      <c r="P301" s="387">
        <v>1.3166648055056745E-2</v>
      </c>
      <c r="Q301" s="391">
        <v>279.7753541945001</v>
      </c>
      <c r="R301" s="391">
        <v>16.287010794207102</v>
      </c>
      <c r="S301" s="391">
        <v>41.090831093699983</v>
      </c>
      <c r="T301" s="391">
        <v>1.0856702279599999</v>
      </c>
      <c r="U301" s="391">
        <v>0.12176994700000002</v>
      </c>
      <c r="V301" s="391">
        <v>4.3861196000000019E-2</v>
      </c>
      <c r="W301" s="391">
        <v>0.96040462089999978</v>
      </c>
      <c r="X301" s="391">
        <v>0.97415892000000004</v>
      </c>
      <c r="Y301" s="391">
        <v>0.29240966000000002</v>
      </c>
      <c r="AA301" s="384" t="s">
        <v>1124</v>
      </c>
      <c r="AB301" s="384" t="s">
        <v>442</v>
      </c>
      <c r="AC301" s="382">
        <v>1</v>
      </c>
      <c r="AD301" s="384" t="s">
        <v>647</v>
      </c>
      <c r="AE301" s="382">
        <v>53</v>
      </c>
      <c r="AF301" s="386">
        <v>2009</v>
      </c>
      <c r="AG301" s="390">
        <v>22.208359999999999</v>
      </c>
      <c r="AH301" s="387">
        <v>12.59774941483748</v>
      </c>
      <c r="AI301" s="387">
        <v>0.73337296379413441</v>
      </c>
      <c r="AJ301" s="387">
        <v>1.8502415799140497</v>
      </c>
      <c r="AK301" s="387">
        <v>4.8885655129870011E-2</v>
      </c>
      <c r="AL301" s="387">
        <v>5.4830679527889505E-3</v>
      </c>
      <c r="AM301" s="387">
        <v>1.9749858161521167E-3</v>
      </c>
      <c r="AN301" s="387">
        <v>4.3245184286457884E-2</v>
      </c>
      <c r="AO301" s="387">
        <v>4.3864514083885531E-2</v>
      </c>
      <c r="AP301" s="387">
        <v>1.3166648055056745E-2</v>
      </c>
      <c r="AQ301" s="391">
        <v>279.7753541945001</v>
      </c>
      <c r="AR301" s="391">
        <v>16.287010794207102</v>
      </c>
      <c r="AS301" s="391">
        <v>41.090831093699983</v>
      </c>
      <c r="AT301" s="391">
        <v>1.0856702279599999</v>
      </c>
      <c r="AU301" s="391">
        <v>0.12176994700000002</v>
      </c>
      <c r="AV301" s="391">
        <v>4.3861196000000019E-2</v>
      </c>
      <c r="AW301" s="391">
        <v>0.96040462089999978</v>
      </c>
      <c r="AX301" s="391">
        <v>0.97415892000000004</v>
      </c>
      <c r="AY301" s="391">
        <v>0.29240966000000002</v>
      </c>
    </row>
    <row r="302" spans="1:51" customFormat="1" x14ac:dyDescent="0.25">
      <c r="A302" s="384" t="s">
        <v>1125</v>
      </c>
      <c r="B302" s="384" t="s">
        <v>442</v>
      </c>
      <c r="C302" s="382">
        <v>1</v>
      </c>
      <c r="D302" s="384" t="s">
        <v>647</v>
      </c>
      <c r="E302" s="382">
        <v>53</v>
      </c>
      <c r="F302" s="386">
        <v>2010</v>
      </c>
      <c r="G302" s="390">
        <v>19.872554599999997</v>
      </c>
      <c r="H302" s="387">
        <v>5.6647513850333091</v>
      </c>
      <c r="I302" s="387">
        <v>0.12121487793683051</v>
      </c>
      <c r="J302" s="387">
        <v>1.9444291644769227</v>
      </c>
      <c r="K302" s="387">
        <v>1.4782402390782714E-2</v>
      </c>
      <c r="L302" s="387">
        <v>5.6780712027833594E-3</v>
      </c>
      <c r="M302" s="387">
        <v>1.9679792451041999E-3</v>
      </c>
      <c r="N302" s="387">
        <v>1.3076789263922823E-2</v>
      </c>
      <c r="O302" s="387">
        <v>4.5424606356346355E-2</v>
      </c>
      <c r="P302" s="387">
        <v>1.3119947346880106E-2</v>
      </c>
      <c r="Q302" s="391">
        <v>112.57308119450003</v>
      </c>
      <c r="R302" s="391">
        <v>2.4088492801319994</v>
      </c>
      <c r="S302" s="391">
        <v>38.640774736900021</v>
      </c>
      <c r="T302" s="391">
        <v>0.29376409862999997</v>
      </c>
      <c r="U302" s="391">
        <v>0.11283777999999997</v>
      </c>
      <c r="V302" s="391">
        <v>3.9108774999999991E-2</v>
      </c>
      <c r="W302" s="391">
        <v>0.25986920864000007</v>
      </c>
      <c r="X302" s="391">
        <v>0.90270296999999988</v>
      </c>
      <c r="Y302" s="391">
        <v>0.26072687</v>
      </c>
      <c r="AA302" s="384" t="s">
        <v>1125</v>
      </c>
      <c r="AB302" s="384" t="s">
        <v>442</v>
      </c>
      <c r="AC302" s="382">
        <v>1</v>
      </c>
      <c r="AD302" s="384" t="s">
        <v>647</v>
      </c>
      <c r="AE302" s="382">
        <v>53</v>
      </c>
      <c r="AF302" s="386">
        <v>2010</v>
      </c>
      <c r="AG302" s="390">
        <v>19.872554599999997</v>
      </c>
      <c r="AH302" s="387">
        <v>5.6647513850333091</v>
      </c>
      <c r="AI302" s="387">
        <v>0.12121487793683051</v>
      </c>
      <c r="AJ302" s="387">
        <v>1.9444291644769227</v>
      </c>
      <c r="AK302" s="387">
        <v>1.4782402390782714E-2</v>
      </c>
      <c r="AL302" s="387">
        <v>5.6780712027833594E-3</v>
      </c>
      <c r="AM302" s="387">
        <v>1.9679792451041999E-3</v>
      </c>
      <c r="AN302" s="387">
        <v>1.3076789263922823E-2</v>
      </c>
      <c r="AO302" s="387">
        <v>4.5424606356346355E-2</v>
      </c>
      <c r="AP302" s="387">
        <v>1.3119947346880106E-2</v>
      </c>
      <c r="AQ302" s="391">
        <v>112.57308119450003</v>
      </c>
      <c r="AR302" s="391">
        <v>2.4088492801319994</v>
      </c>
      <c r="AS302" s="391">
        <v>38.640774736900021</v>
      </c>
      <c r="AT302" s="391">
        <v>0.29376409862999997</v>
      </c>
      <c r="AU302" s="391">
        <v>0.11283777999999997</v>
      </c>
      <c r="AV302" s="391">
        <v>3.9108774999999991E-2</v>
      </c>
      <c r="AW302" s="391">
        <v>0.25986920864000007</v>
      </c>
      <c r="AX302" s="391">
        <v>0.90270296999999988</v>
      </c>
      <c r="AY302" s="391">
        <v>0.26072687</v>
      </c>
    </row>
    <row r="303" spans="1:51" customFormat="1" x14ac:dyDescent="0.25">
      <c r="A303" s="384" t="s">
        <v>1126</v>
      </c>
      <c r="B303" s="384" t="s">
        <v>442</v>
      </c>
      <c r="C303" s="382">
        <v>1</v>
      </c>
      <c r="D303" s="384" t="s">
        <v>647</v>
      </c>
      <c r="E303" s="382">
        <v>53</v>
      </c>
      <c r="F303" s="386">
        <v>2011</v>
      </c>
      <c r="G303" s="390">
        <v>45.559610999999997</v>
      </c>
      <c r="H303" s="387">
        <v>5.8989237943844586</v>
      </c>
      <c r="I303" s="387">
        <v>0.12247831908509937</v>
      </c>
      <c r="J303" s="387">
        <v>1.9153466639497865</v>
      </c>
      <c r="K303" s="387">
        <v>1.4403571361046082E-2</v>
      </c>
      <c r="L303" s="387">
        <v>5.7466466076718705E-3</v>
      </c>
      <c r="M303" s="387">
        <v>1.9729295537663834E-3</v>
      </c>
      <c r="N303" s="387">
        <v>1.2741671148377449E-2</v>
      </c>
      <c r="O303" s="387">
        <v>4.5973184231094512E-2</v>
      </c>
      <c r="P303" s="387">
        <v>1.3152945050386841E-2</v>
      </c>
      <c r="Q303" s="391">
        <v>268.75267339079988</v>
      </c>
      <c r="R303" s="391">
        <v>5.5800645734510033</v>
      </c>
      <c r="S303" s="391">
        <v>87.262448939699993</v>
      </c>
      <c r="T303" s="391">
        <v>0.65622110822000002</v>
      </c>
      <c r="U303" s="391">
        <v>0.26181498400000003</v>
      </c>
      <c r="V303" s="391">
        <v>8.9885903000000003E-2</v>
      </c>
      <c r="W303" s="391">
        <v>0.58050558100999983</v>
      </c>
      <c r="X303" s="391">
        <v>2.09452039</v>
      </c>
      <c r="Y303" s="391">
        <v>0.59924305999999983</v>
      </c>
      <c r="AA303" s="384" t="s">
        <v>1126</v>
      </c>
      <c r="AB303" s="384" t="s">
        <v>442</v>
      </c>
      <c r="AC303" s="382">
        <v>1</v>
      </c>
      <c r="AD303" s="384" t="s">
        <v>647</v>
      </c>
      <c r="AE303" s="382">
        <v>53</v>
      </c>
      <c r="AF303" s="386">
        <v>2011</v>
      </c>
      <c r="AG303" s="390">
        <v>45.559610999999997</v>
      </c>
      <c r="AH303" s="387">
        <v>5.8989237943844586</v>
      </c>
      <c r="AI303" s="387">
        <v>0.12247831908509937</v>
      </c>
      <c r="AJ303" s="387">
        <v>1.9153466639497865</v>
      </c>
      <c r="AK303" s="387">
        <v>1.4403571361046082E-2</v>
      </c>
      <c r="AL303" s="387">
        <v>5.7466466076718705E-3</v>
      </c>
      <c r="AM303" s="387">
        <v>1.9729295537663834E-3</v>
      </c>
      <c r="AN303" s="387">
        <v>1.2741671148377449E-2</v>
      </c>
      <c r="AO303" s="387">
        <v>4.5973184231094512E-2</v>
      </c>
      <c r="AP303" s="387">
        <v>1.3152945050386841E-2</v>
      </c>
      <c r="AQ303" s="391">
        <v>268.75267339079988</v>
      </c>
      <c r="AR303" s="391">
        <v>5.5800645734510033</v>
      </c>
      <c r="AS303" s="391">
        <v>87.262448939699993</v>
      </c>
      <c r="AT303" s="391">
        <v>0.65622110822000002</v>
      </c>
      <c r="AU303" s="391">
        <v>0.26181498400000003</v>
      </c>
      <c r="AV303" s="391">
        <v>8.9885903000000003E-2</v>
      </c>
      <c r="AW303" s="391">
        <v>0.58050558100999983</v>
      </c>
      <c r="AX303" s="391">
        <v>2.09452039</v>
      </c>
      <c r="AY303" s="391">
        <v>0.59924305999999983</v>
      </c>
    </row>
    <row r="304" spans="1:51" customFormat="1" x14ac:dyDescent="0.25">
      <c r="A304" s="384" t="s">
        <v>1127</v>
      </c>
      <c r="B304" s="384" t="s">
        <v>442</v>
      </c>
      <c r="C304" s="382">
        <v>1</v>
      </c>
      <c r="D304" s="384" t="s">
        <v>647</v>
      </c>
      <c r="E304" s="382">
        <v>53</v>
      </c>
      <c r="F304" s="386">
        <v>2012</v>
      </c>
      <c r="G304" s="390">
        <v>59.609788000000002</v>
      </c>
      <c r="H304" s="387">
        <v>6.3194216716707672</v>
      </c>
      <c r="I304" s="387">
        <v>0.12467208179717061</v>
      </c>
      <c r="J304" s="387">
        <v>1.1941856926231631</v>
      </c>
      <c r="K304" s="387">
        <v>1.3629384595362089E-2</v>
      </c>
      <c r="L304" s="387">
        <v>6.1612146649473063E-3</v>
      </c>
      <c r="M304" s="387">
        <v>1.987407571387437E-3</v>
      </c>
      <c r="N304" s="387">
        <v>1.2056819641767552E-2</v>
      </c>
      <c r="O304" s="387">
        <v>4.9289648538927859E-2</v>
      </c>
      <c r="P304" s="387">
        <v>1.3249449234746483E-2</v>
      </c>
      <c r="Q304" s="391">
        <v>376.69938613090005</v>
      </c>
      <c r="R304" s="391">
        <v>7.4316763654479994</v>
      </c>
      <c r="S304" s="391">
        <v>71.185155969899924</v>
      </c>
      <c r="T304" s="391">
        <v>0.81244472629999998</v>
      </c>
      <c r="U304" s="391">
        <v>0.36726869999999995</v>
      </c>
      <c r="V304" s="391">
        <v>0.11846894399999998</v>
      </c>
      <c r="W304" s="391">
        <v>0.71870446279999978</v>
      </c>
      <c r="X304" s="391">
        <v>2.9381454999999996</v>
      </c>
      <c r="Y304" s="391">
        <v>0.78979686000000004</v>
      </c>
      <c r="AA304" s="384" t="s">
        <v>1127</v>
      </c>
      <c r="AB304" s="384" t="s">
        <v>442</v>
      </c>
      <c r="AC304" s="382">
        <v>1</v>
      </c>
      <c r="AD304" s="384" t="s">
        <v>647</v>
      </c>
      <c r="AE304" s="382">
        <v>53</v>
      </c>
      <c r="AF304" s="386">
        <v>2012</v>
      </c>
      <c r="AG304" s="390">
        <v>59.609788000000002</v>
      </c>
      <c r="AH304" s="387">
        <v>6.3194216716707672</v>
      </c>
      <c r="AI304" s="387">
        <v>0.12467208179717061</v>
      </c>
      <c r="AJ304" s="387">
        <v>1.1941856926231631</v>
      </c>
      <c r="AK304" s="387">
        <v>1.3629384595362089E-2</v>
      </c>
      <c r="AL304" s="387">
        <v>6.1612146649473063E-3</v>
      </c>
      <c r="AM304" s="387">
        <v>1.987407571387437E-3</v>
      </c>
      <c r="AN304" s="387">
        <v>1.2056819641767552E-2</v>
      </c>
      <c r="AO304" s="387">
        <v>4.9289648538927859E-2</v>
      </c>
      <c r="AP304" s="387">
        <v>1.3249449234746483E-2</v>
      </c>
      <c r="AQ304" s="391">
        <v>376.69938613090005</v>
      </c>
      <c r="AR304" s="391">
        <v>7.4316763654479994</v>
      </c>
      <c r="AS304" s="391">
        <v>71.185155969899924</v>
      </c>
      <c r="AT304" s="391">
        <v>0.81244472629999998</v>
      </c>
      <c r="AU304" s="391">
        <v>0.36726869999999995</v>
      </c>
      <c r="AV304" s="391">
        <v>0.11846894399999998</v>
      </c>
      <c r="AW304" s="391">
        <v>0.71870446279999978</v>
      </c>
      <c r="AX304" s="391">
        <v>2.9381454999999996</v>
      </c>
      <c r="AY304" s="391">
        <v>0.78979686000000004</v>
      </c>
    </row>
    <row r="305" spans="1:51" customFormat="1" x14ac:dyDescent="0.25">
      <c r="A305" s="384" t="s">
        <v>1128</v>
      </c>
      <c r="B305" s="384" t="s">
        <v>442</v>
      </c>
      <c r="C305" s="382">
        <v>1</v>
      </c>
      <c r="D305" s="384" t="s">
        <v>647</v>
      </c>
      <c r="E305" s="382">
        <v>53</v>
      </c>
      <c r="F305" s="386">
        <v>2013</v>
      </c>
      <c r="G305" s="390">
        <v>50.007260000000009</v>
      </c>
      <c r="H305" s="387">
        <v>6.412104925756779</v>
      </c>
      <c r="I305" s="387">
        <v>0.12537564140810761</v>
      </c>
      <c r="J305" s="387">
        <v>1.1828481643305386</v>
      </c>
      <c r="K305" s="387">
        <v>1.2780713770160566E-2</v>
      </c>
      <c r="L305" s="387">
        <v>6.2238141021923607E-3</v>
      </c>
      <c r="M305" s="387">
        <v>1.9901006373874508E-3</v>
      </c>
      <c r="N305" s="387">
        <v>1.1306058968037838E-2</v>
      </c>
      <c r="O305" s="387">
        <v>4.9790500219368129E-2</v>
      </c>
      <c r="P305" s="387">
        <v>1.3267401573291556E-2</v>
      </c>
      <c r="Q305" s="391">
        <v>320.6517981696</v>
      </c>
      <c r="R305" s="391">
        <v>6.2696922975620044</v>
      </c>
      <c r="S305" s="391">
        <v>59.150995694199985</v>
      </c>
      <c r="T305" s="391">
        <v>0.63912847648999982</v>
      </c>
      <c r="U305" s="391">
        <v>0.31123589000000002</v>
      </c>
      <c r="V305" s="391">
        <v>9.9519479999999994E-2</v>
      </c>
      <c r="W305" s="391">
        <v>0.56538503038999999</v>
      </c>
      <c r="X305" s="391">
        <v>2.4898864899999995</v>
      </c>
      <c r="Y305" s="391">
        <v>0.66346640000000001</v>
      </c>
      <c r="AA305" s="384" t="s">
        <v>1128</v>
      </c>
      <c r="AB305" s="384" t="s">
        <v>442</v>
      </c>
      <c r="AC305" s="382">
        <v>1</v>
      </c>
      <c r="AD305" s="384" t="s">
        <v>647</v>
      </c>
      <c r="AE305" s="382">
        <v>53</v>
      </c>
      <c r="AF305" s="386">
        <v>2013</v>
      </c>
      <c r="AG305" s="390">
        <v>50.007260000000009</v>
      </c>
      <c r="AH305" s="387">
        <v>6.412104925756779</v>
      </c>
      <c r="AI305" s="387">
        <v>0.12537564140810761</v>
      </c>
      <c r="AJ305" s="387">
        <v>1.1828481643305386</v>
      </c>
      <c r="AK305" s="387">
        <v>1.2780713770160566E-2</v>
      </c>
      <c r="AL305" s="387">
        <v>6.2238141021923607E-3</v>
      </c>
      <c r="AM305" s="387">
        <v>1.9901006373874508E-3</v>
      </c>
      <c r="AN305" s="387">
        <v>1.1306058968037838E-2</v>
      </c>
      <c r="AO305" s="387">
        <v>4.9790500219368129E-2</v>
      </c>
      <c r="AP305" s="387">
        <v>1.3267401573291556E-2</v>
      </c>
      <c r="AQ305" s="391">
        <v>320.6517981696</v>
      </c>
      <c r="AR305" s="391">
        <v>6.2696922975620044</v>
      </c>
      <c r="AS305" s="391">
        <v>59.150995694199985</v>
      </c>
      <c r="AT305" s="391">
        <v>0.63912847648999982</v>
      </c>
      <c r="AU305" s="391">
        <v>0.31123589000000002</v>
      </c>
      <c r="AV305" s="391">
        <v>9.9519479999999994E-2</v>
      </c>
      <c r="AW305" s="391">
        <v>0.56538503038999999</v>
      </c>
      <c r="AX305" s="391">
        <v>2.4898864899999995</v>
      </c>
      <c r="AY305" s="391">
        <v>0.66346640000000001</v>
      </c>
    </row>
    <row r="306" spans="1:51" customFormat="1" x14ac:dyDescent="0.25">
      <c r="A306" s="384" t="s">
        <v>1129</v>
      </c>
      <c r="B306" s="384" t="s">
        <v>442</v>
      </c>
      <c r="C306" s="382">
        <v>1</v>
      </c>
      <c r="D306" s="384" t="s">
        <v>647</v>
      </c>
      <c r="E306" s="382">
        <v>53</v>
      </c>
      <c r="F306" s="386">
        <v>2014</v>
      </c>
      <c r="G306" s="390">
        <v>59.719327</v>
      </c>
      <c r="H306" s="387">
        <v>6.1999548788033092</v>
      </c>
      <c r="I306" s="387">
        <v>0.1210496549731044</v>
      </c>
      <c r="J306" s="387">
        <v>1.1567988044908817</v>
      </c>
      <c r="K306" s="387">
        <v>1.2296198938578123E-2</v>
      </c>
      <c r="L306" s="387">
        <v>5.7007678602942072E-3</v>
      </c>
      <c r="M306" s="387">
        <v>1.9775631597455882E-3</v>
      </c>
      <c r="N306" s="387">
        <v>1.0877453566916459E-2</v>
      </c>
      <c r="O306" s="387">
        <v>4.5606138863554184E-2</v>
      </c>
      <c r="P306" s="387">
        <v>1.3183826234344538E-2</v>
      </c>
      <c r="Q306" s="391">
        <v>370.25713279250022</v>
      </c>
      <c r="R306" s="391">
        <v>7.2290039285759979</v>
      </c>
      <c r="S306" s="391">
        <v>69.083246078600027</v>
      </c>
      <c r="T306" s="391">
        <v>0.73432072526999981</v>
      </c>
      <c r="U306" s="391">
        <v>0.34044602000000007</v>
      </c>
      <c r="V306" s="391">
        <v>0.11809874100000001</v>
      </c>
      <c r="W306" s="391">
        <v>0.64959420649000033</v>
      </c>
      <c r="X306" s="391">
        <v>2.7235679200000007</v>
      </c>
      <c r="Y306" s="391">
        <v>0.7873292300000001</v>
      </c>
      <c r="AA306" s="384" t="s">
        <v>1129</v>
      </c>
      <c r="AB306" s="384" t="s">
        <v>442</v>
      </c>
      <c r="AC306" s="382">
        <v>1</v>
      </c>
      <c r="AD306" s="384" t="s">
        <v>647</v>
      </c>
      <c r="AE306" s="382">
        <v>53</v>
      </c>
      <c r="AF306" s="386">
        <v>2014</v>
      </c>
      <c r="AG306" s="390">
        <v>59.719327</v>
      </c>
      <c r="AH306" s="387">
        <v>6.1999548788033092</v>
      </c>
      <c r="AI306" s="387">
        <v>0.1210496549731044</v>
      </c>
      <c r="AJ306" s="387">
        <v>1.1567988044908817</v>
      </c>
      <c r="AK306" s="387">
        <v>1.2296198938578123E-2</v>
      </c>
      <c r="AL306" s="387">
        <v>5.7007678602942072E-3</v>
      </c>
      <c r="AM306" s="387">
        <v>1.9775631597455882E-3</v>
      </c>
      <c r="AN306" s="387">
        <v>1.0877453566916459E-2</v>
      </c>
      <c r="AO306" s="387">
        <v>4.5606138863554184E-2</v>
      </c>
      <c r="AP306" s="387">
        <v>1.3183826234344538E-2</v>
      </c>
      <c r="AQ306" s="391">
        <v>370.25713279250022</v>
      </c>
      <c r="AR306" s="391">
        <v>7.2290039285759979</v>
      </c>
      <c r="AS306" s="391">
        <v>69.083246078600027</v>
      </c>
      <c r="AT306" s="391">
        <v>0.73432072526999981</v>
      </c>
      <c r="AU306" s="391">
        <v>0.34044602000000007</v>
      </c>
      <c r="AV306" s="391">
        <v>0.11809874100000001</v>
      </c>
      <c r="AW306" s="391">
        <v>0.64959420649000033</v>
      </c>
      <c r="AX306" s="391">
        <v>2.7235679200000007</v>
      </c>
      <c r="AY306" s="391">
        <v>0.7873292300000001</v>
      </c>
    </row>
    <row r="307" spans="1:51" customFormat="1" x14ac:dyDescent="0.25">
      <c r="A307" s="384" t="s">
        <v>1130</v>
      </c>
      <c r="B307" s="384" t="s">
        <v>442</v>
      </c>
      <c r="C307" s="382">
        <v>1</v>
      </c>
      <c r="D307" s="384" t="s">
        <v>647</v>
      </c>
      <c r="E307" s="382">
        <v>53</v>
      </c>
      <c r="F307" s="386">
        <v>2015</v>
      </c>
      <c r="G307" s="390">
        <v>98.836133000000004</v>
      </c>
      <c r="H307" s="387">
        <v>5.9737284711199701</v>
      </c>
      <c r="I307" s="387">
        <v>0.11805778000587096</v>
      </c>
      <c r="J307" s="387">
        <v>1.1369839964297257</v>
      </c>
      <c r="K307" s="387">
        <v>1.212259162678896E-2</v>
      </c>
      <c r="L307" s="387">
        <v>5.2869808251198979E-3</v>
      </c>
      <c r="M307" s="387">
        <v>1.9661196578785616E-3</v>
      </c>
      <c r="N307" s="387">
        <v>1.0723880362660483E-2</v>
      </c>
      <c r="O307" s="387">
        <v>4.2295831221968193E-2</v>
      </c>
      <c r="P307" s="387">
        <v>1.3107539931777785E-2</v>
      </c>
      <c r="Q307" s="391">
        <v>590.42022167750008</v>
      </c>
      <c r="R307" s="391">
        <v>11.668374446345004</v>
      </c>
      <c r="S307" s="391">
        <v>112.37510148999991</v>
      </c>
      <c r="T307" s="391">
        <v>1.1981500783300001</v>
      </c>
      <c r="U307" s="391">
        <v>0.52254473999999995</v>
      </c>
      <c r="V307" s="391">
        <v>0.19432366400000001</v>
      </c>
      <c r="W307" s="391">
        <v>1.0599068657999997</v>
      </c>
      <c r="X307" s="391">
        <v>4.1803564000000009</v>
      </c>
      <c r="Y307" s="391">
        <v>1.2954985600000002</v>
      </c>
      <c r="AA307" s="384" t="s">
        <v>1130</v>
      </c>
      <c r="AB307" s="384" t="s">
        <v>442</v>
      </c>
      <c r="AC307" s="382">
        <v>1</v>
      </c>
      <c r="AD307" s="384" t="s">
        <v>647</v>
      </c>
      <c r="AE307" s="382">
        <v>53</v>
      </c>
      <c r="AF307" s="386">
        <v>2015</v>
      </c>
      <c r="AG307" s="390">
        <v>98.836133000000004</v>
      </c>
      <c r="AH307" s="387">
        <v>5.9737284711199701</v>
      </c>
      <c r="AI307" s="387">
        <v>0.11805778000587096</v>
      </c>
      <c r="AJ307" s="387">
        <v>1.1369839964297257</v>
      </c>
      <c r="AK307" s="387">
        <v>1.212259162678896E-2</v>
      </c>
      <c r="AL307" s="387">
        <v>5.2869808251198979E-3</v>
      </c>
      <c r="AM307" s="387">
        <v>1.9661196578785616E-3</v>
      </c>
      <c r="AN307" s="387">
        <v>1.0723880362660483E-2</v>
      </c>
      <c r="AO307" s="387">
        <v>4.2295831221968193E-2</v>
      </c>
      <c r="AP307" s="387">
        <v>1.3107539931777785E-2</v>
      </c>
      <c r="AQ307" s="391">
        <v>590.42022167750008</v>
      </c>
      <c r="AR307" s="391">
        <v>11.668374446345004</v>
      </c>
      <c r="AS307" s="391">
        <v>112.37510148999991</v>
      </c>
      <c r="AT307" s="391">
        <v>1.1981500783300001</v>
      </c>
      <c r="AU307" s="391">
        <v>0.52254473999999995</v>
      </c>
      <c r="AV307" s="391">
        <v>0.19432366400000001</v>
      </c>
      <c r="AW307" s="391">
        <v>1.0599068657999997</v>
      </c>
      <c r="AX307" s="391">
        <v>4.1803564000000009</v>
      </c>
      <c r="AY307" s="391">
        <v>1.2954985600000002</v>
      </c>
    </row>
    <row r="308" spans="1:51" customFormat="1" x14ac:dyDescent="0.25">
      <c r="A308" s="384" t="s">
        <v>1131</v>
      </c>
      <c r="B308" s="384" t="s">
        <v>442</v>
      </c>
      <c r="C308" s="382">
        <v>1</v>
      </c>
      <c r="D308" s="384" t="s">
        <v>647</v>
      </c>
      <c r="E308" s="382">
        <v>53</v>
      </c>
      <c r="F308" s="386">
        <v>2016</v>
      </c>
      <c r="G308" s="390">
        <v>161.69115899999997</v>
      </c>
      <c r="H308" s="387">
        <v>6.7185443134111003</v>
      </c>
      <c r="I308" s="387">
        <v>0.12499757088117605</v>
      </c>
      <c r="J308" s="387">
        <v>0.95936638357574078</v>
      </c>
      <c r="K308" s="387">
        <v>1.218873196214767E-2</v>
      </c>
      <c r="L308" s="387">
        <v>6.0767999071612835E-3</v>
      </c>
      <c r="M308" s="387">
        <v>1.9926662780616225E-3</v>
      </c>
      <c r="N308" s="387">
        <v>1.0782385216868914E-2</v>
      </c>
      <c r="O308" s="387">
        <v>4.8614413110861565E-2</v>
      </c>
      <c r="P308" s="387">
        <v>1.3284521140701335E-2</v>
      </c>
      <c r="Q308" s="391">
        <v>1086.3292168282999</v>
      </c>
      <c r="R308" s="391">
        <v>20.211002107962003</v>
      </c>
      <c r="S308" s="391">
        <v>155.12106246600007</v>
      </c>
      <c r="T308" s="391">
        <v>1.9708101977000005</v>
      </c>
      <c r="U308" s="391">
        <v>0.98256482000000012</v>
      </c>
      <c r="V308" s="391">
        <v>0.32219651999999999</v>
      </c>
      <c r="W308" s="391">
        <v>1.7434163625000008</v>
      </c>
      <c r="X308" s="391">
        <v>7.8605208000000006</v>
      </c>
      <c r="Y308" s="391">
        <v>2.1479896200000006</v>
      </c>
      <c r="AA308" s="384" t="s">
        <v>1131</v>
      </c>
      <c r="AB308" s="384" t="s">
        <v>442</v>
      </c>
      <c r="AC308" s="382">
        <v>1</v>
      </c>
      <c r="AD308" s="384" t="s">
        <v>647</v>
      </c>
      <c r="AE308" s="382">
        <v>53</v>
      </c>
      <c r="AF308" s="386">
        <v>2016</v>
      </c>
      <c r="AG308" s="390">
        <v>161.69115899999997</v>
      </c>
      <c r="AH308" s="387">
        <v>6.7185443134111003</v>
      </c>
      <c r="AI308" s="387">
        <v>0.12499757088117605</v>
      </c>
      <c r="AJ308" s="387">
        <v>0.95936638357574078</v>
      </c>
      <c r="AK308" s="387">
        <v>1.218873196214767E-2</v>
      </c>
      <c r="AL308" s="387">
        <v>6.0767999071612835E-3</v>
      </c>
      <c r="AM308" s="387">
        <v>1.9926662780616225E-3</v>
      </c>
      <c r="AN308" s="387">
        <v>1.0782385216868914E-2</v>
      </c>
      <c r="AO308" s="387">
        <v>4.8614413110861565E-2</v>
      </c>
      <c r="AP308" s="387">
        <v>1.3284521140701335E-2</v>
      </c>
      <c r="AQ308" s="391">
        <v>1086.3292168282999</v>
      </c>
      <c r="AR308" s="391">
        <v>20.211002107962003</v>
      </c>
      <c r="AS308" s="391">
        <v>155.12106246600007</v>
      </c>
      <c r="AT308" s="391">
        <v>1.9708101977000005</v>
      </c>
      <c r="AU308" s="391">
        <v>0.98256482000000012</v>
      </c>
      <c r="AV308" s="391">
        <v>0.32219651999999999</v>
      </c>
      <c r="AW308" s="391">
        <v>1.7434163625000008</v>
      </c>
      <c r="AX308" s="391">
        <v>7.8605208000000006</v>
      </c>
      <c r="AY308" s="391">
        <v>2.1479896200000006</v>
      </c>
    </row>
    <row r="309" spans="1:51" customFormat="1" x14ac:dyDescent="0.25">
      <c r="A309" s="384" t="s">
        <v>1132</v>
      </c>
      <c r="B309" s="384" t="s">
        <v>442</v>
      </c>
      <c r="C309" s="382">
        <v>1</v>
      </c>
      <c r="D309" s="384" t="s">
        <v>647</v>
      </c>
      <c r="E309" s="382">
        <v>53</v>
      </c>
      <c r="F309" s="386">
        <v>2017</v>
      </c>
      <c r="G309" s="390">
        <v>238.03356999999997</v>
      </c>
      <c r="H309" s="387">
        <v>6.7696196604831824</v>
      </c>
      <c r="I309" s="387">
        <v>0.12419893502098048</v>
      </c>
      <c r="J309" s="387">
        <v>0.76647587798645411</v>
      </c>
      <c r="K309" s="387">
        <v>1.20006674810616E-2</v>
      </c>
      <c r="L309" s="387">
        <v>6.4358431039789905E-3</v>
      </c>
      <c r="M309" s="387">
        <v>2.0003426407460092E-3</v>
      </c>
      <c r="N309" s="387">
        <v>1.0616027337236508E-2</v>
      </c>
      <c r="O309" s="387">
        <v>5.1486705845734282E-2</v>
      </c>
      <c r="P309" s="387">
        <v>1.3335687483072243E-2</v>
      </c>
      <c r="Q309" s="391">
        <v>1611.3967353269995</v>
      </c>
      <c r="R309" s="391">
        <v>29.563515893242005</v>
      </c>
      <c r="S309" s="391">
        <v>182.44698955600006</v>
      </c>
      <c r="T309" s="391">
        <v>2.8565617228999995</v>
      </c>
      <c r="U309" s="391">
        <v>1.5319467100000002</v>
      </c>
      <c r="V309" s="391">
        <v>0.47614869999999998</v>
      </c>
      <c r="W309" s="391">
        <v>2.5269708862999996</v>
      </c>
      <c r="X309" s="391">
        <v>12.255564399999999</v>
      </c>
      <c r="Y309" s="391">
        <v>3.1743413</v>
      </c>
      <c r="AA309" s="384" t="s">
        <v>1132</v>
      </c>
      <c r="AB309" s="384" t="s">
        <v>442</v>
      </c>
      <c r="AC309" s="382">
        <v>1</v>
      </c>
      <c r="AD309" s="384" t="s">
        <v>647</v>
      </c>
      <c r="AE309" s="382">
        <v>53</v>
      </c>
      <c r="AF309" s="386">
        <v>2017</v>
      </c>
      <c r="AG309" s="390">
        <v>238.03356999999997</v>
      </c>
      <c r="AH309" s="387">
        <v>6.7696196604831824</v>
      </c>
      <c r="AI309" s="387">
        <v>0.12419893502098048</v>
      </c>
      <c r="AJ309" s="387">
        <v>0.76647587798645411</v>
      </c>
      <c r="AK309" s="387">
        <v>1.20006674810616E-2</v>
      </c>
      <c r="AL309" s="387">
        <v>6.4358431039789905E-3</v>
      </c>
      <c r="AM309" s="387">
        <v>2.0003426407460092E-3</v>
      </c>
      <c r="AN309" s="387">
        <v>1.0616027337236508E-2</v>
      </c>
      <c r="AO309" s="387">
        <v>5.1486705845734282E-2</v>
      </c>
      <c r="AP309" s="387">
        <v>1.3335687483072243E-2</v>
      </c>
      <c r="AQ309" s="391">
        <v>1611.3967353269995</v>
      </c>
      <c r="AR309" s="391">
        <v>29.563515893242005</v>
      </c>
      <c r="AS309" s="391">
        <v>182.44698955600006</v>
      </c>
      <c r="AT309" s="391">
        <v>2.8565617228999995</v>
      </c>
      <c r="AU309" s="391">
        <v>1.5319467100000002</v>
      </c>
      <c r="AV309" s="391">
        <v>0.47614869999999998</v>
      </c>
      <c r="AW309" s="391">
        <v>2.5269708862999996</v>
      </c>
      <c r="AX309" s="391">
        <v>12.255564399999999</v>
      </c>
      <c r="AY309" s="391">
        <v>3.1743413</v>
      </c>
    </row>
    <row r="310" spans="1:51" customFormat="1" x14ac:dyDescent="0.25">
      <c r="A310" s="384" t="s">
        <v>1133</v>
      </c>
      <c r="B310" s="384" t="s">
        <v>442</v>
      </c>
      <c r="C310" s="382">
        <v>1</v>
      </c>
      <c r="D310" s="384" t="s">
        <v>647</v>
      </c>
      <c r="E310" s="382">
        <v>53</v>
      </c>
      <c r="F310" s="386">
        <v>2018</v>
      </c>
      <c r="G310" s="390">
        <v>217.04630000000006</v>
      </c>
      <c r="H310" s="387">
        <v>5.8224997679849846</v>
      </c>
      <c r="I310" s="387">
        <v>0.10172209985138193</v>
      </c>
      <c r="J310" s="387">
        <v>0.4991286429807828</v>
      </c>
      <c r="K310" s="387">
        <v>1.1972363626562623E-2</v>
      </c>
      <c r="L310" s="387">
        <v>6.4734194040626343E-3</v>
      </c>
      <c r="M310" s="387">
        <v>2.002175480531112E-3</v>
      </c>
      <c r="N310" s="387">
        <v>1.0590975285457526E-2</v>
      </c>
      <c r="O310" s="387">
        <v>5.1787326943606014E-2</v>
      </c>
      <c r="P310" s="387">
        <v>1.3347903189319509E-2</v>
      </c>
      <c r="Q310" s="391">
        <v>1263.7520313919997</v>
      </c>
      <c r="R310" s="391">
        <v>22.078405400973004</v>
      </c>
      <c r="S310" s="391">
        <v>108.33402518299991</v>
      </c>
      <c r="T310" s="391">
        <v>2.5985572273999997</v>
      </c>
      <c r="U310" s="391">
        <v>1.4050317300000001</v>
      </c>
      <c r="V310" s="391">
        <v>0.43456478000000004</v>
      </c>
      <c r="W310" s="391">
        <v>2.2987319991000006</v>
      </c>
      <c r="X310" s="391">
        <v>11.240247699999998</v>
      </c>
      <c r="Y310" s="391">
        <v>2.8971129999999996</v>
      </c>
      <c r="AA310" s="384" t="s">
        <v>1133</v>
      </c>
      <c r="AB310" s="384" t="s">
        <v>442</v>
      </c>
      <c r="AC310" s="382">
        <v>1</v>
      </c>
      <c r="AD310" s="384" t="s">
        <v>647</v>
      </c>
      <c r="AE310" s="382">
        <v>53</v>
      </c>
      <c r="AF310" s="386">
        <v>2018</v>
      </c>
      <c r="AG310" s="390">
        <v>217.04630000000006</v>
      </c>
      <c r="AH310" s="387">
        <v>5.8224997679849846</v>
      </c>
      <c r="AI310" s="387">
        <v>0.10172209985138193</v>
      </c>
      <c r="AJ310" s="387">
        <v>0.4991286429807828</v>
      </c>
      <c r="AK310" s="387">
        <v>1.1972363626562623E-2</v>
      </c>
      <c r="AL310" s="387">
        <v>6.4734194040626343E-3</v>
      </c>
      <c r="AM310" s="387">
        <v>2.002175480531112E-3</v>
      </c>
      <c r="AN310" s="387">
        <v>1.0590975285457526E-2</v>
      </c>
      <c r="AO310" s="387">
        <v>5.1787326943606014E-2</v>
      </c>
      <c r="AP310" s="387">
        <v>1.3347903189319509E-2</v>
      </c>
      <c r="AQ310" s="391">
        <v>1263.7520313919997</v>
      </c>
      <c r="AR310" s="391">
        <v>22.078405400973004</v>
      </c>
      <c r="AS310" s="391">
        <v>108.33402518299991</v>
      </c>
      <c r="AT310" s="391">
        <v>2.5985572273999997</v>
      </c>
      <c r="AU310" s="391">
        <v>1.4050317300000001</v>
      </c>
      <c r="AV310" s="391">
        <v>0.43456478000000004</v>
      </c>
      <c r="AW310" s="391">
        <v>2.2987319991000006</v>
      </c>
      <c r="AX310" s="391">
        <v>11.240247699999998</v>
      </c>
      <c r="AY310" s="391">
        <v>2.8971129999999996</v>
      </c>
    </row>
    <row r="311" spans="1:51" customFormat="1" x14ac:dyDescent="0.25">
      <c r="A311" s="384" t="s">
        <v>1134</v>
      </c>
      <c r="B311" s="384" t="s">
        <v>442</v>
      </c>
      <c r="C311" s="382">
        <v>1</v>
      </c>
      <c r="D311" s="384" t="s">
        <v>647</v>
      </c>
      <c r="E311" s="382">
        <v>53</v>
      </c>
      <c r="F311" s="386">
        <v>2019</v>
      </c>
      <c r="G311" s="390">
        <v>383.93944999999997</v>
      </c>
      <c r="H311" s="387">
        <v>6.0120571695380596</v>
      </c>
      <c r="I311" s="387">
        <v>0.10093224468689271</v>
      </c>
      <c r="J311" s="387">
        <v>0.50333282802535695</v>
      </c>
      <c r="K311" s="387">
        <v>1.1987123128399547E-2</v>
      </c>
      <c r="L311" s="387">
        <v>6.8776148686986996E-3</v>
      </c>
      <c r="M311" s="387">
        <v>2.0155603963072821E-3</v>
      </c>
      <c r="N311" s="387">
        <v>1.0604032847366947E-2</v>
      </c>
      <c r="O311" s="387">
        <v>5.5020962810672376E-2</v>
      </c>
      <c r="P311" s="387">
        <v>1.3437130255825498E-2</v>
      </c>
      <c r="Q311" s="391">
        <v>2308.265923040999</v>
      </c>
      <c r="R311" s="391">
        <v>38.751870512351005</v>
      </c>
      <c r="S311" s="391">
        <v>193.2493291590001</v>
      </c>
      <c r="T311" s="391">
        <v>4.602329461000001</v>
      </c>
      <c r="U311" s="391">
        <v>2.6405876700000008</v>
      </c>
      <c r="V311" s="391">
        <v>0.77385314999999988</v>
      </c>
      <c r="W311" s="391">
        <v>4.0713065391999992</v>
      </c>
      <c r="X311" s="391">
        <v>21.124718200000004</v>
      </c>
      <c r="Y311" s="391">
        <v>5.1590444000000009</v>
      </c>
      <c r="AA311" s="384" t="s">
        <v>1134</v>
      </c>
      <c r="AB311" s="384" t="s">
        <v>442</v>
      </c>
      <c r="AC311" s="382">
        <v>1</v>
      </c>
      <c r="AD311" s="384" t="s">
        <v>647</v>
      </c>
      <c r="AE311" s="382">
        <v>53</v>
      </c>
      <c r="AF311" s="386">
        <v>2019</v>
      </c>
      <c r="AG311" s="390">
        <v>383.93944999999997</v>
      </c>
      <c r="AH311" s="387">
        <v>6.0120571695380596</v>
      </c>
      <c r="AI311" s="387">
        <v>0.10093224468689271</v>
      </c>
      <c r="AJ311" s="387">
        <v>0.50333282802535695</v>
      </c>
      <c r="AK311" s="387">
        <v>1.1987123128399547E-2</v>
      </c>
      <c r="AL311" s="387">
        <v>6.8776148686986996E-3</v>
      </c>
      <c r="AM311" s="387">
        <v>2.0155603963072821E-3</v>
      </c>
      <c r="AN311" s="387">
        <v>1.0604032847366947E-2</v>
      </c>
      <c r="AO311" s="387">
        <v>5.5020962810672376E-2</v>
      </c>
      <c r="AP311" s="387">
        <v>1.3437130255825498E-2</v>
      </c>
      <c r="AQ311" s="391">
        <v>2308.265923040999</v>
      </c>
      <c r="AR311" s="391">
        <v>38.751870512351005</v>
      </c>
      <c r="AS311" s="391">
        <v>193.2493291590001</v>
      </c>
      <c r="AT311" s="391">
        <v>4.602329461000001</v>
      </c>
      <c r="AU311" s="391">
        <v>2.6405876700000008</v>
      </c>
      <c r="AV311" s="391">
        <v>0.77385314999999988</v>
      </c>
      <c r="AW311" s="391">
        <v>4.0713065391999992</v>
      </c>
      <c r="AX311" s="391">
        <v>21.124718200000004</v>
      </c>
      <c r="AY311" s="391">
        <v>5.1590444000000009</v>
      </c>
    </row>
    <row r="312" spans="1:51" customFormat="1" x14ac:dyDescent="0.25">
      <c r="A312" s="384" t="s">
        <v>1135</v>
      </c>
      <c r="B312" s="384" t="s">
        <v>442</v>
      </c>
      <c r="C312" s="382">
        <v>1</v>
      </c>
      <c r="D312" s="384" t="s">
        <v>647</v>
      </c>
      <c r="E312" s="382">
        <v>53</v>
      </c>
      <c r="F312" s="386">
        <v>2020</v>
      </c>
      <c r="G312" s="390">
        <v>477.44445000000007</v>
      </c>
      <c r="H312" s="387">
        <v>5.6427547487859568</v>
      </c>
      <c r="I312" s="387">
        <v>9.4241517376712589E-2</v>
      </c>
      <c r="J312" s="387">
        <v>0.47774418781493805</v>
      </c>
      <c r="K312" s="387">
        <v>1.2015424049855429E-2</v>
      </c>
      <c r="L312" s="387">
        <v>6.8035119059400486E-3</v>
      </c>
      <c r="M312" s="387">
        <v>2.0124980612927844E-3</v>
      </c>
      <c r="N312" s="387">
        <v>1.0629067240178409E-2</v>
      </c>
      <c r="O312" s="387">
        <v>5.4428043932650175E-2</v>
      </c>
      <c r="P312" s="387">
        <v>1.3416721463617389E-2</v>
      </c>
      <c r="Q312" s="391">
        <v>2694.1019375189999</v>
      </c>
      <c r="R312" s="391">
        <v>44.995089431089994</v>
      </c>
      <c r="S312" s="391">
        <v>228.09631099199984</v>
      </c>
      <c r="T312" s="391">
        <v>5.7366975269999987</v>
      </c>
      <c r="U312" s="391">
        <v>3.2482989999999989</v>
      </c>
      <c r="V312" s="391">
        <v>0.96085602999999997</v>
      </c>
      <c r="W312" s="391">
        <v>5.0747891624999992</v>
      </c>
      <c r="X312" s="391">
        <v>25.986367500000004</v>
      </c>
      <c r="Y312" s="391">
        <v>6.4057392000000002</v>
      </c>
      <c r="AA312" s="384" t="s">
        <v>1135</v>
      </c>
      <c r="AB312" s="384" t="s">
        <v>442</v>
      </c>
      <c r="AC312" s="382">
        <v>1</v>
      </c>
      <c r="AD312" s="384" t="s">
        <v>647</v>
      </c>
      <c r="AE312" s="382">
        <v>53</v>
      </c>
      <c r="AF312" s="386">
        <v>2020</v>
      </c>
      <c r="AG312" s="390">
        <v>477.44445000000007</v>
      </c>
      <c r="AH312" s="387">
        <v>5.6427547487859568</v>
      </c>
      <c r="AI312" s="387">
        <v>9.4241517376712589E-2</v>
      </c>
      <c r="AJ312" s="387">
        <v>0.47774418781493805</v>
      </c>
      <c r="AK312" s="387">
        <v>1.2015424049855429E-2</v>
      </c>
      <c r="AL312" s="387">
        <v>6.8035119059400486E-3</v>
      </c>
      <c r="AM312" s="387">
        <v>2.0124980612927844E-3</v>
      </c>
      <c r="AN312" s="387">
        <v>1.0629067240178409E-2</v>
      </c>
      <c r="AO312" s="387">
        <v>5.4428043932650175E-2</v>
      </c>
      <c r="AP312" s="387">
        <v>1.3416721463617389E-2</v>
      </c>
      <c r="AQ312" s="391">
        <v>2694.1019375189999</v>
      </c>
      <c r="AR312" s="391">
        <v>44.995089431089994</v>
      </c>
      <c r="AS312" s="391">
        <v>228.09631099199984</v>
      </c>
      <c r="AT312" s="391">
        <v>5.7366975269999987</v>
      </c>
      <c r="AU312" s="391">
        <v>3.2482989999999989</v>
      </c>
      <c r="AV312" s="391">
        <v>0.96085602999999997</v>
      </c>
      <c r="AW312" s="391">
        <v>5.0747891624999992</v>
      </c>
      <c r="AX312" s="391">
        <v>25.986367500000004</v>
      </c>
      <c r="AY312" s="391">
        <v>6.4057392000000002</v>
      </c>
    </row>
    <row r="313" spans="1:51" customFormat="1" x14ac:dyDescent="0.25">
      <c r="A313" s="384" t="s">
        <v>1136</v>
      </c>
      <c r="B313" s="384" t="s">
        <v>442</v>
      </c>
      <c r="C313" s="382">
        <v>1</v>
      </c>
      <c r="D313" s="384" t="s">
        <v>647</v>
      </c>
      <c r="E313" s="382">
        <v>53</v>
      </c>
      <c r="F313" s="386">
        <v>2021</v>
      </c>
      <c r="G313" s="390">
        <v>617.7481600000001</v>
      </c>
      <c r="H313" s="387">
        <v>5.2822336002684303</v>
      </c>
      <c r="I313" s="387">
        <v>8.7773125023294291E-2</v>
      </c>
      <c r="J313" s="387">
        <v>0.44133674640649656</v>
      </c>
      <c r="K313" s="387">
        <v>1.1960682182201886E-2</v>
      </c>
      <c r="L313" s="387">
        <v>6.8668672359946782E-3</v>
      </c>
      <c r="M313" s="387">
        <v>2.0116502977524037E-3</v>
      </c>
      <c r="N313" s="387">
        <v>1.0580648713061322E-2</v>
      </c>
      <c r="O313" s="387">
        <v>5.4934944686844532E-2</v>
      </c>
      <c r="P313" s="387">
        <v>1.3411076287139403E-2</v>
      </c>
      <c r="Q313" s="391">
        <v>3263.0900872559987</v>
      </c>
      <c r="R313" s="391">
        <v>54.221686480590016</v>
      </c>
      <c r="S313" s="391">
        <v>272.63496303299991</v>
      </c>
      <c r="T313" s="391">
        <v>7.3886894104000014</v>
      </c>
      <c r="U313" s="391">
        <v>4.2419945999999991</v>
      </c>
      <c r="V313" s="391">
        <v>1.2426932699999997</v>
      </c>
      <c r="W313" s="391">
        <v>6.5361762741000007</v>
      </c>
      <c r="X313" s="391">
        <v>33.935960999999992</v>
      </c>
      <c r="Y313" s="391">
        <v>8.2846677</v>
      </c>
      <c r="AA313" s="384" t="s">
        <v>1136</v>
      </c>
      <c r="AB313" s="384" t="s">
        <v>442</v>
      </c>
      <c r="AC313" s="382">
        <v>1</v>
      </c>
      <c r="AD313" s="384" t="s">
        <v>647</v>
      </c>
      <c r="AE313" s="382">
        <v>53</v>
      </c>
      <c r="AF313" s="386">
        <v>2021</v>
      </c>
      <c r="AG313" s="390">
        <v>617.7481600000001</v>
      </c>
      <c r="AH313" s="387">
        <v>5.2822336002684303</v>
      </c>
      <c r="AI313" s="387">
        <v>8.7773125023294291E-2</v>
      </c>
      <c r="AJ313" s="387">
        <v>0.44133674640649656</v>
      </c>
      <c r="AK313" s="387">
        <v>1.1960682182201886E-2</v>
      </c>
      <c r="AL313" s="387">
        <v>6.8668672359946782E-3</v>
      </c>
      <c r="AM313" s="387">
        <v>2.0116502977524037E-3</v>
      </c>
      <c r="AN313" s="387">
        <v>1.0580648713061322E-2</v>
      </c>
      <c r="AO313" s="387">
        <v>5.4934944686844532E-2</v>
      </c>
      <c r="AP313" s="387">
        <v>1.3411076287139403E-2</v>
      </c>
      <c r="AQ313" s="391">
        <v>3263.0900872559987</v>
      </c>
      <c r="AR313" s="391">
        <v>54.221686480590016</v>
      </c>
      <c r="AS313" s="391">
        <v>272.63496303299991</v>
      </c>
      <c r="AT313" s="391">
        <v>7.3886894104000014</v>
      </c>
      <c r="AU313" s="391">
        <v>4.2419945999999991</v>
      </c>
      <c r="AV313" s="391">
        <v>1.2426932699999997</v>
      </c>
      <c r="AW313" s="391">
        <v>6.5361762741000007</v>
      </c>
      <c r="AX313" s="391">
        <v>33.935960999999992</v>
      </c>
      <c r="AY313" s="391">
        <v>8.2846677</v>
      </c>
    </row>
    <row r="314" spans="1:51" customFormat="1" x14ac:dyDescent="0.25">
      <c r="A314" s="384" t="s">
        <v>1137</v>
      </c>
      <c r="B314" s="384" t="s">
        <v>442</v>
      </c>
      <c r="C314" s="382">
        <v>1</v>
      </c>
      <c r="D314" s="384" t="s">
        <v>647</v>
      </c>
      <c r="E314" s="382">
        <v>53</v>
      </c>
      <c r="F314" s="386">
        <v>2022</v>
      </c>
      <c r="G314" s="390">
        <v>635.88298000000009</v>
      </c>
      <c r="H314" s="387">
        <v>5.0406743216306884</v>
      </c>
      <c r="I314" s="387">
        <v>8.2273776029089515E-2</v>
      </c>
      <c r="J314" s="387">
        <v>0.40235454343502008</v>
      </c>
      <c r="K314" s="387">
        <v>1.1689408910425624E-2</v>
      </c>
      <c r="L314" s="387">
        <v>6.8750036366754148E-3</v>
      </c>
      <c r="M314" s="387">
        <v>2.0119889669007966E-3</v>
      </c>
      <c r="N314" s="387">
        <v>1.0340673338827214E-2</v>
      </c>
      <c r="O314" s="387">
        <v>5.4999992294179657E-2</v>
      </c>
      <c r="P314" s="387">
        <v>1.3413330547076443E-2</v>
      </c>
      <c r="Q314" s="391">
        <v>3205.279008848001</v>
      </c>
      <c r="R314" s="391">
        <v>52.316493877230016</v>
      </c>
      <c r="S314" s="391">
        <v>255.85040609600006</v>
      </c>
      <c r="T314" s="391">
        <v>7.4330961724</v>
      </c>
      <c r="U314" s="391">
        <v>4.3716978000000006</v>
      </c>
      <c r="V314" s="391">
        <v>1.2793895400000002</v>
      </c>
      <c r="W314" s="391">
        <v>6.5754581778999999</v>
      </c>
      <c r="X314" s="391">
        <v>34.973559000000002</v>
      </c>
      <c r="Y314" s="391">
        <v>8.5293086000000002</v>
      </c>
      <c r="AA314" s="384" t="s">
        <v>1137</v>
      </c>
      <c r="AB314" s="384" t="s">
        <v>442</v>
      </c>
      <c r="AC314" s="382">
        <v>1</v>
      </c>
      <c r="AD314" s="384" t="s">
        <v>647</v>
      </c>
      <c r="AE314" s="382">
        <v>53</v>
      </c>
      <c r="AF314" s="386">
        <v>2022</v>
      </c>
      <c r="AG314" s="390">
        <v>635.88298000000009</v>
      </c>
      <c r="AH314" s="387">
        <v>5.0406743216306884</v>
      </c>
      <c r="AI314" s="387">
        <v>8.2273776029089515E-2</v>
      </c>
      <c r="AJ314" s="387">
        <v>0.40235454343502008</v>
      </c>
      <c r="AK314" s="387">
        <v>1.1689408910425624E-2</v>
      </c>
      <c r="AL314" s="387">
        <v>6.8750036366754148E-3</v>
      </c>
      <c r="AM314" s="387">
        <v>2.0119889669007966E-3</v>
      </c>
      <c r="AN314" s="387">
        <v>1.0340673338827214E-2</v>
      </c>
      <c r="AO314" s="387">
        <v>5.4999992294179657E-2</v>
      </c>
      <c r="AP314" s="387">
        <v>1.3413330547076443E-2</v>
      </c>
      <c r="AQ314" s="391">
        <v>3205.279008848001</v>
      </c>
      <c r="AR314" s="391">
        <v>52.316493877230016</v>
      </c>
      <c r="AS314" s="391">
        <v>255.85040609600006</v>
      </c>
      <c r="AT314" s="391">
        <v>7.4330961724</v>
      </c>
      <c r="AU314" s="391">
        <v>4.3716978000000006</v>
      </c>
      <c r="AV314" s="391">
        <v>1.2793895400000002</v>
      </c>
      <c r="AW314" s="391">
        <v>6.5754581778999999</v>
      </c>
      <c r="AX314" s="391">
        <v>34.973559000000002</v>
      </c>
      <c r="AY314" s="391">
        <v>8.5293086000000002</v>
      </c>
    </row>
    <row r="315" spans="1:51" customFormat="1" x14ac:dyDescent="0.25">
      <c r="A315" s="384" t="s">
        <v>1138</v>
      </c>
      <c r="B315" s="384" t="s">
        <v>442</v>
      </c>
      <c r="C315" s="382">
        <v>1</v>
      </c>
      <c r="D315" s="384" t="s">
        <v>647</v>
      </c>
      <c r="E315" s="382">
        <v>53</v>
      </c>
      <c r="F315" s="386">
        <v>2023</v>
      </c>
      <c r="G315" s="390">
        <v>744.34681000000012</v>
      </c>
      <c r="H315" s="387">
        <v>5.0302311080946254</v>
      </c>
      <c r="I315" s="387">
        <v>8.2176852915860563E-2</v>
      </c>
      <c r="J315" s="387">
        <v>0.397754747455692</v>
      </c>
      <c r="K315" s="387">
        <v>1.1692024265409294E-2</v>
      </c>
      <c r="L315" s="387">
        <v>6.868555263909842E-3</v>
      </c>
      <c r="M315" s="387">
        <v>2.0117231374982311E-3</v>
      </c>
      <c r="N315" s="387">
        <v>1.0342990057551262E-2</v>
      </c>
      <c r="O315" s="387">
        <v>5.4948449365961535E-2</v>
      </c>
      <c r="P315" s="387">
        <v>1.3411553144158704E-2</v>
      </c>
      <c r="Q315" s="391">
        <v>3744.2364788730001</v>
      </c>
      <c r="R315" s="391">
        <v>61.168078323760014</v>
      </c>
      <c r="S315" s="391">
        <v>296.06747743099999</v>
      </c>
      <c r="T315" s="391">
        <v>8.7029209644000023</v>
      </c>
      <c r="U315" s="391">
        <v>5.1125872000000001</v>
      </c>
      <c r="V315" s="391">
        <v>1.4974196999999998</v>
      </c>
      <c r="W315" s="391">
        <v>7.6987716551999998</v>
      </c>
      <c r="X315" s="391">
        <v>40.900703</v>
      </c>
      <c r="Y315" s="391">
        <v>9.9828468000000026</v>
      </c>
      <c r="AA315" s="384" t="s">
        <v>1138</v>
      </c>
      <c r="AB315" s="384" t="s">
        <v>442</v>
      </c>
      <c r="AC315" s="382">
        <v>1</v>
      </c>
      <c r="AD315" s="384" t="s">
        <v>647</v>
      </c>
      <c r="AE315" s="382">
        <v>53</v>
      </c>
      <c r="AF315" s="386">
        <v>2023</v>
      </c>
      <c r="AG315" s="390">
        <v>744.34681000000012</v>
      </c>
      <c r="AH315" s="387">
        <v>5.0302311080946254</v>
      </c>
      <c r="AI315" s="387">
        <v>8.2176852915860563E-2</v>
      </c>
      <c r="AJ315" s="387">
        <v>0.397754747455692</v>
      </c>
      <c r="AK315" s="387">
        <v>1.1692024265409294E-2</v>
      </c>
      <c r="AL315" s="387">
        <v>6.868555263909842E-3</v>
      </c>
      <c r="AM315" s="387">
        <v>2.0117231374982311E-3</v>
      </c>
      <c r="AN315" s="387">
        <v>1.0342990057551262E-2</v>
      </c>
      <c r="AO315" s="387">
        <v>5.4948449365961535E-2</v>
      </c>
      <c r="AP315" s="387">
        <v>1.3411553144158704E-2</v>
      </c>
      <c r="AQ315" s="391">
        <v>3744.2364788730001</v>
      </c>
      <c r="AR315" s="391">
        <v>61.168078323760014</v>
      </c>
      <c r="AS315" s="391">
        <v>296.06747743099999</v>
      </c>
      <c r="AT315" s="391">
        <v>8.7029209644000023</v>
      </c>
      <c r="AU315" s="391">
        <v>5.1125872000000001</v>
      </c>
      <c r="AV315" s="391">
        <v>1.4974196999999998</v>
      </c>
      <c r="AW315" s="391">
        <v>7.6987716551999998</v>
      </c>
      <c r="AX315" s="391">
        <v>40.900703</v>
      </c>
      <c r="AY315" s="391">
        <v>9.9828468000000026</v>
      </c>
    </row>
    <row r="316" spans="1:51" customFormat="1" x14ac:dyDescent="0.25">
      <c r="A316" s="384" t="s">
        <v>1139</v>
      </c>
      <c r="B316" s="384" t="s">
        <v>442</v>
      </c>
      <c r="C316" s="382">
        <v>1</v>
      </c>
      <c r="D316" s="384" t="s">
        <v>647</v>
      </c>
      <c r="E316" s="382">
        <v>53</v>
      </c>
      <c r="F316" s="386">
        <v>2024</v>
      </c>
      <c r="G316" s="390">
        <v>860.17088999999999</v>
      </c>
      <c r="H316" s="387">
        <v>4.8998324122198547</v>
      </c>
      <c r="I316" s="387">
        <v>7.9969267242129091E-2</v>
      </c>
      <c r="J316" s="387">
        <v>0.38076209280925577</v>
      </c>
      <c r="K316" s="387">
        <v>1.1548160000043712E-2</v>
      </c>
      <c r="L316" s="387">
        <v>6.8595599648809333E-3</v>
      </c>
      <c r="M316" s="387">
        <v>2.0099026369050921E-3</v>
      </c>
      <c r="N316" s="387">
        <v>1.0215721818137787E-2</v>
      </c>
      <c r="O316" s="387">
        <v>5.4876500180097938E-2</v>
      </c>
      <c r="P316" s="387">
        <v>1.3399411365804302E-2</v>
      </c>
      <c r="Q316" s="391">
        <v>4214.6932068699989</v>
      </c>
      <c r="R316" s="391">
        <v>68.787235776310027</v>
      </c>
      <c r="S316" s="391">
        <v>327.52046825000014</v>
      </c>
      <c r="T316" s="391">
        <v>9.9333910650999986</v>
      </c>
      <c r="U316" s="391">
        <v>5.9003938000000007</v>
      </c>
      <c r="V316" s="391">
        <v>1.7288597399999999</v>
      </c>
      <c r="W316" s="391">
        <v>8.7872665282999982</v>
      </c>
      <c r="X316" s="391">
        <v>47.203168000000005</v>
      </c>
      <c r="Y316" s="391">
        <v>11.525783600000002</v>
      </c>
      <c r="AA316" s="384" t="s">
        <v>1139</v>
      </c>
      <c r="AB316" s="384" t="s">
        <v>442</v>
      </c>
      <c r="AC316" s="382">
        <v>1</v>
      </c>
      <c r="AD316" s="384" t="s">
        <v>647</v>
      </c>
      <c r="AE316" s="382">
        <v>53</v>
      </c>
      <c r="AF316" s="386">
        <v>2024</v>
      </c>
      <c r="AG316" s="390">
        <v>860.17088999999999</v>
      </c>
      <c r="AH316" s="387">
        <v>4.8998324122198547</v>
      </c>
      <c r="AI316" s="387">
        <v>7.9969267242129091E-2</v>
      </c>
      <c r="AJ316" s="387">
        <v>0.38076209280925577</v>
      </c>
      <c r="AK316" s="387">
        <v>1.1548160000043712E-2</v>
      </c>
      <c r="AL316" s="387">
        <v>6.8595599648809333E-3</v>
      </c>
      <c r="AM316" s="387">
        <v>2.0099026369050921E-3</v>
      </c>
      <c r="AN316" s="387">
        <v>1.0215721818137787E-2</v>
      </c>
      <c r="AO316" s="387">
        <v>5.4876500180097938E-2</v>
      </c>
      <c r="AP316" s="387">
        <v>1.3399411365804302E-2</v>
      </c>
      <c r="AQ316" s="391">
        <v>4214.6932068699989</v>
      </c>
      <c r="AR316" s="391">
        <v>68.787235776310027</v>
      </c>
      <c r="AS316" s="391">
        <v>327.52046825000014</v>
      </c>
      <c r="AT316" s="391">
        <v>9.9333910650999986</v>
      </c>
      <c r="AU316" s="391">
        <v>5.9003938000000007</v>
      </c>
      <c r="AV316" s="391">
        <v>1.7288597399999999</v>
      </c>
      <c r="AW316" s="391">
        <v>8.7872665282999982</v>
      </c>
      <c r="AX316" s="391">
        <v>47.203168000000005</v>
      </c>
      <c r="AY316" s="391">
        <v>11.525783600000002</v>
      </c>
    </row>
    <row r="317" spans="1:51" customFormat="1" x14ac:dyDescent="0.25">
      <c r="A317" s="384" t="s">
        <v>1140</v>
      </c>
      <c r="B317" s="384" t="s">
        <v>442</v>
      </c>
      <c r="C317" s="382">
        <v>1</v>
      </c>
      <c r="D317" s="384" t="s">
        <v>647</v>
      </c>
      <c r="E317" s="382">
        <v>53</v>
      </c>
      <c r="F317" s="386">
        <v>2025</v>
      </c>
      <c r="G317" s="390">
        <v>951.59347000000002</v>
      </c>
      <c r="H317" s="387">
        <v>4.8756351021544928</v>
      </c>
      <c r="I317" s="387">
        <v>7.9845126807564143E-2</v>
      </c>
      <c r="J317" s="387">
        <v>0.37786204824419395</v>
      </c>
      <c r="K317" s="387">
        <v>1.1560760150550426E-2</v>
      </c>
      <c r="L317" s="387">
        <v>6.8500961865574812E-3</v>
      </c>
      <c r="M317" s="387">
        <v>2.0093011251958253E-3</v>
      </c>
      <c r="N317" s="387">
        <v>1.0226872372505877E-2</v>
      </c>
      <c r="O317" s="387">
        <v>5.4800766970374427E-2</v>
      </c>
      <c r="P317" s="387">
        <v>1.3395409596495026E-2</v>
      </c>
      <c r="Q317" s="391">
        <v>4639.6225253129987</v>
      </c>
      <c r="R317" s="391">
        <v>75.980101281399982</v>
      </c>
      <c r="S317" s="391">
        <v>359.57105766999996</v>
      </c>
      <c r="T317" s="391">
        <v>11.001143867500003</v>
      </c>
      <c r="U317" s="391">
        <v>6.5185068000000008</v>
      </c>
      <c r="V317" s="391">
        <v>1.9120378299999998</v>
      </c>
      <c r="W317" s="391">
        <v>9.7318249681999998</v>
      </c>
      <c r="X317" s="391">
        <v>52.148051999999993</v>
      </c>
      <c r="Y317" s="391">
        <v>12.746984300000001</v>
      </c>
      <c r="AA317" s="384" t="s">
        <v>1140</v>
      </c>
      <c r="AB317" s="384" t="s">
        <v>442</v>
      </c>
      <c r="AC317" s="382">
        <v>1</v>
      </c>
      <c r="AD317" s="384" t="s">
        <v>647</v>
      </c>
      <c r="AE317" s="382">
        <v>53</v>
      </c>
      <c r="AF317" s="386">
        <v>2025</v>
      </c>
      <c r="AG317" s="390">
        <v>951.59347000000002</v>
      </c>
      <c r="AH317" s="387">
        <v>4.8756351021544928</v>
      </c>
      <c r="AI317" s="387">
        <v>7.9845126807564143E-2</v>
      </c>
      <c r="AJ317" s="387">
        <v>0.37786204824419395</v>
      </c>
      <c r="AK317" s="387">
        <v>1.1560760150550426E-2</v>
      </c>
      <c r="AL317" s="387">
        <v>6.8500961865574812E-3</v>
      </c>
      <c r="AM317" s="387">
        <v>2.0093011251958253E-3</v>
      </c>
      <c r="AN317" s="387">
        <v>1.0226872372505877E-2</v>
      </c>
      <c r="AO317" s="387">
        <v>5.4800766970374427E-2</v>
      </c>
      <c r="AP317" s="387">
        <v>1.3395409596495026E-2</v>
      </c>
      <c r="AQ317" s="391">
        <v>4639.6225253129987</v>
      </c>
      <c r="AR317" s="391">
        <v>75.980101281399982</v>
      </c>
      <c r="AS317" s="391">
        <v>359.57105766999996</v>
      </c>
      <c r="AT317" s="391">
        <v>11.001143867500003</v>
      </c>
      <c r="AU317" s="391">
        <v>6.5185068000000008</v>
      </c>
      <c r="AV317" s="391">
        <v>1.9120378299999998</v>
      </c>
      <c r="AW317" s="391">
        <v>9.7318249681999998</v>
      </c>
      <c r="AX317" s="391">
        <v>52.148051999999993</v>
      </c>
      <c r="AY317" s="391">
        <v>12.746984300000001</v>
      </c>
    </row>
    <row r="318" spans="1:51" customFormat="1" x14ac:dyDescent="0.25">
      <c r="A318" s="384" t="s">
        <v>1141</v>
      </c>
      <c r="B318" s="384" t="s">
        <v>442</v>
      </c>
      <c r="C318" s="382">
        <v>1</v>
      </c>
      <c r="D318" s="384" t="s">
        <v>647</v>
      </c>
      <c r="E318" s="382">
        <v>53</v>
      </c>
      <c r="F318" s="386">
        <v>2026</v>
      </c>
      <c r="G318" s="390">
        <v>1032.2726100000002</v>
      </c>
      <c r="H318" s="387">
        <v>2.2228708878171233</v>
      </c>
      <c r="I318" s="387">
        <v>7.0254429449590872E-2</v>
      </c>
      <c r="J318" s="387">
        <v>0.31727833380370285</v>
      </c>
      <c r="K318" s="387">
        <v>1.1416793351128435E-2</v>
      </c>
      <c r="L318" s="387">
        <v>6.9381735315054037E-3</v>
      </c>
      <c r="M318" s="387">
        <v>2.011796108781768E-3</v>
      </c>
      <c r="N318" s="387">
        <v>1.0099513370794559E-2</v>
      </c>
      <c r="O318" s="387">
        <v>5.5505392126988622E-2</v>
      </c>
      <c r="P318" s="387">
        <v>1.3412037639940864E-2</v>
      </c>
      <c r="Q318" s="391">
        <v>2294.6087330599994</v>
      </c>
      <c r="R318" s="391">
        <v>72.521723251990053</v>
      </c>
      <c r="S318" s="391">
        <v>327.51773373199961</v>
      </c>
      <c r="T318" s="391">
        <v>11.785243070399998</v>
      </c>
      <c r="U318" s="391">
        <v>7.1620865000000018</v>
      </c>
      <c r="V318" s="391">
        <v>2.0767220200000001</v>
      </c>
      <c r="W318" s="391">
        <v>10.425451026999999</v>
      </c>
      <c r="X318" s="391">
        <v>57.296696000000004</v>
      </c>
      <c r="Y318" s="391">
        <v>13.844879099999998</v>
      </c>
      <c r="AA318" s="384" t="s">
        <v>1141</v>
      </c>
      <c r="AB318" s="384" t="s">
        <v>442</v>
      </c>
      <c r="AC318" s="382">
        <v>1</v>
      </c>
      <c r="AD318" s="384" t="s">
        <v>647</v>
      </c>
      <c r="AE318" s="382">
        <v>53</v>
      </c>
      <c r="AF318" s="386">
        <v>2026</v>
      </c>
      <c r="AG318" s="390">
        <v>1032.2726100000002</v>
      </c>
      <c r="AH318" s="387">
        <v>2.2228708878171233</v>
      </c>
      <c r="AI318" s="387">
        <v>7.0254429449590872E-2</v>
      </c>
      <c r="AJ318" s="387">
        <v>0.31727833380370285</v>
      </c>
      <c r="AK318" s="387">
        <v>1.1416793351128435E-2</v>
      </c>
      <c r="AL318" s="387">
        <v>6.9381735315054037E-3</v>
      </c>
      <c r="AM318" s="387">
        <v>2.011796108781768E-3</v>
      </c>
      <c r="AN318" s="387">
        <v>1.0099513370794559E-2</v>
      </c>
      <c r="AO318" s="387">
        <v>5.5505392126988622E-2</v>
      </c>
      <c r="AP318" s="387">
        <v>1.3412037639940864E-2</v>
      </c>
      <c r="AQ318" s="391">
        <v>2294.6087330599994</v>
      </c>
      <c r="AR318" s="391">
        <v>72.521723251990053</v>
      </c>
      <c r="AS318" s="391">
        <v>327.51773373199961</v>
      </c>
      <c r="AT318" s="391">
        <v>11.785243070399998</v>
      </c>
      <c r="AU318" s="391">
        <v>7.1620865000000018</v>
      </c>
      <c r="AV318" s="391">
        <v>2.0767220200000001</v>
      </c>
      <c r="AW318" s="391">
        <v>10.425451026999999</v>
      </c>
      <c r="AX318" s="391">
        <v>57.296696000000004</v>
      </c>
      <c r="AY318" s="391">
        <v>13.844879099999998</v>
      </c>
    </row>
    <row r="319" spans="1:51" customFormat="1" x14ac:dyDescent="0.25">
      <c r="A319" s="384" t="s">
        <v>1142</v>
      </c>
      <c r="B319" s="384" t="s">
        <v>442</v>
      </c>
      <c r="C319" s="382">
        <v>1</v>
      </c>
      <c r="D319" s="384" t="s">
        <v>647</v>
      </c>
      <c r="E319" s="382">
        <v>53</v>
      </c>
      <c r="F319" s="386">
        <v>2027</v>
      </c>
      <c r="G319" s="390">
        <v>1096.6749200000002</v>
      </c>
      <c r="H319" s="387">
        <v>1.0875107118014511</v>
      </c>
      <c r="I319" s="387">
        <v>2.6012676073708333E-2</v>
      </c>
      <c r="J319" s="387">
        <v>8.1811902198875852E-2</v>
      </c>
      <c r="K319" s="387">
        <v>8.931949652318116E-3</v>
      </c>
      <c r="L319" s="387">
        <v>7.0149396687215195E-3</v>
      </c>
      <c r="M319" s="387">
        <v>2.0143244362695917E-3</v>
      </c>
      <c r="N319" s="387">
        <v>7.9013736272003001E-3</v>
      </c>
      <c r="O319" s="387">
        <v>5.6119522638486151E-2</v>
      </c>
      <c r="P319" s="387">
        <v>1.3428903525941852E-2</v>
      </c>
      <c r="Q319" s="391">
        <v>1192.6457228639995</v>
      </c>
      <c r="R319" s="391">
        <v>28.527449452120006</v>
      </c>
      <c r="S319" s="391">
        <v>89.721061299000013</v>
      </c>
      <c r="T319" s="391">
        <v>9.795445170399999</v>
      </c>
      <c r="U319" s="391">
        <v>7.6931083999999998</v>
      </c>
      <c r="V319" s="391">
        <v>2.2090590899999998</v>
      </c>
      <c r="W319" s="391">
        <v>8.6652382904999996</v>
      </c>
      <c r="X319" s="391">
        <v>61.544872999999995</v>
      </c>
      <c r="Y319" s="391">
        <v>14.727141700000001</v>
      </c>
      <c r="AA319" s="384" t="s">
        <v>1142</v>
      </c>
      <c r="AB319" s="384" t="s">
        <v>442</v>
      </c>
      <c r="AC319" s="382">
        <v>1</v>
      </c>
      <c r="AD319" s="384" t="s">
        <v>647</v>
      </c>
      <c r="AE319" s="382">
        <v>53</v>
      </c>
      <c r="AF319" s="386">
        <v>2027</v>
      </c>
      <c r="AG319" s="390">
        <v>1096.6749200000002</v>
      </c>
      <c r="AH319" s="387">
        <v>1.0875107118014511</v>
      </c>
      <c r="AI319" s="387">
        <v>2.6012676073708333E-2</v>
      </c>
      <c r="AJ319" s="387">
        <v>8.1811902198875852E-2</v>
      </c>
      <c r="AK319" s="387">
        <v>8.931949652318116E-3</v>
      </c>
      <c r="AL319" s="387">
        <v>7.0149396687215195E-3</v>
      </c>
      <c r="AM319" s="387">
        <v>2.0143244362695917E-3</v>
      </c>
      <c r="AN319" s="387">
        <v>7.9013736272003001E-3</v>
      </c>
      <c r="AO319" s="387">
        <v>5.6119522638486151E-2</v>
      </c>
      <c r="AP319" s="387">
        <v>1.3428903525941852E-2</v>
      </c>
      <c r="AQ319" s="391">
        <v>1192.6457228639995</v>
      </c>
      <c r="AR319" s="391">
        <v>28.527449452120006</v>
      </c>
      <c r="AS319" s="391">
        <v>89.721061299000013</v>
      </c>
      <c r="AT319" s="391">
        <v>9.795445170399999</v>
      </c>
      <c r="AU319" s="391">
        <v>7.6931083999999998</v>
      </c>
      <c r="AV319" s="391">
        <v>2.2090590899999998</v>
      </c>
      <c r="AW319" s="391">
        <v>8.6652382904999996</v>
      </c>
      <c r="AX319" s="391">
        <v>61.544872999999995</v>
      </c>
      <c r="AY319" s="391">
        <v>14.727141700000001</v>
      </c>
    </row>
    <row r="320" spans="1:51" customFormat="1" x14ac:dyDescent="0.25">
      <c r="A320" s="384" t="s">
        <v>1143</v>
      </c>
      <c r="B320" s="384" t="s">
        <v>442</v>
      </c>
      <c r="C320" s="382">
        <v>1</v>
      </c>
      <c r="D320" s="384" t="s">
        <v>647</v>
      </c>
      <c r="E320" s="382">
        <v>53</v>
      </c>
      <c r="F320" s="386">
        <v>2028</v>
      </c>
      <c r="G320" s="390">
        <v>1165.7846599999998</v>
      </c>
      <c r="H320" s="387">
        <v>1.071556624045817</v>
      </c>
      <c r="I320" s="387">
        <v>2.3748796107258791E-2</v>
      </c>
      <c r="J320" s="387">
        <v>7.7318345344327993E-2</v>
      </c>
      <c r="K320" s="387">
        <v>5.4168017339497349E-3</v>
      </c>
      <c r="L320" s="387">
        <v>6.9971423367331002E-3</v>
      </c>
      <c r="M320" s="387">
        <v>2.0140512056489061E-3</v>
      </c>
      <c r="N320" s="387">
        <v>4.7918102417817037E-3</v>
      </c>
      <c r="O320" s="387">
        <v>5.5977127885693756E-2</v>
      </c>
      <c r="P320" s="387">
        <v>1.3427068855066254E-2</v>
      </c>
      <c r="Q320" s="391">
        <v>1249.2042746340003</v>
      </c>
      <c r="R320" s="391">
        <v>27.685982195310007</v>
      </c>
      <c r="S320" s="391">
        <v>90.136540938999985</v>
      </c>
      <c r="T320" s="391">
        <v>6.3148243677000009</v>
      </c>
      <c r="U320" s="391">
        <v>8.1571612000000009</v>
      </c>
      <c r="V320" s="391">
        <v>2.3479499999999995</v>
      </c>
      <c r="W320" s="391">
        <v>5.5862188735</v>
      </c>
      <c r="X320" s="391">
        <v>65.257277000000002</v>
      </c>
      <c r="Y320" s="391">
        <v>15.653070899999999</v>
      </c>
      <c r="AA320" s="384" t="s">
        <v>1143</v>
      </c>
      <c r="AB320" s="384" t="s">
        <v>442</v>
      </c>
      <c r="AC320" s="382">
        <v>1</v>
      </c>
      <c r="AD320" s="384" t="s">
        <v>647</v>
      </c>
      <c r="AE320" s="382">
        <v>53</v>
      </c>
      <c r="AF320" s="386">
        <v>2028</v>
      </c>
      <c r="AG320" s="390">
        <v>1165.7846599999998</v>
      </c>
      <c r="AH320" s="387">
        <v>1.071556624045817</v>
      </c>
      <c r="AI320" s="387">
        <v>2.3748796107258791E-2</v>
      </c>
      <c r="AJ320" s="387">
        <v>7.7318345344327993E-2</v>
      </c>
      <c r="AK320" s="387">
        <v>5.4168017339497349E-3</v>
      </c>
      <c r="AL320" s="387">
        <v>6.9971423367331002E-3</v>
      </c>
      <c r="AM320" s="387">
        <v>2.0140512056489061E-3</v>
      </c>
      <c r="AN320" s="387">
        <v>4.7918102417817037E-3</v>
      </c>
      <c r="AO320" s="387">
        <v>5.5977127885693756E-2</v>
      </c>
      <c r="AP320" s="387">
        <v>1.3427068855066254E-2</v>
      </c>
      <c r="AQ320" s="391">
        <v>1249.2042746340003</v>
      </c>
      <c r="AR320" s="391">
        <v>27.685982195310007</v>
      </c>
      <c r="AS320" s="391">
        <v>90.136540938999985</v>
      </c>
      <c r="AT320" s="391">
        <v>6.3148243677000009</v>
      </c>
      <c r="AU320" s="391">
        <v>8.1571612000000009</v>
      </c>
      <c r="AV320" s="391">
        <v>2.3479499999999995</v>
      </c>
      <c r="AW320" s="391">
        <v>5.5862188735</v>
      </c>
      <c r="AX320" s="391">
        <v>65.257277000000002</v>
      </c>
      <c r="AY320" s="391">
        <v>15.653070899999999</v>
      </c>
    </row>
    <row r="321" spans="1:51" customFormat="1" x14ac:dyDescent="0.25">
      <c r="A321" s="384" t="s">
        <v>1377</v>
      </c>
      <c r="B321" s="384" t="s">
        <v>442</v>
      </c>
      <c r="C321" s="382">
        <v>1</v>
      </c>
      <c r="D321" s="384" t="s">
        <v>647</v>
      </c>
      <c r="E321" s="382">
        <v>53</v>
      </c>
      <c r="F321" s="386">
        <v>2029</v>
      </c>
      <c r="G321" s="390">
        <v>1142.8417599999998</v>
      </c>
      <c r="H321" s="387">
        <v>1.0646648727641872</v>
      </c>
      <c r="I321" s="387">
        <v>2.3667594706156002E-2</v>
      </c>
      <c r="J321" s="387">
        <v>7.4541426344098535E-2</v>
      </c>
      <c r="K321" s="387">
        <v>5.4272312753954671E-3</v>
      </c>
      <c r="L321" s="387">
        <v>6.9584837361910913E-3</v>
      </c>
      <c r="M321" s="387">
        <v>2.0128712307467657E-3</v>
      </c>
      <c r="N321" s="387">
        <v>4.801032938103347E-3</v>
      </c>
      <c r="O321" s="387">
        <v>5.5667894039853782E-2</v>
      </c>
      <c r="P321" s="387">
        <v>1.341920792253864E-2</v>
      </c>
      <c r="Q321" s="391">
        <v>1216.7434769999995</v>
      </c>
      <c r="R321" s="391">
        <v>27.048315588950004</v>
      </c>
      <c r="S321" s="391">
        <v>85.189054875999915</v>
      </c>
      <c r="T321" s="391">
        <v>6.202466542699999</v>
      </c>
      <c r="U321" s="391">
        <v>7.9524458000000013</v>
      </c>
      <c r="V321" s="391">
        <v>2.3003932999999996</v>
      </c>
      <c r="W321" s="391">
        <v>5.4868209327999988</v>
      </c>
      <c r="X321" s="391">
        <v>63.619593999999999</v>
      </c>
      <c r="Y321" s="391">
        <v>15.336031200000001</v>
      </c>
      <c r="AA321" s="384" t="s">
        <v>1377</v>
      </c>
      <c r="AB321" s="384" t="s">
        <v>442</v>
      </c>
      <c r="AC321" s="382">
        <v>1</v>
      </c>
      <c r="AD321" s="384" t="s">
        <v>647</v>
      </c>
      <c r="AE321" s="382">
        <v>53</v>
      </c>
      <c r="AF321" s="386">
        <v>2029</v>
      </c>
      <c r="AG321" s="390">
        <v>1142.8417599999998</v>
      </c>
      <c r="AH321" s="387">
        <v>1.0646648727641872</v>
      </c>
      <c r="AI321" s="387">
        <v>2.3667594706156002E-2</v>
      </c>
      <c r="AJ321" s="387">
        <v>7.4541426344098535E-2</v>
      </c>
      <c r="AK321" s="387">
        <v>5.4272312753954671E-3</v>
      </c>
      <c r="AL321" s="387">
        <v>6.9584837361910913E-3</v>
      </c>
      <c r="AM321" s="387">
        <v>2.0128712307467657E-3</v>
      </c>
      <c r="AN321" s="387">
        <v>4.801032938103347E-3</v>
      </c>
      <c r="AO321" s="387">
        <v>5.5667894039853782E-2</v>
      </c>
      <c r="AP321" s="387">
        <v>1.341920792253864E-2</v>
      </c>
      <c r="AQ321" s="391">
        <v>1216.7434769999995</v>
      </c>
      <c r="AR321" s="391">
        <v>27.048315588950004</v>
      </c>
      <c r="AS321" s="391">
        <v>85.189054875999915</v>
      </c>
      <c r="AT321" s="391">
        <v>6.202466542699999</v>
      </c>
      <c r="AU321" s="391">
        <v>7.9524458000000013</v>
      </c>
      <c r="AV321" s="391">
        <v>2.3003932999999996</v>
      </c>
      <c r="AW321" s="391">
        <v>5.4868209327999988</v>
      </c>
      <c r="AX321" s="391">
        <v>63.619593999999999</v>
      </c>
      <c r="AY321" s="391">
        <v>15.336031200000001</v>
      </c>
    </row>
    <row r="322" spans="1:51" customFormat="1" x14ac:dyDescent="0.25">
      <c r="A322" s="384" t="s">
        <v>1378</v>
      </c>
      <c r="B322" s="384" t="s">
        <v>442</v>
      </c>
      <c r="C322" s="382">
        <v>1</v>
      </c>
      <c r="D322" s="384" t="s">
        <v>647</v>
      </c>
      <c r="E322" s="382">
        <v>53</v>
      </c>
      <c r="F322" s="386">
        <v>2030</v>
      </c>
      <c r="G322" s="390">
        <v>1116.9213100000002</v>
      </c>
      <c r="H322" s="387">
        <v>1.0521366490455804</v>
      </c>
      <c r="I322" s="387">
        <v>2.3531191251002281E-2</v>
      </c>
      <c r="J322" s="387">
        <v>7.173732915884648E-2</v>
      </c>
      <c r="K322" s="387">
        <v>5.4447039909194675E-3</v>
      </c>
      <c r="L322" s="387">
        <v>6.8936466079244198E-3</v>
      </c>
      <c r="M322" s="387">
        <v>2.0107783689792798E-3</v>
      </c>
      <c r="N322" s="387">
        <v>4.8164896380211422E-3</v>
      </c>
      <c r="O322" s="387">
        <v>5.5149151017630765E-2</v>
      </c>
      <c r="P322" s="387">
        <v>1.3405269436572928E-2</v>
      </c>
      <c r="Q322" s="391">
        <v>1175.1538443510001</v>
      </c>
      <c r="R322" s="391">
        <v>26.28248895793001</v>
      </c>
      <c r="S322" s="391">
        <v>80.124951660000022</v>
      </c>
      <c r="T322" s="391">
        <v>6.0813059141000005</v>
      </c>
      <c r="U322" s="391">
        <v>7.6996608000000002</v>
      </c>
      <c r="V322" s="391">
        <v>2.2458812100000007</v>
      </c>
      <c r="W322" s="391">
        <v>5.3796399161000013</v>
      </c>
      <c r="X322" s="391">
        <v>61.597261999999994</v>
      </c>
      <c r="Y322" s="391">
        <v>14.972631099999999</v>
      </c>
      <c r="AA322" s="384" t="s">
        <v>1378</v>
      </c>
      <c r="AB322" s="384" t="s">
        <v>442</v>
      </c>
      <c r="AC322" s="382">
        <v>1</v>
      </c>
      <c r="AD322" s="384" t="s">
        <v>647</v>
      </c>
      <c r="AE322" s="382">
        <v>53</v>
      </c>
      <c r="AF322" s="386">
        <v>2030</v>
      </c>
      <c r="AG322" s="390">
        <v>1116.9213100000002</v>
      </c>
      <c r="AH322" s="387">
        <v>1.0521366490455804</v>
      </c>
      <c r="AI322" s="387">
        <v>2.3531191251002281E-2</v>
      </c>
      <c r="AJ322" s="387">
        <v>7.173732915884648E-2</v>
      </c>
      <c r="AK322" s="387">
        <v>5.4447039909194675E-3</v>
      </c>
      <c r="AL322" s="387">
        <v>6.8936466079244198E-3</v>
      </c>
      <c r="AM322" s="387">
        <v>2.0107783689792798E-3</v>
      </c>
      <c r="AN322" s="387">
        <v>4.8164896380211422E-3</v>
      </c>
      <c r="AO322" s="387">
        <v>5.5149151017630765E-2</v>
      </c>
      <c r="AP322" s="387">
        <v>1.3405269436572928E-2</v>
      </c>
      <c r="AQ322" s="391">
        <v>1175.1538443510001</v>
      </c>
      <c r="AR322" s="391">
        <v>26.28248895793001</v>
      </c>
      <c r="AS322" s="391">
        <v>80.124951660000022</v>
      </c>
      <c r="AT322" s="391">
        <v>6.0813059141000005</v>
      </c>
      <c r="AU322" s="391">
        <v>7.6996608000000002</v>
      </c>
      <c r="AV322" s="391">
        <v>2.2458812100000007</v>
      </c>
      <c r="AW322" s="391">
        <v>5.3796399161000013</v>
      </c>
      <c r="AX322" s="391">
        <v>61.597261999999994</v>
      </c>
      <c r="AY322" s="391">
        <v>14.972631099999999</v>
      </c>
    </row>
    <row r="323" spans="1:51" customFormat="1" x14ac:dyDescent="0.25">
      <c r="A323" s="384" t="s">
        <v>2108</v>
      </c>
      <c r="B323" s="384" t="s">
        <v>442</v>
      </c>
      <c r="C323" s="382">
        <v>1</v>
      </c>
      <c r="D323" s="384" t="s">
        <v>647</v>
      </c>
      <c r="E323" s="382">
        <v>53</v>
      </c>
      <c r="F323" s="386">
        <v>2031</v>
      </c>
      <c r="G323" s="390">
        <v>1101.3744600000002</v>
      </c>
      <c r="H323" s="387">
        <v>1.0454711465453801</v>
      </c>
      <c r="I323" s="387">
        <v>2.3468548439456269E-2</v>
      </c>
      <c r="J323" s="387">
        <v>6.8970995862751336E-2</v>
      </c>
      <c r="K323" s="387">
        <v>5.4527252481413064E-3</v>
      </c>
      <c r="L323" s="387">
        <v>6.863885240266058E-3</v>
      </c>
      <c r="M323" s="387">
        <v>2.0097230872776909E-3</v>
      </c>
      <c r="N323" s="387">
        <v>4.823582172679035E-3</v>
      </c>
      <c r="O323" s="387">
        <v>5.4911114426967916E-2</v>
      </c>
      <c r="P323" s="387">
        <v>1.3398224796314955E-2</v>
      </c>
      <c r="Q323" s="391">
        <v>1151.455219471999</v>
      </c>
      <c r="R323" s="391">
        <v>25.847659864489994</v>
      </c>
      <c r="S323" s="391">
        <v>75.962893324000007</v>
      </c>
      <c r="T323" s="391">
        <v>6.0054923256999988</v>
      </c>
      <c r="U323" s="391">
        <v>7.5597079000000011</v>
      </c>
      <c r="V323" s="391">
        <v>2.2134576800000003</v>
      </c>
      <c r="W323" s="391">
        <v>5.3125702106999997</v>
      </c>
      <c r="X323" s="391">
        <v>60.477699000000008</v>
      </c>
      <c r="Y323" s="391">
        <v>14.756462599999997</v>
      </c>
      <c r="AA323" s="384" t="s">
        <v>2108</v>
      </c>
      <c r="AB323" s="384" t="s">
        <v>442</v>
      </c>
      <c r="AC323" s="382">
        <v>1</v>
      </c>
      <c r="AD323" s="384" t="s">
        <v>647</v>
      </c>
      <c r="AE323" s="382">
        <v>53</v>
      </c>
      <c r="AF323" s="386">
        <v>2031</v>
      </c>
      <c r="AG323" s="390">
        <v>1101.3744600000002</v>
      </c>
      <c r="AH323" s="387">
        <v>1.0454711465453801</v>
      </c>
      <c r="AI323" s="387">
        <v>2.3468548439456269E-2</v>
      </c>
      <c r="AJ323" s="387">
        <v>6.8970995862751336E-2</v>
      </c>
      <c r="AK323" s="387">
        <v>5.4527252481413064E-3</v>
      </c>
      <c r="AL323" s="387">
        <v>6.863885240266058E-3</v>
      </c>
      <c r="AM323" s="387">
        <v>2.0097230872776909E-3</v>
      </c>
      <c r="AN323" s="387">
        <v>4.823582172679035E-3</v>
      </c>
      <c r="AO323" s="387">
        <v>5.4911114426967916E-2</v>
      </c>
      <c r="AP323" s="387">
        <v>1.3398224796314955E-2</v>
      </c>
      <c r="AQ323" s="391">
        <v>1151.455219471999</v>
      </c>
      <c r="AR323" s="391">
        <v>25.847659864489994</v>
      </c>
      <c r="AS323" s="391">
        <v>75.962893324000007</v>
      </c>
      <c r="AT323" s="391">
        <v>6.0054923256999988</v>
      </c>
      <c r="AU323" s="391">
        <v>7.5597079000000011</v>
      </c>
      <c r="AV323" s="391">
        <v>2.2134576800000003</v>
      </c>
      <c r="AW323" s="391">
        <v>5.3125702106999997</v>
      </c>
      <c r="AX323" s="391">
        <v>60.477699000000008</v>
      </c>
      <c r="AY323" s="391">
        <v>14.756462599999997</v>
      </c>
    </row>
    <row r="324" spans="1:51" customFormat="1" x14ac:dyDescent="0.25">
      <c r="A324" s="384" t="s">
        <v>651</v>
      </c>
      <c r="B324" s="384" t="s">
        <v>442</v>
      </c>
      <c r="C324" s="382">
        <v>1</v>
      </c>
      <c r="D324" s="384" t="s">
        <v>258</v>
      </c>
      <c r="E324" s="382">
        <v>54</v>
      </c>
      <c r="F324" s="386">
        <v>54</v>
      </c>
      <c r="G324" s="390">
        <v>48312.079302800004</v>
      </c>
      <c r="H324" s="387">
        <v>11.724784514471752</v>
      </c>
      <c r="I324" s="387">
        <v>0.4022668510482354</v>
      </c>
      <c r="J324" s="387">
        <v>0.79267927099617941</v>
      </c>
      <c r="K324" s="387">
        <v>2.2671579492881601E-2</v>
      </c>
      <c r="L324" s="387">
        <v>9.7279260768592443E-3</v>
      </c>
      <c r="M324" s="387">
        <v>2.1296856777356069E-3</v>
      </c>
      <c r="N324" s="387">
        <v>2.0055715497306573E-2</v>
      </c>
      <c r="O324" s="387">
        <v>7.7823404322655484E-2</v>
      </c>
      <c r="P324" s="387">
        <v>1.4197977642110006E-2</v>
      </c>
      <c r="Q324" s="391">
        <v>566448.71927140071</v>
      </c>
      <c r="R324" s="391">
        <v>19434.348008729987</v>
      </c>
      <c r="S324" s="391">
        <v>38295.983802053117</v>
      </c>
      <c r="T324" s="391">
        <v>1095.3111463798302</v>
      </c>
      <c r="U324" s="391">
        <v>469.97633607699993</v>
      </c>
      <c r="V324" s="391">
        <v>102.8895433528</v>
      </c>
      <c r="W324" s="391">
        <v>968.93331758027011</v>
      </c>
      <c r="X324" s="391">
        <v>3759.8104812500005</v>
      </c>
      <c r="Y324" s="391">
        <v>685.93382178500008</v>
      </c>
      <c r="AA324" s="384" t="s">
        <v>651</v>
      </c>
      <c r="AB324" s="384" t="s">
        <v>442</v>
      </c>
      <c r="AC324" s="382">
        <v>1</v>
      </c>
      <c r="AD324" s="384" t="s">
        <v>258</v>
      </c>
      <c r="AE324" s="382">
        <v>54</v>
      </c>
      <c r="AF324" s="386">
        <v>54</v>
      </c>
      <c r="AG324" s="390">
        <v>48312.079302800004</v>
      </c>
      <c r="AH324" s="387">
        <v>11.724784514471752</v>
      </c>
      <c r="AI324" s="387">
        <v>0.4022668510482354</v>
      </c>
      <c r="AJ324" s="387">
        <v>0.79267927099617941</v>
      </c>
      <c r="AK324" s="387">
        <v>2.2671579492881601E-2</v>
      </c>
      <c r="AL324" s="387">
        <v>9.7279260768592443E-3</v>
      </c>
      <c r="AM324" s="387">
        <v>2.1296856777356069E-3</v>
      </c>
      <c r="AN324" s="387">
        <v>2.0055715497306573E-2</v>
      </c>
      <c r="AO324" s="387">
        <v>7.7823404322655484E-2</v>
      </c>
      <c r="AP324" s="387">
        <v>1.4197977642110006E-2</v>
      </c>
      <c r="AQ324" s="391">
        <v>566448.71927140071</v>
      </c>
      <c r="AR324" s="391">
        <v>19434.348008729987</v>
      </c>
      <c r="AS324" s="391">
        <v>38295.983802053117</v>
      </c>
      <c r="AT324" s="391">
        <v>1095.3111463798302</v>
      </c>
      <c r="AU324" s="391">
        <v>469.97633607699993</v>
      </c>
      <c r="AV324" s="391">
        <v>102.8895433528</v>
      </c>
      <c r="AW324" s="391">
        <v>968.93331758027011</v>
      </c>
      <c r="AX324" s="391">
        <v>3759.8104812500005</v>
      </c>
      <c r="AY324" s="391">
        <v>685.93382178500008</v>
      </c>
    </row>
    <row r="325" spans="1:51" customFormat="1" x14ac:dyDescent="0.25">
      <c r="A325" s="384" t="s">
        <v>652</v>
      </c>
      <c r="B325" s="384" t="s">
        <v>442</v>
      </c>
      <c r="C325" s="382">
        <v>1</v>
      </c>
      <c r="D325" s="384" t="s">
        <v>258</v>
      </c>
      <c r="E325" s="382">
        <v>54</v>
      </c>
      <c r="F325" s="386">
        <v>2001</v>
      </c>
      <c r="G325" s="390">
        <v>2066.5316099999995</v>
      </c>
      <c r="H325" s="387">
        <v>27.014976275199604</v>
      </c>
      <c r="I325" s="387">
        <v>1.8561351304039826</v>
      </c>
      <c r="J325" s="387">
        <v>2.0668954118248424</v>
      </c>
      <c r="K325" s="387">
        <v>7.9812028984158651E-2</v>
      </c>
      <c r="L325" s="387">
        <v>1.3152086650152914E-2</v>
      </c>
      <c r="M325" s="387">
        <v>2.2687545534326474E-3</v>
      </c>
      <c r="N325" s="387">
        <v>7.0603272278036908E-2</v>
      </c>
      <c r="O325" s="387">
        <v>0.10521663445544879</v>
      </c>
      <c r="P325" s="387">
        <v>1.5125109071039087E-2</v>
      </c>
      <c r="Q325" s="391">
        <v>55827.302416100028</v>
      </c>
      <c r="R325" s="391">
        <v>3835.7619194113013</v>
      </c>
      <c r="S325" s="391">
        <v>4271.3047031000033</v>
      </c>
      <c r="T325" s="391">
        <v>164.93408075400001</v>
      </c>
      <c r="U325" s="391">
        <v>27.179202800000002</v>
      </c>
      <c r="V325" s="391">
        <v>4.6884529999999991</v>
      </c>
      <c r="W325" s="391">
        <v>145.90389393199996</v>
      </c>
      <c r="X325" s="391">
        <v>217.43350100000001</v>
      </c>
      <c r="Y325" s="391">
        <v>31.256516000000001</v>
      </c>
      <c r="AA325" s="384" t="s">
        <v>652</v>
      </c>
      <c r="AB325" s="384" t="s">
        <v>442</v>
      </c>
      <c r="AC325" s="382">
        <v>1</v>
      </c>
      <c r="AD325" s="384" t="s">
        <v>258</v>
      </c>
      <c r="AE325" s="382">
        <v>54</v>
      </c>
      <c r="AF325" s="386">
        <v>2001</v>
      </c>
      <c r="AG325" s="390">
        <v>2066.5316099999995</v>
      </c>
      <c r="AH325" s="387">
        <v>27.014976275199604</v>
      </c>
      <c r="AI325" s="387">
        <v>1.8561351304039826</v>
      </c>
      <c r="AJ325" s="387">
        <v>2.0668954118248424</v>
      </c>
      <c r="AK325" s="387">
        <v>7.9812028984158651E-2</v>
      </c>
      <c r="AL325" s="387">
        <v>1.3152086650152914E-2</v>
      </c>
      <c r="AM325" s="387">
        <v>2.2687545534326474E-3</v>
      </c>
      <c r="AN325" s="387">
        <v>7.0603272278036908E-2</v>
      </c>
      <c r="AO325" s="387">
        <v>0.10521663445544879</v>
      </c>
      <c r="AP325" s="387">
        <v>1.5125109071039087E-2</v>
      </c>
      <c r="AQ325" s="391">
        <v>55827.302416100028</v>
      </c>
      <c r="AR325" s="391">
        <v>3835.7619194113013</v>
      </c>
      <c r="AS325" s="391">
        <v>4271.3047031000033</v>
      </c>
      <c r="AT325" s="391">
        <v>164.93408075400001</v>
      </c>
      <c r="AU325" s="391">
        <v>27.179202800000002</v>
      </c>
      <c r="AV325" s="391">
        <v>4.6884529999999991</v>
      </c>
      <c r="AW325" s="391">
        <v>145.90389393199996</v>
      </c>
      <c r="AX325" s="391">
        <v>217.43350100000001</v>
      </c>
      <c r="AY325" s="391">
        <v>31.256516000000001</v>
      </c>
    </row>
    <row r="326" spans="1:51" customFormat="1" x14ac:dyDescent="0.25">
      <c r="A326" s="384" t="s">
        <v>653</v>
      </c>
      <c r="B326" s="384" t="s">
        <v>442</v>
      </c>
      <c r="C326" s="382">
        <v>1</v>
      </c>
      <c r="D326" s="384" t="s">
        <v>258</v>
      </c>
      <c r="E326" s="382">
        <v>54</v>
      </c>
      <c r="F326" s="386">
        <v>2002</v>
      </c>
      <c r="G326" s="390">
        <v>693.26156999999989</v>
      </c>
      <c r="H326" s="387">
        <v>27.304123766848925</v>
      </c>
      <c r="I326" s="387">
        <v>1.8841290231176393</v>
      </c>
      <c r="J326" s="387">
        <v>2.079529235235122</v>
      </c>
      <c r="K326" s="387">
        <v>4.7643620087148342E-2</v>
      </c>
      <c r="L326" s="387">
        <v>1.3697901356337985E-2</v>
      </c>
      <c r="M326" s="387">
        <v>2.2932500066316971E-3</v>
      </c>
      <c r="N326" s="387">
        <v>4.2146446773906721E-2</v>
      </c>
      <c r="O326" s="387">
        <v>0.10958320248445333</v>
      </c>
      <c r="P326" s="387">
        <v>1.5288415741838977E-2</v>
      </c>
      <c r="Q326" s="391">
        <v>18928.899710079997</v>
      </c>
      <c r="R326" s="391">
        <v>1306.1942446491007</v>
      </c>
      <c r="S326" s="391">
        <v>1441.6577024799997</v>
      </c>
      <c r="T326" s="391">
        <v>33.029490862099991</v>
      </c>
      <c r="U326" s="391">
        <v>9.4962286000000002</v>
      </c>
      <c r="V326" s="391">
        <v>1.5898221000000003</v>
      </c>
      <c r="W326" s="391">
        <v>29.218511860400003</v>
      </c>
      <c r="X326" s="391">
        <v>75.969823000000005</v>
      </c>
      <c r="Y326" s="391">
        <v>10.598871100000002</v>
      </c>
      <c r="AA326" s="384" t="s">
        <v>653</v>
      </c>
      <c r="AB326" s="384" t="s">
        <v>442</v>
      </c>
      <c r="AC326" s="382">
        <v>1</v>
      </c>
      <c r="AD326" s="384" t="s">
        <v>258</v>
      </c>
      <c r="AE326" s="382">
        <v>54</v>
      </c>
      <c r="AF326" s="386">
        <v>2002</v>
      </c>
      <c r="AG326" s="390">
        <v>693.26156999999989</v>
      </c>
      <c r="AH326" s="387">
        <v>27.304123766848925</v>
      </c>
      <c r="AI326" s="387">
        <v>1.8841290231176393</v>
      </c>
      <c r="AJ326" s="387">
        <v>2.079529235235122</v>
      </c>
      <c r="AK326" s="387">
        <v>4.7643620087148342E-2</v>
      </c>
      <c r="AL326" s="387">
        <v>1.3697901356337985E-2</v>
      </c>
      <c r="AM326" s="387">
        <v>2.2932500066316971E-3</v>
      </c>
      <c r="AN326" s="387">
        <v>4.2146446773906721E-2</v>
      </c>
      <c r="AO326" s="387">
        <v>0.10958320248445333</v>
      </c>
      <c r="AP326" s="387">
        <v>1.5288415741838977E-2</v>
      </c>
      <c r="AQ326" s="391">
        <v>18928.899710079997</v>
      </c>
      <c r="AR326" s="391">
        <v>1306.1942446491007</v>
      </c>
      <c r="AS326" s="391">
        <v>1441.6577024799997</v>
      </c>
      <c r="AT326" s="391">
        <v>33.029490862099991</v>
      </c>
      <c r="AU326" s="391">
        <v>9.4962286000000002</v>
      </c>
      <c r="AV326" s="391">
        <v>1.5898221000000003</v>
      </c>
      <c r="AW326" s="391">
        <v>29.218511860400003</v>
      </c>
      <c r="AX326" s="391">
        <v>75.969823000000005</v>
      </c>
      <c r="AY326" s="391">
        <v>10.598871100000002</v>
      </c>
    </row>
    <row r="327" spans="1:51" customFormat="1" x14ac:dyDescent="0.25">
      <c r="A327" s="384" t="s">
        <v>654</v>
      </c>
      <c r="B327" s="384" t="s">
        <v>442</v>
      </c>
      <c r="C327" s="382">
        <v>1</v>
      </c>
      <c r="D327" s="384" t="s">
        <v>258</v>
      </c>
      <c r="E327" s="382">
        <v>54</v>
      </c>
      <c r="F327" s="386">
        <v>2003</v>
      </c>
      <c r="G327" s="390">
        <v>766.5299399999999</v>
      </c>
      <c r="H327" s="387">
        <v>26.76329823655681</v>
      </c>
      <c r="I327" s="387">
        <v>1.8317628151313181</v>
      </c>
      <c r="J327" s="387">
        <v>2.018955460304658</v>
      </c>
      <c r="K327" s="387">
        <v>6.9149565425193946E-2</v>
      </c>
      <c r="L327" s="387">
        <v>1.2676817424770127E-2</v>
      </c>
      <c r="M327" s="387">
        <v>2.2474290436717967E-3</v>
      </c>
      <c r="N327" s="387">
        <v>6.1171005396475471E-2</v>
      </c>
      <c r="O327" s="387">
        <v>0.10141455661862339</v>
      </c>
      <c r="P327" s="387">
        <v>1.4982934130400702E-2</v>
      </c>
      <c r="Q327" s="391">
        <v>20514.869391469994</v>
      </c>
      <c r="R327" s="391">
        <v>1404.1010407768401</v>
      </c>
      <c r="S327" s="391">
        <v>1547.5898078500015</v>
      </c>
      <c r="T327" s="391">
        <v>53.005212236399984</v>
      </c>
      <c r="U327" s="391">
        <v>9.7171600999999992</v>
      </c>
      <c r="V327" s="391">
        <v>1.7227216499999995</v>
      </c>
      <c r="W327" s="391">
        <v>46.889407096300012</v>
      </c>
      <c r="X327" s="391">
        <v>77.737293999999977</v>
      </c>
      <c r="Y327" s="391">
        <v>11.484867600000001</v>
      </c>
      <c r="AA327" s="384" t="s">
        <v>654</v>
      </c>
      <c r="AB327" s="384" t="s">
        <v>442</v>
      </c>
      <c r="AC327" s="382">
        <v>1</v>
      </c>
      <c r="AD327" s="384" t="s">
        <v>258</v>
      </c>
      <c r="AE327" s="382">
        <v>54</v>
      </c>
      <c r="AF327" s="386">
        <v>2003</v>
      </c>
      <c r="AG327" s="390">
        <v>766.5299399999999</v>
      </c>
      <c r="AH327" s="387">
        <v>26.76329823655681</v>
      </c>
      <c r="AI327" s="387">
        <v>1.8317628151313181</v>
      </c>
      <c r="AJ327" s="387">
        <v>2.018955460304658</v>
      </c>
      <c r="AK327" s="387">
        <v>6.9149565425193946E-2</v>
      </c>
      <c r="AL327" s="387">
        <v>1.2676817424770127E-2</v>
      </c>
      <c r="AM327" s="387">
        <v>2.2474290436717967E-3</v>
      </c>
      <c r="AN327" s="387">
        <v>6.1171005396475471E-2</v>
      </c>
      <c r="AO327" s="387">
        <v>0.10141455661862339</v>
      </c>
      <c r="AP327" s="387">
        <v>1.4982934130400702E-2</v>
      </c>
      <c r="AQ327" s="391">
        <v>20514.869391469994</v>
      </c>
      <c r="AR327" s="391">
        <v>1404.1010407768401</v>
      </c>
      <c r="AS327" s="391">
        <v>1547.5898078500015</v>
      </c>
      <c r="AT327" s="391">
        <v>53.005212236399984</v>
      </c>
      <c r="AU327" s="391">
        <v>9.7171600999999992</v>
      </c>
      <c r="AV327" s="391">
        <v>1.7227216499999995</v>
      </c>
      <c r="AW327" s="391">
        <v>46.889407096300012</v>
      </c>
      <c r="AX327" s="391">
        <v>77.737293999999977</v>
      </c>
      <c r="AY327" s="391">
        <v>11.484867600000001</v>
      </c>
    </row>
    <row r="328" spans="1:51" customFormat="1" x14ac:dyDescent="0.25">
      <c r="A328" s="384" t="s">
        <v>655</v>
      </c>
      <c r="B328" s="384" t="s">
        <v>442</v>
      </c>
      <c r="C328" s="382">
        <v>1</v>
      </c>
      <c r="D328" s="384" t="s">
        <v>258</v>
      </c>
      <c r="E328" s="382">
        <v>54</v>
      </c>
      <c r="F328" s="386">
        <v>2004</v>
      </c>
      <c r="G328" s="390">
        <v>959.53403999999989</v>
      </c>
      <c r="H328" s="387">
        <v>27.678535246065895</v>
      </c>
      <c r="I328" s="387">
        <v>1.9203821669032195</v>
      </c>
      <c r="J328" s="387">
        <v>2.0710422072988672</v>
      </c>
      <c r="K328" s="387">
        <v>4.1961089351764978E-2</v>
      </c>
      <c r="L328" s="387">
        <v>1.4404858216390114E-2</v>
      </c>
      <c r="M328" s="387">
        <v>2.3249769857044368E-3</v>
      </c>
      <c r="N328" s="387">
        <v>3.7119627127246063E-2</v>
      </c>
      <c r="O328" s="387">
        <v>0.11523891533853246</v>
      </c>
      <c r="P328" s="387">
        <v>1.5499924734301247E-2</v>
      </c>
      <c r="Q328" s="391">
        <v>26558.49674594</v>
      </c>
      <c r="R328" s="391">
        <v>1842.6720589526003</v>
      </c>
      <c r="S328" s="391">
        <v>1987.2354961799992</v>
      </c>
      <c r="T328" s="391">
        <v>40.263093588500027</v>
      </c>
      <c r="U328" s="391">
        <v>13.821951799999999</v>
      </c>
      <c r="V328" s="391">
        <v>2.2308945600000003</v>
      </c>
      <c r="W328" s="391">
        <v>35.617545780700006</v>
      </c>
      <c r="X328" s="391">
        <v>110.57566200000001</v>
      </c>
      <c r="Y328" s="391">
        <v>14.872705399999999</v>
      </c>
      <c r="AA328" s="384" t="s">
        <v>655</v>
      </c>
      <c r="AB328" s="384" t="s">
        <v>442</v>
      </c>
      <c r="AC328" s="382">
        <v>1</v>
      </c>
      <c r="AD328" s="384" t="s">
        <v>258</v>
      </c>
      <c r="AE328" s="382">
        <v>54</v>
      </c>
      <c r="AF328" s="386">
        <v>2004</v>
      </c>
      <c r="AG328" s="390">
        <v>959.53403999999989</v>
      </c>
      <c r="AH328" s="387">
        <v>27.678535246065895</v>
      </c>
      <c r="AI328" s="387">
        <v>1.9203821669032195</v>
      </c>
      <c r="AJ328" s="387">
        <v>2.0710422072988672</v>
      </c>
      <c r="AK328" s="387">
        <v>4.1961089351764978E-2</v>
      </c>
      <c r="AL328" s="387">
        <v>1.4404858216390114E-2</v>
      </c>
      <c r="AM328" s="387">
        <v>2.3249769857044368E-3</v>
      </c>
      <c r="AN328" s="387">
        <v>3.7119627127246063E-2</v>
      </c>
      <c r="AO328" s="387">
        <v>0.11523891533853246</v>
      </c>
      <c r="AP328" s="387">
        <v>1.5499924734301247E-2</v>
      </c>
      <c r="AQ328" s="391">
        <v>26558.49674594</v>
      </c>
      <c r="AR328" s="391">
        <v>1842.6720589526003</v>
      </c>
      <c r="AS328" s="391">
        <v>1987.2354961799992</v>
      </c>
      <c r="AT328" s="391">
        <v>40.263093588500027</v>
      </c>
      <c r="AU328" s="391">
        <v>13.821951799999999</v>
      </c>
      <c r="AV328" s="391">
        <v>2.2308945600000003</v>
      </c>
      <c r="AW328" s="391">
        <v>35.617545780700006</v>
      </c>
      <c r="AX328" s="391">
        <v>110.57566200000001</v>
      </c>
      <c r="AY328" s="391">
        <v>14.872705399999999</v>
      </c>
    </row>
    <row r="329" spans="1:51" customFormat="1" x14ac:dyDescent="0.25">
      <c r="A329" s="384" t="s">
        <v>656</v>
      </c>
      <c r="B329" s="384" t="s">
        <v>442</v>
      </c>
      <c r="C329" s="382">
        <v>1</v>
      </c>
      <c r="D329" s="384" t="s">
        <v>258</v>
      </c>
      <c r="E329" s="382">
        <v>54</v>
      </c>
      <c r="F329" s="386">
        <v>2005</v>
      </c>
      <c r="G329" s="390">
        <v>525.54221000000018</v>
      </c>
      <c r="H329" s="387">
        <v>27.963182121261013</v>
      </c>
      <c r="I329" s="387">
        <v>1.8852959567735563</v>
      </c>
      <c r="J329" s="387">
        <v>1.9616604662259185</v>
      </c>
      <c r="K329" s="387">
        <v>3.860711519556155E-2</v>
      </c>
      <c r="L329" s="387">
        <v>1.4942255542138082E-2</v>
      </c>
      <c r="M329" s="387">
        <v>2.349093500976829E-3</v>
      </c>
      <c r="N329" s="387">
        <v>3.4152614791112583E-2</v>
      </c>
      <c r="O329" s="387">
        <v>0.11953802340634062</v>
      </c>
      <c r="P329" s="387">
        <v>1.5660699261435155E-2</v>
      </c>
      <c r="Q329" s="391">
        <v>14695.832530640006</v>
      </c>
      <c r="R329" s="391">
        <v>990.80260362683964</v>
      </c>
      <c r="S329" s="391">
        <v>1030.9353766899999</v>
      </c>
      <c r="T329" s="391">
        <v>20.289668641600006</v>
      </c>
      <c r="U329" s="391">
        <v>7.8527859999999992</v>
      </c>
      <c r="V329" s="391">
        <v>1.2345477900000004</v>
      </c>
      <c r="W329" s="391">
        <v>17.948640654600002</v>
      </c>
      <c r="X329" s="391">
        <v>62.822277</v>
      </c>
      <c r="Y329" s="391">
        <v>8.2303585000000012</v>
      </c>
      <c r="AA329" s="384" t="s">
        <v>656</v>
      </c>
      <c r="AB329" s="384" t="s">
        <v>442</v>
      </c>
      <c r="AC329" s="382">
        <v>1</v>
      </c>
      <c r="AD329" s="384" t="s">
        <v>258</v>
      </c>
      <c r="AE329" s="382">
        <v>54</v>
      </c>
      <c r="AF329" s="386">
        <v>2005</v>
      </c>
      <c r="AG329" s="390">
        <v>525.54221000000018</v>
      </c>
      <c r="AH329" s="387">
        <v>27.963182121261013</v>
      </c>
      <c r="AI329" s="387">
        <v>1.8852959567735563</v>
      </c>
      <c r="AJ329" s="387">
        <v>1.9616604662259185</v>
      </c>
      <c r="AK329" s="387">
        <v>3.860711519556155E-2</v>
      </c>
      <c r="AL329" s="387">
        <v>1.4942255542138082E-2</v>
      </c>
      <c r="AM329" s="387">
        <v>2.349093500976829E-3</v>
      </c>
      <c r="AN329" s="387">
        <v>3.4152614791112583E-2</v>
      </c>
      <c r="AO329" s="387">
        <v>0.11953802340634062</v>
      </c>
      <c r="AP329" s="387">
        <v>1.5660699261435155E-2</v>
      </c>
      <c r="AQ329" s="391">
        <v>14695.832530640006</v>
      </c>
      <c r="AR329" s="391">
        <v>990.80260362683964</v>
      </c>
      <c r="AS329" s="391">
        <v>1030.9353766899999</v>
      </c>
      <c r="AT329" s="391">
        <v>20.289668641600006</v>
      </c>
      <c r="AU329" s="391">
        <v>7.8527859999999992</v>
      </c>
      <c r="AV329" s="391">
        <v>1.2345477900000004</v>
      </c>
      <c r="AW329" s="391">
        <v>17.948640654600002</v>
      </c>
      <c r="AX329" s="391">
        <v>62.822277</v>
      </c>
      <c r="AY329" s="391">
        <v>8.2303585000000012</v>
      </c>
    </row>
    <row r="330" spans="1:51" customFormat="1" x14ac:dyDescent="0.25">
      <c r="A330" s="384" t="s">
        <v>657</v>
      </c>
      <c r="B330" s="384" t="s">
        <v>442</v>
      </c>
      <c r="C330" s="382">
        <v>1</v>
      </c>
      <c r="D330" s="384" t="s">
        <v>258</v>
      </c>
      <c r="E330" s="382">
        <v>54</v>
      </c>
      <c r="F330" s="386">
        <v>2006</v>
      </c>
      <c r="G330" s="390">
        <v>884.02406000000008</v>
      </c>
      <c r="H330" s="387">
        <v>27.695540118387719</v>
      </c>
      <c r="I330" s="387">
        <v>1.8576782363912809</v>
      </c>
      <c r="J330" s="387">
        <v>1.8962005090110337</v>
      </c>
      <c r="K330" s="387">
        <v>4.1760546457072667E-2</v>
      </c>
      <c r="L330" s="387">
        <v>1.443693964619017E-2</v>
      </c>
      <c r="M330" s="387">
        <v>2.3264179483983723E-3</v>
      </c>
      <c r="N330" s="387">
        <v>3.6942212792715153E-2</v>
      </c>
      <c r="O330" s="387">
        <v>0.11549554544929468</v>
      </c>
      <c r="P330" s="387">
        <v>1.5509541561572429E-2</v>
      </c>
      <c r="Q330" s="391">
        <v>24483.523819349994</v>
      </c>
      <c r="R330" s="391">
        <v>1642.2322567082601</v>
      </c>
      <c r="S330" s="391">
        <v>1676.2868725500007</v>
      </c>
      <c r="T330" s="391">
        <v>36.917327826799998</v>
      </c>
      <c r="U330" s="391">
        <v>12.762601999999999</v>
      </c>
      <c r="V330" s="391">
        <v>2.0566094399999999</v>
      </c>
      <c r="W330" s="391">
        <v>32.657804938399991</v>
      </c>
      <c r="X330" s="391">
        <v>102.10084100000002</v>
      </c>
      <c r="Y330" s="391">
        <v>13.710807900000001</v>
      </c>
      <c r="AA330" s="384" t="s">
        <v>657</v>
      </c>
      <c r="AB330" s="384" t="s">
        <v>442</v>
      </c>
      <c r="AC330" s="382">
        <v>1</v>
      </c>
      <c r="AD330" s="384" t="s">
        <v>258</v>
      </c>
      <c r="AE330" s="382">
        <v>54</v>
      </c>
      <c r="AF330" s="386">
        <v>2006</v>
      </c>
      <c r="AG330" s="390">
        <v>884.02406000000008</v>
      </c>
      <c r="AH330" s="387">
        <v>27.695540118387719</v>
      </c>
      <c r="AI330" s="387">
        <v>1.8576782363912809</v>
      </c>
      <c r="AJ330" s="387">
        <v>1.8962005090110337</v>
      </c>
      <c r="AK330" s="387">
        <v>4.1760546457072667E-2</v>
      </c>
      <c r="AL330" s="387">
        <v>1.443693964619017E-2</v>
      </c>
      <c r="AM330" s="387">
        <v>2.3264179483983723E-3</v>
      </c>
      <c r="AN330" s="387">
        <v>3.6942212792715153E-2</v>
      </c>
      <c r="AO330" s="387">
        <v>0.11549554544929468</v>
      </c>
      <c r="AP330" s="387">
        <v>1.5509541561572429E-2</v>
      </c>
      <c r="AQ330" s="391">
        <v>24483.523819349994</v>
      </c>
      <c r="AR330" s="391">
        <v>1642.2322567082601</v>
      </c>
      <c r="AS330" s="391">
        <v>1676.2868725500007</v>
      </c>
      <c r="AT330" s="391">
        <v>36.917327826799998</v>
      </c>
      <c r="AU330" s="391">
        <v>12.762601999999999</v>
      </c>
      <c r="AV330" s="391">
        <v>2.0566094399999999</v>
      </c>
      <c r="AW330" s="391">
        <v>32.657804938399991</v>
      </c>
      <c r="AX330" s="391">
        <v>102.10084100000002</v>
      </c>
      <c r="AY330" s="391">
        <v>13.710807900000001</v>
      </c>
    </row>
    <row r="331" spans="1:51" customFormat="1" x14ac:dyDescent="0.25">
      <c r="A331" s="384" t="s">
        <v>658</v>
      </c>
      <c r="B331" s="384" t="s">
        <v>442</v>
      </c>
      <c r="C331" s="382">
        <v>1</v>
      </c>
      <c r="D331" s="384" t="s">
        <v>258</v>
      </c>
      <c r="E331" s="382">
        <v>54</v>
      </c>
      <c r="F331" s="386">
        <v>2007</v>
      </c>
      <c r="G331" s="390">
        <v>670.93818999999985</v>
      </c>
      <c r="H331" s="387">
        <v>27.877853535330875</v>
      </c>
      <c r="I331" s="387">
        <v>1.8753293342791095</v>
      </c>
      <c r="J331" s="387">
        <v>1.8991618973425874</v>
      </c>
      <c r="K331" s="387">
        <v>3.9612631895942635E-2</v>
      </c>
      <c r="L331" s="387">
        <v>1.478111105882943E-2</v>
      </c>
      <c r="M331" s="387">
        <v>2.3418650233637773E-3</v>
      </c>
      <c r="N331" s="387">
        <v>3.5042094049229783E-2</v>
      </c>
      <c r="O331" s="387">
        <v>0.11824885538263967</v>
      </c>
      <c r="P331" s="387">
        <v>1.5612519090618473E-2</v>
      </c>
      <c r="Q331" s="391">
        <v>18704.316592079995</v>
      </c>
      <c r="R331" s="391">
        <v>1258.2300691951305</v>
      </c>
      <c r="S331" s="391">
        <v>1274.2202459200012</v>
      </c>
      <c r="T331" s="391">
        <v>26.577627545400013</v>
      </c>
      <c r="U331" s="391">
        <v>9.9172118999999999</v>
      </c>
      <c r="V331" s="391">
        <v>1.5712466800000002</v>
      </c>
      <c r="W331" s="391">
        <v>23.511079155199997</v>
      </c>
      <c r="X331" s="391">
        <v>79.337672999999995</v>
      </c>
      <c r="Y331" s="391">
        <v>10.475035300000002</v>
      </c>
      <c r="AA331" s="384" t="s">
        <v>658</v>
      </c>
      <c r="AB331" s="384" t="s">
        <v>442</v>
      </c>
      <c r="AC331" s="382">
        <v>1</v>
      </c>
      <c r="AD331" s="384" t="s">
        <v>258</v>
      </c>
      <c r="AE331" s="382">
        <v>54</v>
      </c>
      <c r="AF331" s="386">
        <v>2007</v>
      </c>
      <c r="AG331" s="390">
        <v>670.93818999999985</v>
      </c>
      <c r="AH331" s="387">
        <v>27.877853535330875</v>
      </c>
      <c r="AI331" s="387">
        <v>1.8753293342791095</v>
      </c>
      <c r="AJ331" s="387">
        <v>1.8991618973425874</v>
      </c>
      <c r="AK331" s="387">
        <v>3.9612631895942635E-2</v>
      </c>
      <c r="AL331" s="387">
        <v>1.478111105882943E-2</v>
      </c>
      <c r="AM331" s="387">
        <v>2.3418650233637773E-3</v>
      </c>
      <c r="AN331" s="387">
        <v>3.5042094049229783E-2</v>
      </c>
      <c r="AO331" s="387">
        <v>0.11824885538263967</v>
      </c>
      <c r="AP331" s="387">
        <v>1.5612519090618473E-2</v>
      </c>
      <c r="AQ331" s="391">
        <v>18704.316592079995</v>
      </c>
      <c r="AR331" s="391">
        <v>1258.2300691951305</v>
      </c>
      <c r="AS331" s="391">
        <v>1274.2202459200012</v>
      </c>
      <c r="AT331" s="391">
        <v>26.577627545400013</v>
      </c>
      <c r="AU331" s="391">
        <v>9.9172118999999999</v>
      </c>
      <c r="AV331" s="391">
        <v>1.5712466800000002</v>
      </c>
      <c r="AW331" s="391">
        <v>23.511079155199997</v>
      </c>
      <c r="AX331" s="391">
        <v>79.337672999999995</v>
      </c>
      <c r="AY331" s="391">
        <v>10.475035300000002</v>
      </c>
    </row>
    <row r="332" spans="1:51" customFormat="1" x14ac:dyDescent="0.25">
      <c r="A332" s="384" t="s">
        <v>659</v>
      </c>
      <c r="B332" s="384" t="s">
        <v>442</v>
      </c>
      <c r="C332" s="382">
        <v>1</v>
      </c>
      <c r="D332" s="384" t="s">
        <v>258</v>
      </c>
      <c r="E332" s="382">
        <v>54</v>
      </c>
      <c r="F332" s="386">
        <v>2008</v>
      </c>
      <c r="G332" s="390">
        <v>381.21891000000005</v>
      </c>
      <c r="H332" s="387">
        <v>8.6033897355695128</v>
      </c>
      <c r="I332" s="387">
        <v>0.74483075455393832</v>
      </c>
      <c r="J332" s="387">
        <v>1.5452895490677516</v>
      </c>
      <c r="K332" s="387">
        <v>6.1954367027595755E-2</v>
      </c>
      <c r="L332" s="387">
        <v>1.5002792752332248E-2</v>
      </c>
      <c r="M332" s="387">
        <v>2.3518147879914978E-3</v>
      </c>
      <c r="N332" s="387">
        <v>5.4806028654244873E-2</v>
      </c>
      <c r="O332" s="387">
        <v>0.12002231473774476</v>
      </c>
      <c r="P332" s="387">
        <v>1.5678838964205629E-2</v>
      </c>
      <c r="Q332" s="391">
        <v>3279.7748572989985</v>
      </c>
      <c r="R332" s="391">
        <v>283.94356838552994</v>
      </c>
      <c r="S332" s="391">
        <v>589.0935975299999</v>
      </c>
      <c r="T332" s="391">
        <v>23.618176267999996</v>
      </c>
      <c r="U332" s="391">
        <v>5.7193483000000001</v>
      </c>
      <c r="V332" s="391">
        <v>0.89655626999999993</v>
      </c>
      <c r="W332" s="391">
        <v>20.893094505000001</v>
      </c>
      <c r="X332" s="391">
        <v>45.754776</v>
      </c>
      <c r="Y332" s="391">
        <v>5.9770698999999992</v>
      </c>
      <c r="AA332" s="384" t="s">
        <v>659</v>
      </c>
      <c r="AB332" s="384" t="s">
        <v>442</v>
      </c>
      <c r="AC332" s="382">
        <v>1</v>
      </c>
      <c r="AD332" s="384" t="s">
        <v>258</v>
      </c>
      <c r="AE332" s="382">
        <v>54</v>
      </c>
      <c r="AF332" s="386">
        <v>2008</v>
      </c>
      <c r="AG332" s="390">
        <v>381.21891000000005</v>
      </c>
      <c r="AH332" s="387">
        <v>8.6033897355695128</v>
      </c>
      <c r="AI332" s="387">
        <v>0.74483075455393832</v>
      </c>
      <c r="AJ332" s="387">
        <v>1.5452895490677516</v>
      </c>
      <c r="AK332" s="387">
        <v>6.1954367027595755E-2</v>
      </c>
      <c r="AL332" s="387">
        <v>1.5002792752332248E-2</v>
      </c>
      <c r="AM332" s="387">
        <v>2.3518147879914978E-3</v>
      </c>
      <c r="AN332" s="387">
        <v>5.4806028654244873E-2</v>
      </c>
      <c r="AO332" s="387">
        <v>0.12002231473774476</v>
      </c>
      <c r="AP332" s="387">
        <v>1.5678838964205629E-2</v>
      </c>
      <c r="AQ332" s="391">
        <v>3279.7748572989985</v>
      </c>
      <c r="AR332" s="391">
        <v>283.94356838552994</v>
      </c>
      <c r="AS332" s="391">
        <v>589.0935975299999</v>
      </c>
      <c r="AT332" s="391">
        <v>23.618176267999996</v>
      </c>
      <c r="AU332" s="391">
        <v>5.7193483000000001</v>
      </c>
      <c r="AV332" s="391">
        <v>0.89655626999999993</v>
      </c>
      <c r="AW332" s="391">
        <v>20.893094505000001</v>
      </c>
      <c r="AX332" s="391">
        <v>45.754776</v>
      </c>
      <c r="AY332" s="391">
        <v>5.9770698999999992</v>
      </c>
    </row>
    <row r="333" spans="1:51" customFormat="1" x14ac:dyDescent="0.25">
      <c r="A333" s="384" t="s">
        <v>660</v>
      </c>
      <c r="B333" s="384" t="s">
        <v>442</v>
      </c>
      <c r="C333" s="382">
        <v>1</v>
      </c>
      <c r="D333" s="384" t="s">
        <v>258</v>
      </c>
      <c r="E333" s="382">
        <v>54</v>
      </c>
      <c r="F333" s="386">
        <v>2009</v>
      </c>
      <c r="G333" s="390">
        <v>367.91074000000009</v>
      </c>
      <c r="H333" s="387">
        <v>9.9283903277789562</v>
      </c>
      <c r="I333" s="387">
        <v>0.7527298160557635</v>
      </c>
      <c r="J333" s="387">
        <v>1.4970866166614205</v>
      </c>
      <c r="K333" s="387">
        <v>6.8647106545462605E-2</v>
      </c>
      <c r="L333" s="387">
        <v>1.3930369632590773E-2</v>
      </c>
      <c r="M333" s="387">
        <v>2.3036833064454701E-3</v>
      </c>
      <c r="N333" s="387">
        <v>6.0726559942229454E-2</v>
      </c>
      <c r="O333" s="387">
        <v>0.11144293042383048</v>
      </c>
      <c r="P333" s="387">
        <v>1.5357963456027402E-2</v>
      </c>
      <c r="Q333" s="391">
        <v>3652.761432501999</v>
      </c>
      <c r="R333" s="391">
        <v>276.9373836451399</v>
      </c>
      <c r="S333" s="391">
        <v>550.79424497999969</v>
      </c>
      <c r="T333" s="391">
        <v>25.256007767999996</v>
      </c>
      <c r="U333" s="391">
        <v>5.1251326000000006</v>
      </c>
      <c r="V333" s="391">
        <v>0.84754982999999995</v>
      </c>
      <c r="W333" s="391">
        <v>22.341953606000001</v>
      </c>
      <c r="X333" s="391">
        <v>41.001050999999997</v>
      </c>
      <c r="Y333" s="391">
        <v>5.6503597000000001</v>
      </c>
      <c r="AA333" s="384" t="s">
        <v>660</v>
      </c>
      <c r="AB333" s="384" t="s">
        <v>442</v>
      </c>
      <c r="AC333" s="382">
        <v>1</v>
      </c>
      <c r="AD333" s="384" t="s">
        <v>258</v>
      </c>
      <c r="AE333" s="382">
        <v>54</v>
      </c>
      <c r="AF333" s="386">
        <v>2009</v>
      </c>
      <c r="AG333" s="390">
        <v>367.91074000000009</v>
      </c>
      <c r="AH333" s="387">
        <v>9.9283903277789562</v>
      </c>
      <c r="AI333" s="387">
        <v>0.7527298160557635</v>
      </c>
      <c r="AJ333" s="387">
        <v>1.4970866166614205</v>
      </c>
      <c r="AK333" s="387">
        <v>6.8647106545462605E-2</v>
      </c>
      <c r="AL333" s="387">
        <v>1.3930369632590773E-2</v>
      </c>
      <c r="AM333" s="387">
        <v>2.3036833064454701E-3</v>
      </c>
      <c r="AN333" s="387">
        <v>6.0726559942229454E-2</v>
      </c>
      <c r="AO333" s="387">
        <v>0.11144293042383048</v>
      </c>
      <c r="AP333" s="387">
        <v>1.5357963456027402E-2</v>
      </c>
      <c r="AQ333" s="391">
        <v>3652.761432501999</v>
      </c>
      <c r="AR333" s="391">
        <v>276.9373836451399</v>
      </c>
      <c r="AS333" s="391">
        <v>550.79424497999969</v>
      </c>
      <c r="AT333" s="391">
        <v>25.256007767999996</v>
      </c>
      <c r="AU333" s="391">
        <v>5.1251326000000006</v>
      </c>
      <c r="AV333" s="391">
        <v>0.84754982999999995</v>
      </c>
      <c r="AW333" s="391">
        <v>22.341953606000001</v>
      </c>
      <c r="AX333" s="391">
        <v>41.001050999999997</v>
      </c>
      <c r="AY333" s="391">
        <v>5.6503597000000001</v>
      </c>
    </row>
    <row r="334" spans="1:51" customFormat="1" x14ac:dyDescent="0.25">
      <c r="A334" s="384" t="s">
        <v>661</v>
      </c>
      <c r="B334" s="384" t="s">
        <v>442</v>
      </c>
      <c r="C334" s="382">
        <v>1</v>
      </c>
      <c r="D334" s="384" t="s">
        <v>258</v>
      </c>
      <c r="E334" s="382">
        <v>54</v>
      </c>
      <c r="F334" s="386">
        <v>2010</v>
      </c>
      <c r="G334" s="390">
        <v>4.3578728000000009</v>
      </c>
      <c r="H334" s="387">
        <v>11.802139135316192</v>
      </c>
      <c r="I334" s="387">
        <v>0.26147679194679568</v>
      </c>
      <c r="J334" s="387">
        <v>1.4834947690763256</v>
      </c>
      <c r="K334" s="387">
        <v>4.0082233705857576E-2</v>
      </c>
      <c r="L334" s="387">
        <v>8.6504996199062989E-3</v>
      </c>
      <c r="M334" s="387">
        <v>2.0609143984193384E-3</v>
      </c>
      <c r="N334" s="387">
        <v>3.5457515343265647E-2</v>
      </c>
      <c r="O334" s="387">
        <v>6.9204004761222029E-2</v>
      </c>
      <c r="P334" s="387">
        <v>1.373949808723191E-2</v>
      </c>
      <c r="Q334" s="391">
        <v>51.432221119609963</v>
      </c>
      <c r="R334" s="391">
        <v>1.1394825994562001</v>
      </c>
      <c r="S334" s="391">
        <v>6.4648815031000018</v>
      </c>
      <c r="T334" s="391">
        <v>0.17467327602999996</v>
      </c>
      <c r="U334" s="391">
        <v>3.7697777000000009E-2</v>
      </c>
      <c r="V334" s="391">
        <v>8.9812027999999992E-3</v>
      </c>
      <c r="W334" s="391">
        <v>0.15451934167000006</v>
      </c>
      <c r="X334" s="391">
        <v>0.30158225000000005</v>
      </c>
      <c r="Y334" s="391">
        <v>5.9874984999999978E-2</v>
      </c>
      <c r="AA334" s="384" t="s">
        <v>661</v>
      </c>
      <c r="AB334" s="384" t="s">
        <v>442</v>
      </c>
      <c r="AC334" s="382">
        <v>1</v>
      </c>
      <c r="AD334" s="384" t="s">
        <v>258</v>
      </c>
      <c r="AE334" s="382">
        <v>54</v>
      </c>
      <c r="AF334" s="386">
        <v>2010</v>
      </c>
      <c r="AG334" s="390">
        <v>4.3578728000000009</v>
      </c>
      <c r="AH334" s="387">
        <v>11.802139135316192</v>
      </c>
      <c r="AI334" s="387">
        <v>0.26147679194679568</v>
      </c>
      <c r="AJ334" s="387">
        <v>1.4834947690763256</v>
      </c>
      <c r="AK334" s="387">
        <v>4.0082233705857576E-2</v>
      </c>
      <c r="AL334" s="387">
        <v>8.6504996199062989E-3</v>
      </c>
      <c r="AM334" s="387">
        <v>2.0609143984193384E-3</v>
      </c>
      <c r="AN334" s="387">
        <v>3.5457515343265647E-2</v>
      </c>
      <c r="AO334" s="387">
        <v>6.9204004761222029E-2</v>
      </c>
      <c r="AP334" s="387">
        <v>1.373949808723191E-2</v>
      </c>
      <c r="AQ334" s="391">
        <v>51.432221119609963</v>
      </c>
      <c r="AR334" s="391">
        <v>1.1394825994562001</v>
      </c>
      <c r="AS334" s="391">
        <v>6.4648815031000018</v>
      </c>
      <c r="AT334" s="391">
        <v>0.17467327602999996</v>
      </c>
      <c r="AU334" s="391">
        <v>3.7697777000000009E-2</v>
      </c>
      <c r="AV334" s="391">
        <v>8.9812027999999992E-3</v>
      </c>
      <c r="AW334" s="391">
        <v>0.15451934167000006</v>
      </c>
      <c r="AX334" s="391">
        <v>0.30158225000000005</v>
      </c>
      <c r="AY334" s="391">
        <v>5.9874984999999978E-2</v>
      </c>
    </row>
    <row r="335" spans="1:51" customFormat="1" x14ac:dyDescent="0.25">
      <c r="A335" s="384" t="s">
        <v>662</v>
      </c>
      <c r="B335" s="384" t="s">
        <v>442</v>
      </c>
      <c r="C335" s="382">
        <v>1</v>
      </c>
      <c r="D335" s="384" t="s">
        <v>258</v>
      </c>
      <c r="E335" s="382">
        <v>54</v>
      </c>
      <c r="F335" s="386">
        <v>2011</v>
      </c>
      <c r="G335" s="390">
        <v>565.58771000000024</v>
      </c>
      <c r="H335" s="387">
        <v>23.573872408367919</v>
      </c>
      <c r="I335" s="387">
        <v>0.32350774487239115</v>
      </c>
      <c r="J335" s="387">
        <v>1.6594195693361165</v>
      </c>
      <c r="K335" s="387">
        <v>3.3207825877263113E-2</v>
      </c>
      <c r="L335" s="387">
        <v>1.3223692572810674E-2</v>
      </c>
      <c r="M335" s="387">
        <v>2.2983194242321842E-3</v>
      </c>
      <c r="N335" s="387">
        <v>2.9376286816769751E-2</v>
      </c>
      <c r="O335" s="387">
        <v>0.10578952643790646</v>
      </c>
      <c r="P335" s="387">
        <v>1.5322206877515064E-2</v>
      </c>
      <c r="Q335" s="391">
        <v>13333.092511281002</v>
      </c>
      <c r="R335" s="391">
        <v>182.97200458964002</v>
      </c>
      <c r="S335" s="391">
        <v>938.54731415000072</v>
      </c>
      <c r="T335" s="391">
        <v>18.781938191999995</v>
      </c>
      <c r="U335" s="391">
        <v>7.4791580000000009</v>
      </c>
      <c r="V335" s="391">
        <v>1.2999012200000002</v>
      </c>
      <c r="W335" s="391">
        <v>16.614866789000001</v>
      </c>
      <c r="X335" s="391">
        <v>59.833255999999999</v>
      </c>
      <c r="Y335" s="391">
        <v>8.6660518999999994</v>
      </c>
      <c r="AA335" s="384" t="s">
        <v>662</v>
      </c>
      <c r="AB335" s="384" t="s">
        <v>442</v>
      </c>
      <c r="AC335" s="382">
        <v>1</v>
      </c>
      <c r="AD335" s="384" t="s">
        <v>258</v>
      </c>
      <c r="AE335" s="382">
        <v>54</v>
      </c>
      <c r="AF335" s="386">
        <v>2011</v>
      </c>
      <c r="AG335" s="390">
        <v>565.58771000000024</v>
      </c>
      <c r="AH335" s="387">
        <v>23.573872408367919</v>
      </c>
      <c r="AI335" s="387">
        <v>0.32350774487239115</v>
      </c>
      <c r="AJ335" s="387">
        <v>1.6594195693361165</v>
      </c>
      <c r="AK335" s="387">
        <v>3.3207825877263113E-2</v>
      </c>
      <c r="AL335" s="387">
        <v>1.3223692572810674E-2</v>
      </c>
      <c r="AM335" s="387">
        <v>2.2983194242321842E-3</v>
      </c>
      <c r="AN335" s="387">
        <v>2.9376286816769751E-2</v>
      </c>
      <c r="AO335" s="387">
        <v>0.10578952643790646</v>
      </c>
      <c r="AP335" s="387">
        <v>1.5322206877515064E-2</v>
      </c>
      <c r="AQ335" s="391">
        <v>13333.092511281002</v>
      </c>
      <c r="AR335" s="391">
        <v>182.97200458964002</v>
      </c>
      <c r="AS335" s="391">
        <v>938.54731415000072</v>
      </c>
      <c r="AT335" s="391">
        <v>18.781938191999995</v>
      </c>
      <c r="AU335" s="391">
        <v>7.4791580000000009</v>
      </c>
      <c r="AV335" s="391">
        <v>1.2999012200000002</v>
      </c>
      <c r="AW335" s="391">
        <v>16.614866789000001</v>
      </c>
      <c r="AX335" s="391">
        <v>59.833255999999999</v>
      </c>
      <c r="AY335" s="391">
        <v>8.6660518999999994</v>
      </c>
    </row>
    <row r="336" spans="1:51" customFormat="1" x14ac:dyDescent="0.25">
      <c r="A336" s="384" t="s">
        <v>663</v>
      </c>
      <c r="B336" s="384" t="s">
        <v>442</v>
      </c>
      <c r="C336" s="382">
        <v>1</v>
      </c>
      <c r="D336" s="384" t="s">
        <v>258</v>
      </c>
      <c r="E336" s="382">
        <v>54</v>
      </c>
      <c r="F336" s="386">
        <v>2012</v>
      </c>
      <c r="G336" s="390">
        <v>668.76941999999985</v>
      </c>
      <c r="H336" s="387">
        <v>23.186713633465786</v>
      </c>
      <c r="I336" s="387">
        <v>0.30957355676152182</v>
      </c>
      <c r="J336" s="387">
        <v>1.2354880097986538</v>
      </c>
      <c r="K336" s="387">
        <v>2.6086431218700166E-2</v>
      </c>
      <c r="L336" s="387">
        <v>1.3087985841218642E-2</v>
      </c>
      <c r="M336" s="387">
        <v>2.2880789465523112E-3</v>
      </c>
      <c r="N336" s="387">
        <v>2.3076554164214027E-2</v>
      </c>
      <c r="O336" s="387">
        <v>0.10470392171938725</v>
      </c>
      <c r="P336" s="387">
        <v>1.5253947167620198E-2</v>
      </c>
      <c r="Q336" s="391">
        <v>15506.565028359004</v>
      </c>
      <c r="R336" s="391">
        <v>207.03332800273998</v>
      </c>
      <c r="S336" s="391">
        <v>826.25659972999983</v>
      </c>
      <c r="T336" s="391">
        <v>17.445807475999999</v>
      </c>
      <c r="U336" s="391">
        <v>8.7528447000000007</v>
      </c>
      <c r="V336" s="391">
        <v>1.5301972299999997</v>
      </c>
      <c r="W336" s="391">
        <v>15.432893743999996</v>
      </c>
      <c r="X336" s="391">
        <v>70.022780999999995</v>
      </c>
      <c r="Y336" s="391">
        <v>10.2013734</v>
      </c>
      <c r="AA336" s="384" t="s">
        <v>663</v>
      </c>
      <c r="AB336" s="384" t="s">
        <v>442</v>
      </c>
      <c r="AC336" s="382">
        <v>1</v>
      </c>
      <c r="AD336" s="384" t="s">
        <v>258</v>
      </c>
      <c r="AE336" s="382">
        <v>54</v>
      </c>
      <c r="AF336" s="386">
        <v>2012</v>
      </c>
      <c r="AG336" s="390">
        <v>668.76941999999985</v>
      </c>
      <c r="AH336" s="387">
        <v>23.186713633465786</v>
      </c>
      <c r="AI336" s="387">
        <v>0.30957355676152182</v>
      </c>
      <c r="AJ336" s="387">
        <v>1.2354880097986538</v>
      </c>
      <c r="AK336" s="387">
        <v>2.6086431218700166E-2</v>
      </c>
      <c r="AL336" s="387">
        <v>1.3087985841218642E-2</v>
      </c>
      <c r="AM336" s="387">
        <v>2.2880789465523112E-3</v>
      </c>
      <c r="AN336" s="387">
        <v>2.3076554164214027E-2</v>
      </c>
      <c r="AO336" s="387">
        <v>0.10470392171938725</v>
      </c>
      <c r="AP336" s="387">
        <v>1.5253947167620198E-2</v>
      </c>
      <c r="AQ336" s="391">
        <v>15506.565028359004</v>
      </c>
      <c r="AR336" s="391">
        <v>207.03332800273998</v>
      </c>
      <c r="AS336" s="391">
        <v>826.25659972999983</v>
      </c>
      <c r="AT336" s="391">
        <v>17.445807475999999</v>
      </c>
      <c r="AU336" s="391">
        <v>8.7528447000000007</v>
      </c>
      <c r="AV336" s="391">
        <v>1.5301972299999997</v>
      </c>
      <c r="AW336" s="391">
        <v>15.432893743999996</v>
      </c>
      <c r="AX336" s="391">
        <v>70.022780999999995</v>
      </c>
      <c r="AY336" s="391">
        <v>10.2013734</v>
      </c>
    </row>
    <row r="337" spans="1:51" customFormat="1" x14ac:dyDescent="0.25">
      <c r="A337" s="384" t="s">
        <v>664</v>
      </c>
      <c r="B337" s="384" t="s">
        <v>442</v>
      </c>
      <c r="C337" s="382">
        <v>1</v>
      </c>
      <c r="D337" s="384" t="s">
        <v>258</v>
      </c>
      <c r="E337" s="382">
        <v>54</v>
      </c>
      <c r="F337" s="386">
        <v>2013</v>
      </c>
      <c r="G337" s="390">
        <v>908.93501999999989</v>
      </c>
      <c r="H337" s="387">
        <v>22.033331079563851</v>
      </c>
      <c r="I337" s="387">
        <v>0.3036892009188622</v>
      </c>
      <c r="J337" s="387">
        <v>1.2117556966943583</v>
      </c>
      <c r="K337" s="387">
        <v>2.4065936610078009E-2</v>
      </c>
      <c r="L337" s="387">
        <v>1.2661607427118389E-2</v>
      </c>
      <c r="M337" s="387">
        <v>2.2690628423580831E-3</v>
      </c>
      <c r="N337" s="387">
        <v>2.1289186086151695E-2</v>
      </c>
      <c r="O337" s="387">
        <v>0.10129296041426591</v>
      </c>
      <c r="P337" s="387">
        <v>1.5127153974109174E-2</v>
      </c>
      <c r="Q337" s="391">
        <v>20026.866225469988</v>
      </c>
      <c r="R337" s="391">
        <v>276.03374991097002</v>
      </c>
      <c r="S337" s="391">
        <v>1101.4071884100003</v>
      </c>
      <c r="T337" s="391">
        <v>21.874372573999985</v>
      </c>
      <c r="U337" s="391">
        <v>11.508578400000001</v>
      </c>
      <c r="V337" s="391">
        <v>2.0624306800000007</v>
      </c>
      <c r="W337" s="391">
        <v>19.350486781000011</v>
      </c>
      <c r="X337" s="391">
        <v>92.068718999999987</v>
      </c>
      <c r="Y337" s="391">
        <v>13.749600000000001</v>
      </c>
      <c r="AA337" s="384" t="s">
        <v>664</v>
      </c>
      <c r="AB337" s="384" t="s">
        <v>442</v>
      </c>
      <c r="AC337" s="382">
        <v>1</v>
      </c>
      <c r="AD337" s="384" t="s">
        <v>258</v>
      </c>
      <c r="AE337" s="382">
        <v>54</v>
      </c>
      <c r="AF337" s="386">
        <v>2013</v>
      </c>
      <c r="AG337" s="390">
        <v>908.93501999999989</v>
      </c>
      <c r="AH337" s="387">
        <v>22.033331079563851</v>
      </c>
      <c r="AI337" s="387">
        <v>0.3036892009188622</v>
      </c>
      <c r="AJ337" s="387">
        <v>1.2117556966943583</v>
      </c>
      <c r="AK337" s="387">
        <v>2.4065936610078009E-2</v>
      </c>
      <c r="AL337" s="387">
        <v>1.2661607427118389E-2</v>
      </c>
      <c r="AM337" s="387">
        <v>2.2690628423580831E-3</v>
      </c>
      <c r="AN337" s="387">
        <v>2.1289186086151695E-2</v>
      </c>
      <c r="AO337" s="387">
        <v>0.10129296041426591</v>
      </c>
      <c r="AP337" s="387">
        <v>1.5127153974109174E-2</v>
      </c>
      <c r="AQ337" s="391">
        <v>20026.866225469988</v>
      </c>
      <c r="AR337" s="391">
        <v>276.03374991097002</v>
      </c>
      <c r="AS337" s="391">
        <v>1101.4071884100003</v>
      </c>
      <c r="AT337" s="391">
        <v>21.874372573999985</v>
      </c>
      <c r="AU337" s="391">
        <v>11.508578400000001</v>
      </c>
      <c r="AV337" s="391">
        <v>2.0624306800000007</v>
      </c>
      <c r="AW337" s="391">
        <v>19.350486781000011</v>
      </c>
      <c r="AX337" s="391">
        <v>92.068718999999987</v>
      </c>
      <c r="AY337" s="391">
        <v>13.749600000000001</v>
      </c>
    </row>
    <row r="338" spans="1:51" customFormat="1" x14ac:dyDescent="0.25">
      <c r="A338" s="384" t="s">
        <v>665</v>
      </c>
      <c r="B338" s="384" t="s">
        <v>442</v>
      </c>
      <c r="C338" s="382">
        <v>1</v>
      </c>
      <c r="D338" s="384" t="s">
        <v>258</v>
      </c>
      <c r="E338" s="382">
        <v>54</v>
      </c>
      <c r="F338" s="386">
        <v>2014</v>
      </c>
      <c r="G338" s="390">
        <v>1081.33439</v>
      </c>
      <c r="H338" s="387">
        <v>15.143331514759282</v>
      </c>
      <c r="I338" s="387">
        <v>0.25231217968838476</v>
      </c>
      <c r="J338" s="387">
        <v>1.080007904964531</v>
      </c>
      <c r="K338" s="387">
        <v>2.3328054345890178E-2</v>
      </c>
      <c r="L338" s="387">
        <v>9.1671949876670419E-3</v>
      </c>
      <c r="M338" s="387">
        <v>2.1168105085421366E-3</v>
      </c>
      <c r="N338" s="387">
        <v>2.0636443721169361E-2</v>
      </c>
      <c r="O338" s="387">
        <v>7.3337513107300689E-2</v>
      </c>
      <c r="P338" s="387">
        <v>1.4112159606798413E-2</v>
      </c>
      <c r="Q338" s="391">
        <v>16375.005146080004</v>
      </c>
      <c r="R338" s="391">
        <v>272.83383691290993</v>
      </c>
      <c r="S338" s="391">
        <v>1167.8496891099992</v>
      </c>
      <c r="T338" s="391">
        <v>25.225427416000006</v>
      </c>
      <c r="U338" s="391">
        <v>9.912803199999999</v>
      </c>
      <c r="V338" s="391">
        <v>2.2889800000000009</v>
      </c>
      <c r="W338" s="391">
        <v>22.314896282999999</v>
      </c>
      <c r="X338" s="391">
        <v>79.302374999999998</v>
      </c>
      <c r="Y338" s="391">
        <v>15.259963500000001</v>
      </c>
      <c r="AA338" s="384" t="s">
        <v>665</v>
      </c>
      <c r="AB338" s="384" t="s">
        <v>442</v>
      </c>
      <c r="AC338" s="382">
        <v>1</v>
      </c>
      <c r="AD338" s="384" t="s">
        <v>258</v>
      </c>
      <c r="AE338" s="382">
        <v>54</v>
      </c>
      <c r="AF338" s="386">
        <v>2014</v>
      </c>
      <c r="AG338" s="390">
        <v>1081.33439</v>
      </c>
      <c r="AH338" s="387">
        <v>15.143331514759282</v>
      </c>
      <c r="AI338" s="387">
        <v>0.25231217968838476</v>
      </c>
      <c r="AJ338" s="387">
        <v>1.080007904964531</v>
      </c>
      <c r="AK338" s="387">
        <v>2.3328054345890178E-2</v>
      </c>
      <c r="AL338" s="387">
        <v>9.1671949876670419E-3</v>
      </c>
      <c r="AM338" s="387">
        <v>2.1168105085421366E-3</v>
      </c>
      <c r="AN338" s="387">
        <v>2.0636443721169361E-2</v>
      </c>
      <c r="AO338" s="387">
        <v>7.3337513107300689E-2</v>
      </c>
      <c r="AP338" s="387">
        <v>1.4112159606798413E-2</v>
      </c>
      <c r="AQ338" s="391">
        <v>16375.005146080004</v>
      </c>
      <c r="AR338" s="391">
        <v>272.83383691290993</v>
      </c>
      <c r="AS338" s="391">
        <v>1167.8496891099992</v>
      </c>
      <c r="AT338" s="391">
        <v>25.225427416000006</v>
      </c>
      <c r="AU338" s="391">
        <v>9.912803199999999</v>
      </c>
      <c r="AV338" s="391">
        <v>2.2889800000000009</v>
      </c>
      <c r="AW338" s="391">
        <v>22.314896282999999</v>
      </c>
      <c r="AX338" s="391">
        <v>79.302374999999998</v>
      </c>
      <c r="AY338" s="391">
        <v>15.259963500000001</v>
      </c>
    </row>
    <row r="339" spans="1:51" customFormat="1" x14ac:dyDescent="0.25">
      <c r="A339" s="384" t="s">
        <v>666</v>
      </c>
      <c r="B339" s="384" t="s">
        <v>442</v>
      </c>
      <c r="C339" s="382">
        <v>1</v>
      </c>
      <c r="D339" s="384" t="s">
        <v>258</v>
      </c>
      <c r="E339" s="382">
        <v>54</v>
      </c>
      <c r="F339" s="386">
        <v>2015</v>
      </c>
      <c r="G339" s="390">
        <v>1292.5551400000002</v>
      </c>
      <c r="H339" s="387">
        <v>14.923502842865171</v>
      </c>
      <c r="I339" s="387">
        <v>0.25046193999866806</v>
      </c>
      <c r="J339" s="387">
        <v>1.0722915416977878</v>
      </c>
      <c r="K339" s="387">
        <v>2.3259885837442876E-2</v>
      </c>
      <c r="L339" s="387">
        <v>9.034689846964674E-3</v>
      </c>
      <c r="M339" s="387">
        <v>2.1115192811039375E-3</v>
      </c>
      <c r="N339" s="387">
        <v>2.057613074054232E-2</v>
      </c>
      <c r="O339" s="387">
        <v>7.227750918231618E-2</v>
      </c>
      <c r="P339" s="387">
        <v>1.4076871877202853E-2</v>
      </c>
      <c r="Q339" s="391">
        <v>19289.450306349991</v>
      </c>
      <c r="R339" s="391">
        <v>323.73586791965005</v>
      </c>
      <c r="S339" s="391">
        <v>1385.9959438000001</v>
      </c>
      <c r="T339" s="391">
        <v>30.064684994999997</v>
      </c>
      <c r="U339" s="391">
        <v>11.677834800000005</v>
      </c>
      <c r="V339" s="391">
        <v>2.7292550999999996</v>
      </c>
      <c r="W339" s="391">
        <v>26.595783549999986</v>
      </c>
      <c r="X339" s="391">
        <v>93.422665999999992</v>
      </c>
      <c r="Y339" s="391">
        <v>18.1951331</v>
      </c>
      <c r="AA339" s="384" t="s">
        <v>666</v>
      </c>
      <c r="AB339" s="384" t="s">
        <v>442</v>
      </c>
      <c r="AC339" s="382">
        <v>1</v>
      </c>
      <c r="AD339" s="384" t="s">
        <v>258</v>
      </c>
      <c r="AE339" s="382">
        <v>54</v>
      </c>
      <c r="AF339" s="386">
        <v>2015</v>
      </c>
      <c r="AG339" s="390">
        <v>1292.5551400000002</v>
      </c>
      <c r="AH339" s="387">
        <v>14.923502842865171</v>
      </c>
      <c r="AI339" s="387">
        <v>0.25046193999866806</v>
      </c>
      <c r="AJ339" s="387">
        <v>1.0722915416977878</v>
      </c>
      <c r="AK339" s="387">
        <v>2.3259885837442876E-2</v>
      </c>
      <c r="AL339" s="387">
        <v>9.034689846964674E-3</v>
      </c>
      <c r="AM339" s="387">
        <v>2.1115192811039375E-3</v>
      </c>
      <c r="AN339" s="387">
        <v>2.057613074054232E-2</v>
      </c>
      <c r="AO339" s="387">
        <v>7.227750918231618E-2</v>
      </c>
      <c r="AP339" s="387">
        <v>1.4076871877202853E-2</v>
      </c>
      <c r="AQ339" s="391">
        <v>19289.450306349991</v>
      </c>
      <c r="AR339" s="391">
        <v>323.73586791965005</v>
      </c>
      <c r="AS339" s="391">
        <v>1385.9959438000001</v>
      </c>
      <c r="AT339" s="391">
        <v>30.064684994999997</v>
      </c>
      <c r="AU339" s="391">
        <v>11.677834800000005</v>
      </c>
      <c r="AV339" s="391">
        <v>2.7292550999999996</v>
      </c>
      <c r="AW339" s="391">
        <v>26.595783549999986</v>
      </c>
      <c r="AX339" s="391">
        <v>93.422665999999992</v>
      </c>
      <c r="AY339" s="391">
        <v>18.1951331</v>
      </c>
    </row>
    <row r="340" spans="1:51" customFormat="1" x14ac:dyDescent="0.25">
      <c r="A340" s="384" t="s">
        <v>667</v>
      </c>
      <c r="B340" s="384" t="s">
        <v>442</v>
      </c>
      <c r="C340" s="382">
        <v>1</v>
      </c>
      <c r="D340" s="384" t="s">
        <v>258</v>
      </c>
      <c r="E340" s="382">
        <v>54</v>
      </c>
      <c r="F340" s="386">
        <v>2016</v>
      </c>
      <c r="G340" s="390">
        <v>1502.6074299999998</v>
      </c>
      <c r="H340" s="387">
        <v>14.997174755005709</v>
      </c>
      <c r="I340" s="387">
        <v>0.25731445976415812</v>
      </c>
      <c r="J340" s="387">
        <v>1.0483378139159079</v>
      </c>
      <c r="K340" s="387">
        <v>2.4663004255209883E-2</v>
      </c>
      <c r="L340" s="387">
        <v>9.508272696348909E-3</v>
      </c>
      <c r="M340" s="387">
        <v>2.1216075046294695E-3</v>
      </c>
      <c r="N340" s="387">
        <v>2.1817353227782183E-2</v>
      </c>
      <c r="O340" s="387">
        <v>7.6066171854347886E-2</v>
      </c>
      <c r="P340" s="387">
        <v>1.4144124789799553E-2</v>
      </c>
      <c r="Q340" s="391">
        <v>22534.866215880003</v>
      </c>
      <c r="R340" s="391">
        <v>386.64261908805997</v>
      </c>
      <c r="S340" s="391">
        <v>1575.2401883400005</v>
      </c>
      <c r="T340" s="391">
        <v>37.05881343999998</v>
      </c>
      <c r="U340" s="391">
        <v>14.287201200000002</v>
      </c>
      <c r="V340" s="391">
        <v>3.1879431999999999</v>
      </c>
      <c r="W340" s="391">
        <v>32.782917062999985</v>
      </c>
      <c r="X340" s="391">
        <v>114.297595</v>
      </c>
      <c r="Y340" s="391">
        <v>21.253066999999994</v>
      </c>
      <c r="AA340" s="384" t="s">
        <v>667</v>
      </c>
      <c r="AB340" s="384" t="s">
        <v>442</v>
      </c>
      <c r="AC340" s="382">
        <v>1</v>
      </c>
      <c r="AD340" s="384" t="s">
        <v>258</v>
      </c>
      <c r="AE340" s="382">
        <v>54</v>
      </c>
      <c r="AF340" s="386">
        <v>2016</v>
      </c>
      <c r="AG340" s="390">
        <v>1502.6074299999998</v>
      </c>
      <c r="AH340" s="387">
        <v>14.997174755005709</v>
      </c>
      <c r="AI340" s="387">
        <v>0.25731445976415812</v>
      </c>
      <c r="AJ340" s="387">
        <v>1.0483378139159079</v>
      </c>
      <c r="AK340" s="387">
        <v>2.4663004255209883E-2</v>
      </c>
      <c r="AL340" s="387">
        <v>9.508272696348909E-3</v>
      </c>
      <c r="AM340" s="387">
        <v>2.1216075046294695E-3</v>
      </c>
      <c r="AN340" s="387">
        <v>2.1817353227782183E-2</v>
      </c>
      <c r="AO340" s="387">
        <v>7.6066171854347886E-2</v>
      </c>
      <c r="AP340" s="387">
        <v>1.4144124789799553E-2</v>
      </c>
      <c r="AQ340" s="391">
        <v>22534.866215880003</v>
      </c>
      <c r="AR340" s="391">
        <v>386.64261908805997</v>
      </c>
      <c r="AS340" s="391">
        <v>1575.2401883400005</v>
      </c>
      <c r="AT340" s="391">
        <v>37.05881343999998</v>
      </c>
      <c r="AU340" s="391">
        <v>14.287201200000002</v>
      </c>
      <c r="AV340" s="391">
        <v>3.1879431999999999</v>
      </c>
      <c r="AW340" s="391">
        <v>32.782917062999985</v>
      </c>
      <c r="AX340" s="391">
        <v>114.297595</v>
      </c>
      <c r="AY340" s="391">
        <v>21.253066999999994</v>
      </c>
    </row>
    <row r="341" spans="1:51" customFormat="1" x14ac:dyDescent="0.25">
      <c r="A341" s="384" t="s">
        <v>668</v>
      </c>
      <c r="B341" s="384" t="s">
        <v>442</v>
      </c>
      <c r="C341" s="382">
        <v>1</v>
      </c>
      <c r="D341" s="384" t="s">
        <v>258</v>
      </c>
      <c r="E341" s="382">
        <v>54</v>
      </c>
      <c r="F341" s="386">
        <v>2017</v>
      </c>
      <c r="G341" s="390">
        <v>1377.1824700000004</v>
      </c>
      <c r="H341" s="387">
        <v>14.158270278106274</v>
      </c>
      <c r="I341" s="387">
        <v>0.22916567664879589</v>
      </c>
      <c r="J341" s="387">
        <v>0.90417626949608221</v>
      </c>
      <c r="K341" s="387">
        <v>2.0596143762997496E-2</v>
      </c>
      <c r="L341" s="387">
        <v>8.7960625145047013E-3</v>
      </c>
      <c r="M341" s="387">
        <v>2.0975813756909053E-3</v>
      </c>
      <c r="N341" s="387">
        <v>1.8219742716446281E-2</v>
      </c>
      <c r="O341" s="387">
        <v>7.0368565612078965E-2</v>
      </c>
      <c r="P341" s="387">
        <v>1.3983932789966454E-2</v>
      </c>
      <c r="Q341" s="391">
        <v>19498.521632529992</v>
      </c>
      <c r="R341" s="391">
        <v>315.60295260641016</v>
      </c>
      <c r="S341" s="391">
        <v>1245.2157081400005</v>
      </c>
      <c r="T341" s="391">
        <v>28.364648139999996</v>
      </c>
      <c r="U341" s="391">
        <v>12.113783099999999</v>
      </c>
      <c r="V341" s="391">
        <v>2.8887522999999997</v>
      </c>
      <c r="W341" s="391">
        <v>25.091910277000007</v>
      </c>
      <c r="X341" s="391">
        <v>96.910354999999996</v>
      </c>
      <c r="Y341" s="391">
        <v>19.258427099999999</v>
      </c>
      <c r="AA341" s="384" t="s">
        <v>668</v>
      </c>
      <c r="AB341" s="384" t="s">
        <v>442</v>
      </c>
      <c r="AC341" s="382">
        <v>1</v>
      </c>
      <c r="AD341" s="384" t="s">
        <v>258</v>
      </c>
      <c r="AE341" s="382">
        <v>54</v>
      </c>
      <c r="AF341" s="386">
        <v>2017</v>
      </c>
      <c r="AG341" s="390">
        <v>1377.1824700000004</v>
      </c>
      <c r="AH341" s="387">
        <v>14.158270278106274</v>
      </c>
      <c r="AI341" s="387">
        <v>0.22916567664879589</v>
      </c>
      <c r="AJ341" s="387">
        <v>0.90417626949608221</v>
      </c>
      <c r="AK341" s="387">
        <v>2.0596143762997496E-2</v>
      </c>
      <c r="AL341" s="387">
        <v>8.7960625145047013E-3</v>
      </c>
      <c r="AM341" s="387">
        <v>2.0975813756909053E-3</v>
      </c>
      <c r="AN341" s="387">
        <v>1.8219742716446281E-2</v>
      </c>
      <c r="AO341" s="387">
        <v>7.0368565612078965E-2</v>
      </c>
      <c r="AP341" s="387">
        <v>1.3983932789966454E-2</v>
      </c>
      <c r="AQ341" s="391">
        <v>19498.521632529992</v>
      </c>
      <c r="AR341" s="391">
        <v>315.60295260641016</v>
      </c>
      <c r="AS341" s="391">
        <v>1245.2157081400005</v>
      </c>
      <c r="AT341" s="391">
        <v>28.364648139999996</v>
      </c>
      <c r="AU341" s="391">
        <v>12.113783099999999</v>
      </c>
      <c r="AV341" s="391">
        <v>2.8887522999999997</v>
      </c>
      <c r="AW341" s="391">
        <v>25.091910277000007</v>
      </c>
      <c r="AX341" s="391">
        <v>96.910354999999996</v>
      </c>
      <c r="AY341" s="391">
        <v>19.258427099999999</v>
      </c>
    </row>
    <row r="342" spans="1:51" customFormat="1" x14ac:dyDescent="0.25">
      <c r="A342" s="384" t="s">
        <v>669</v>
      </c>
      <c r="B342" s="384" t="s">
        <v>442</v>
      </c>
      <c r="C342" s="382">
        <v>1</v>
      </c>
      <c r="D342" s="384" t="s">
        <v>258</v>
      </c>
      <c r="E342" s="382">
        <v>54</v>
      </c>
      <c r="F342" s="386">
        <v>2018</v>
      </c>
      <c r="G342" s="390">
        <v>1867.8670299999999</v>
      </c>
      <c r="H342" s="387">
        <v>13.142189531821225</v>
      </c>
      <c r="I342" s="387">
        <v>0.21074019908076097</v>
      </c>
      <c r="J342" s="387">
        <v>0.78098943199398962</v>
      </c>
      <c r="K342" s="387">
        <v>2.0140315502008729E-2</v>
      </c>
      <c r="L342" s="387">
        <v>8.468785864270004E-3</v>
      </c>
      <c r="M342" s="387">
        <v>2.0877117253897885E-3</v>
      </c>
      <c r="N342" s="387">
        <v>1.781650421657692E-2</v>
      </c>
      <c r="O342" s="387">
        <v>6.7750287877826096E-2</v>
      </c>
      <c r="P342" s="387">
        <v>1.3918144912060469E-2</v>
      </c>
      <c r="Q342" s="391">
        <v>24547.862528500002</v>
      </c>
      <c r="R342" s="391">
        <v>393.63466975858972</v>
      </c>
      <c r="S342" s="391">
        <v>1458.7844108000004</v>
      </c>
      <c r="T342" s="391">
        <v>37.619431300000002</v>
      </c>
      <c r="U342" s="391">
        <v>15.818565899999996</v>
      </c>
      <c r="V342" s="391">
        <v>3.8995678999999996</v>
      </c>
      <c r="W342" s="391">
        <v>33.278860816000005</v>
      </c>
      <c r="X342" s="391">
        <v>126.54852900000002</v>
      </c>
      <c r="Y342" s="391">
        <v>25.997243999999998</v>
      </c>
      <c r="AA342" s="384" t="s">
        <v>669</v>
      </c>
      <c r="AB342" s="384" t="s">
        <v>442</v>
      </c>
      <c r="AC342" s="382">
        <v>1</v>
      </c>
      <c r="AD342" s="384" t="s">
        <v>258</v>
      </c>
      <c r="AE342" s="382">
        <v>54</v>
      </c>
      <c r="AF342" s="386">
        <v>2018</v>
      </c>
      <c r="AG342" s="390">
        <v>1867.8670299999999</v>
      </c>
      <c r="AH342" s="387">
        <v>13.142189531821225</v>
      </c>
      <c r="AI342" s="387">
        <v>0.21074019908076097</v>
      </c>
      <c r="AJ342" s="387">
        <v>0.78098943199398962</v>
      </c>
      <c r="AK342" s="387">
        <v>2.0140315502008729E-2</v>
      </c>
      <c r="AL342" s="387">
        <v>8.468785864270004E-3</v>
      </c>
      <c r="AM342" s="387">
        <v>2.0877117253897885E-3</v>
      </c>
      <c r="AN342" s="387">
        <v>1.781650421657692E-2</v>
      </c>
      <c r="AO342" s="387">
        <v>6.7750287877826096E-2</v>
      </c>
      <c r="AP342" s="387">
        <v>1.3918144912060469E-2</v>
      </c>
      <c r="AQ342" s="391">
        <v>24547.862528500002</v>
      </c>
      <c r="AR342" s="391">
        <v>393.63466975858972</v>
      </c>
      <c r="AS342" s="391">
        <v>1458.7844108000004</v>
      </c>
      <c r="AT342" s="391">
        <v>37.619431300000002</v>
      </c>
      <c r="AU342" s="391">
        <v>15.818565899999996</v>
      </c>
      <c r="AV342" s="391">
        <v>3.8995678999999996</v>
      </c>
      <c r="AW342" s="391">
        <v>33.278860816000005</v>
      </c>
      <c r="AX342" s="391">
        <v>126.54852900000002</v>
      </c>
      <c r="AY342" s="391">
        <v>25.997243999999998</v>
      </c>
    </row>
    <row r="343" spans="1:51" customFormat="1" x14ac:dyDescent="0.25">
      <c r="A343" s="384" t="s">
        <v>670</v>
      </c>
      <c r="B343" s="384" t="s">
        <v>442</v>
      </c>
      <c r="C343" s="382">
        <v>1</v>
      </c>
      <c r="D343" s="384" t="s">
        <v>258</v>
      </c>
      <c r="E343" s="382">
        <v>54</v>
      </c>
      <c r="F343" s="386">
        <v>2019</v>
      </c>
      <c r="G343" s="390">
        <v>1759.1224399999999</v>
      </c>
      <c r="H343" s="387">
        <v>13.133631877193269</v>
      </c>
      <c r="I343" s="387">
        <v>0.20751161525135789</v>
      </c>
      <c r="J343" s="387">
        <v>0.77699606329847049</v>
      </c>
      <c r="K343" s="387">
        <v>2.0025571407638915E-2</v>
      </c>
      <c r="L343" s="387">
        <v>8.530704548342866E-3</v>
      </c>
      <c r="M343" s="387">
        <v>2.091463457199716E-3</v>
      </c>
      <c r="N343" s="387">
        <v>1.7714999808086131E-2</v>
      </c>
      <c r="O343" s="387">
        <v>6.824561000995473E-2</v>
      </c>
      <c r="P343" s="387">
        <v>1.3943164183614191E-2</v>
      </c>
      <c r="Q343" s="391">
        <v>23103.66655387</v>
      </c>
      <c r="R343" s="391">
        <v>365.03833894930989</v>
      </c>
      <c r="S343" s="391">
        <v>1366.8312107399997</v>
      </c>
      <c r="T343" s="391">
        <v>35.227432037</v>
      </c>
      <c r="U343" s="391">
        <v>15.006553800000001</v>
      </c>
      <c r="V343" s="391">
        <v>3.6791402999999994</v>
      </c>
      <c r="W343" s="391">
        <v>31.162853687000002</v>
      </c>
      <c r="X343" s="391">
        <v>120.05238399999998</v>
      </c>
      <c r="Y343" s="391">
        <v>24.527733000000001</v>
      </c>
      <c r="AA343" s="384" t="s">
        <v>670</v>
      </c>
      <c r="AB343" s="384" t="s">
        <v>442</v>
      </c>
      <c r="AC343" s="382">
        <v>1</v>
      </c>
      <c r="AD343" s="384" t="s">
        <v>258</v>
      </c>
      <c r="AE343" s="382">
        <v>54</v>
      </c>
      <c r="AF343" s="386">
        <v>2019</v>
      </c>
      <c r="AG343" s="390">
        <v>1759.1224399999999</v>
      </c>
      <c r="AH343" s="387">
        <v>13.133631877193269</v>
      </c>
      <c r="AI343" s="387">
        <v>0.20751161525135789</v>
      </c>
      <c r="AJ343" s="387">
        <v>0.77699606329847049</v>
      </c>
      <c r="AK343" s="387">
        <v>2.0025571407638915E-2</v>
      </c>
      <c r="AL343" s="387">
        <v>8.530704548342866E-3</v>
      </c>
      <c r="AM343" s="387">
        <v>2.091463457199716E-3</v>
      </c>
      <c r="AN343" s="387">
        <v>1.7714999808086131E-2</v>
      </c>
      <c r="AO343" s="387">
        <v>6.824561000995473E-2</v>
      </c>
      <c r="AP343" s="387">
        <v>1.3943164183614191E-2</v>
      </c>
      <c r="AQ343" s="391">
        <v>23103.66655387</v>
      </c>
      <c r="AR343" s="391">
        <v>365.03833894930989</v>
      </c>
      <c r="AS343" s="391">
        <v>1366.8312107399997</v>
      </c>
      <c r="AT343" s="391">
        <v>35.227432037</v>
      </c>
      <c r="AU343" s="391">
        <v>15.006553800000001</v>
      </c>
      <c r="AV343" s="391">
        <v>3.6791402999999994</v>
      </c>
      <c r="AW343" s="391">
        <v>31.162853687000002</v>
      </c>
      <c r="AX343" s="391">
        <v>120.05238399999998</v>
      </c>
      <c r="AY343" s="391">
        <v>24.527733000000001</v>
      </c>
    </row>
    <row r="344" spans="1:51" customFormat="1" x14ac:dyDescent="0.25">
      <c r="A344" s="384" t="s">
        <v>671</v>
      </c>
      <c r="B344" s="384" t="s">
        <v>442</v>
      </c>
      <c r="C344" s="382">
        <v>1</v>
      </c>
      <c r="D344" s="384" t="s">
        <v>258</v>
      </c>
      <c r="E344" s="382">
        <v>54</v>
      </c>
      <c r="F344" s="386">
        <v>2020</v>
      </c>
      <c r="G344" s="390">
        <v>1491.28639</v>
      </c>
      <c r="H344" s="387">
        <v>12.701089314507849</v>
      </c>
      <c r="I344" s="387">
        <v>0.20189101008735147</v>
      </c>
      <c r="J344" s="387">
        <v>0.76469754873844209</v>
      </c>
      <c r="K344" s="387">
        <v>2.0060712003145152E-2</v>
      </c>
      <c r="L344" s="387">
        <v>8.4280987771906141E-3</v>
      </c>
      <c r="M344" s="387">
        <v>2.0868023881046756E-3</v>
      </c>
      <c r="N344" s="387">
        <v>1.7746087486254059E-2</v>
      </c>
      <c r="O344" s="387">
        <v>6.7424717126265743E-2</v>
      </c>
      <c r="P344" s="387">
        <v>1.3912083245123691E-2</v>
      </c>
      <c r="Q344" s="391">
        <v>18940.961632899984</v>
      </c>
      <c r="R344" s="391">
        <v>301.07731560661995</v>
      </c>
      <c r="S344" s="391">
        <v>1140.3830469000004</v>
      </c>
      <c r="T344" s="391">
        <v>29.916266784000005</v>
      </c>
      <c r="U344" s="391">
        <v>12.568709000000005</v>
      </c>
      <c r="V344" s="391">
        <v>3.1120200000000007</v>
      </c>
      <c r="W344" s="391">
        <v>26.464498743999989</v>
      </c>
      <c r="X344" s="391">
        <v>100.54956300000001</v>
      </c>
      <c r="Y344" s="391">
        <v>20.746900399999994</v>
      </c>
      <c r="AA344" s="384" t="s">
        <v>671</v>
      </c>
      <c r="AB344" s="384" t="s">
        <v>442</v>
      </c>
      <c r="AC344" s="382">
        <v>1</v>
      </c>
      <c r="AD344" s="384" t="s">
        <v>258</v>
      </c>
      <c r="AE344" s="382">
        <v>54</v>
      </c>
      <c r="AF344" s="386">
        <v>2020</v>
      </c>
      <c r="AG344" s="390">
        <v>1491.28639</v>
      </c>
      <c r="AH344" s="387">
        <v>12.701089314507849</v>
      </c>
      <c r="AI344" s="387">
        <v>0.20189101008735147</v>
      </c>
      <c r="AJ344" s="387">
        <v>0.76469754873844209</v>
      </c>
      <c r="AK344" s="387">
        <v>2.0060712003145152E-2</v>
      </c>
      <c r="AL344" s="387">
        <v>8.4280987771906141E-3</v>
      </c>
      <c r="AM344" s="387">
        <v>2.0868023881046756E-3</v>
      </c>
      <c r="AN344" s="387">
        <v>1.7746087486254059E-2</v>
      </c>
      <c r="AO344" s="387">
        <v>6.7424717126265743E-2</v>
      </c>
      <c r="AP344" s="387">
        <v>1.3912083245123691E-2</v>
      </c>
      <c r="AQ344" s="391">
        <v>18940.961632899984</v>
      </c>
      <c r="AR344" s="391">
        <v>301.07731560661995</v>
      </c>
      <c r="AS344" s="391">
        <v>1140.3830469000004</v>
      </c>
      <c r="AT344" s="391">
        <v>29.916266784000005</v>
      </c>
      <c r="AU344" s="391">
        <v>12.568709000000005</v>
      </c>
      <c r="AV344" s="391">
        <v>3.1120200000000007</v>
      </c>
      <c r="AW344" s="391">
        <v>26.464498743999989</v>
      </c>
      <c r="AX344" s="391">
        <v>100.54956300000001</v>
      </c>
      <c r="AY344" s="391">
        <v>20.746900399999994</v>
      </c>
    </row>
    <row r="345" spans="1:51" customFormat="1" x14ac:dyDescent="0.25">
      <c r="A345" s="384" t="s">
        <v>672</v>
      </c>
      <c r="B345" s="384" t="s">
        <v>442</v>
      </c>
      <c r="C345" s="382">
        <v>1</v>
      </c>
      <c r="D345" s="384" t="s">
        <v>258</v>
      </c>
      <c r="E345" s="382">
        <v>54</v>
      </c>
      <c r="F345" s="386">
        <v>2021</v>
      </c>
      <c r="G345" s="390">
        <v>1667.4756200000004</v>
      </c>
      <c r="H345" s="387">
        <v>11.58511928227772</v>
      </c>
      <c r="I345" s="387">
        <v>0.19057340194184061</v>
      </c>
      <c r="J345" s="387">
        <v>0.71173607735266298</v>
      </c>
      <c r="K345" s="387">
        <v>1.986187194389083E-2</v>
      </c>
      <c r="L345" s="387">
        <v>8.7134264067980759E-3</v>
      </c>
      <c r="M345" s="387">
        <v>2.0855055739885412E-3</v>
      </c>
      <c r="N345" s="387">
        <v>1.7570186123620799E-2</v>
      </c>
      <c r="O345" s="387">
        <v>6.97074611501666E-2</v>
      </c>
      <c r="P345" s="387">
        <v>1.3903438060461713E-2</v>
      </c>
      <c r="Q345" s="391">
        <v>19317.903957990002</v>
      </c>
      <c r="R345" s="391">
        <v>317.77650155847994</v>
      </c>
      <c r="S345" s="391">
        <v>1186.8025568599999</v>
      </c>
      <c r="T345" s="391">
        <v>33.119187233999973</v>
      </c>
      <c r="U345" s="391">
        <v>14.529426099999998</v>
      </c>
      <c r="V345" s="391">
        <v>3.4775296999999998</v>
      </c>
      <c r="W345" s="391">
        <v>29.297856999999993</v>
      </c>
      <c r="X345" s="391">
        <v>116.23549199999999</v>
      </c>
      <c r="Y345" s="391">
        <v>23.183643999999997</v>
      </c>
      <c r="AA345" s="384" t="s">
        <v>672</v>
      </c>
      <c r="AB345" s="384" t="s">
        <v>442</v>
      </c>
      <c r="AC345" s="382">
        <v>1</v>
      </c>
      <c r="AD345" s="384" t="s">
        <v>258</v>
      </c>
      <c r="AE345" s="382">
        <v>54</v>
      </c>
      <c r="AF345" s="386">
        <v>2021</v>
      </c>
      <c r="AG345" s="390">
        <v>1667.4756200000004</v>
      </c>
      <c r="AH345" s="387">
        <v>11.58511928227772</v>
      </c>
      <c r="AI345" s="387">
        <v>0.19057340194184061</v>
      </c>
      <c r="AJ345" s="387">
        <v>0.71173607735266298</v>
      </c>
      <c r="AK345" s="387">
        <v>1.986187194389083E-2</v>
      </c>
      <c r="AL345" s="387">
        <v>8.7134264067980759E-3</v>
      </c>
      <c r="AM345" s="387">
        <v>2.0855055739885412E-3</v>
      </c>
      <c r="AN345" s="387">
        <v>1.7570186123620799E-2</v>
      </c>
      <c r="AO345" s="387">
        <v>6.97074611501666E-2</v>
      </c>
      <c r="AP345" s="387">
        <v>1.3903438060461713E-2</v>
      </c>
      <c r="AQ345" s="391">
        <v>19317.903957990002</v>
      </c>
      <c r="AR345" s="391">
        <v>317.77650155847994</v>
      </c>
      <c r="AS345" s="391">
        <v>1186.8025568599999</v>
      </c>
      <c r="AT345" s="391">
        <v>33.119187233999973</v>
      </c>
      <c r="AU345" s="391">
        <v>14.529426099999998</v>
      </c>
      <c r="AV345" s="391">
        <v>3.4775296999999998</v>
      </c>
      <c r="AW345" s="391">
        <v>29.297856999999993</v>
      </c>
      <c r="AX345" s="391">
        <v>116.23549199999999</v>
      </c>
      <c r="AY345" s="391">
        <v>23.183643999999997</v>
      </c>
    </row>
    <row r="346" spans="1:51" customFormat="1" x14ac:dyDescent="0.25">
      <c r="A346" s="384" t="s">
        <v>673</v>
      </c>
      <c r="B346" s="384" t="s">
        <v>442</v>
      </c>
      <c r="C346" s="382">
        <v>1</v>
      </c>
      <c r="D346" s="384" t="s">
        <v>258</v>
      </c>
      <c r="E346" s="382">
        <v>54</v>
      </c>
      <c r="F346" s="386">
        <v>2022</v>
      </c>
      <c r="G346" s="390">
        <v>2466.5230000000001</v>
      </c>
      <c r="H346" s="387">
        <v>11.405297944385675</v>
      </c>
      <c r="I346" s="387">
        <v>0.18731432217084537</v>
      </c>
      <c r="J346" s="387">
        <v>0.66826947830610106</v>
      </c>
      <c r="K346" s="387">
        <v>1.8227686273754592E-2</v>
      </c>
      <c r="L346" s="387">
        <v>8.7250055239703819E-3</v>
      </c>
      <c r="M346" s="387">
        <v>2.0860225102299875E-3</v>
      </c>
      <c r="N346" s="387">
        <v>1.612455765423635E-2</v>
      </c>
      <c r="O346" s="387">
        <v>6.9799943483194751E-2</v>
      </c>
      <c r="P346" s="387">
        <v>1.3906896063811283E-2</v>
      </c>
      <c r="Q346" s="391">
        <v>28131.42970167999</v>
      </c>
      <c r="R346" s="391">
        <v>462.01508386380004</v>
      </c>
      <c r="S346" s="391">
        <v>1648.3020384399995</v>
      </c>
      <c r="T346" s="391">
        <v>44.959007430999996</v>
      </c>
      <c r="U346" s="391">
        <v>21.520426799999999</v>
      </c>
      <c r="V346" s="391">
        <v>5.1452225</v>
      </c>
      <c r="W346" s="391">
        <v>39.771592319000007</v>
      </c>
      <c r="X346" s="391">
        <v>172.16316599999996</v>
      </c>
      <c r="Y346" s="391">
        <v>34.301679</v>
      </c>
      <c r="AA346" s="384" t="s">
        <v>673</v>
      </c>
      <c r="AB346" s="384" t="s">
        <v>442</v>
      </c>
      <c r="AC346" s="382">
        <v>1</v>
      </c>
      <c r="AD346" s="384" t="s">
        <v>258</v>
      </c>
      <c r="AE346" s="382">
        <v>54</v>
      </c>
      <c r="AF346" s="386">
        <v>2022</v>
      </c>
      <c r="AG346" s="390">
        <v>2466.5230000000001</v>
      </c>
      <c r="AH346" s="387">
        <v>11.405297944385675</v>
      </c>
      <c r="AI346" s="387">
        <v>0.18731432217084537</v>
      </c>
      <c r="AJ346" s="387">
        <v>0.66826947830610106</v>
      </c>
      <c r="AK346" s="387">
        <v>1.8227686273754592E-2</v>
      </c>
      <c r="AL346" s="387">
        <v>8.7250055239703819E-3</v>
      </c>
      <c r="AM346" s="387">
        <v>2.0860225102299875E-3</v>
      </c>
      <c r="AN346" s="387">
        <v>1.612455765423635E-2</v>
      </c>
      <c r="AO346" s="387">
        <v>6.9799943483194751E-2</v>
      </c>
      <c r="AP346" s="387">
        <v>1.3906896063811283E-2</v>
      </c>
      <c r="AQ346" s="391">
        <v>28131.42970167999</v>
      </c>
      <c r="AR346" s="391">
        <v>462.01508386380004</v>
      </c>
      <c r="AS346" s="391">
        <v>1648.3020384399995</v>
      </c>
      <c r="AT346" s="391">
        <v>44.959007430999996</v>
      </c>
      <c r="AU346" s="391">
        <v>21.520426799999999</v>
      </c>
      <c r="AV346" s="391">
        <v>5.1452225</v>
      </c>
      <c r="AW346" s="391">
        <v>39.771592319000007</v>
      </c>
      <c r="AX346" s="391">
        <v>172.16316599999996</v>
      </c>
      <c r="AY346" s="391">
        <v>34.301679</v>
      </c>
    </row>
    <row r="347" spans="1:51" customFormat="1" x14ac:dyDescent="0.25">
      <c r="A347" s="384" t="s">
        <v>674</v>
      </c>
      <c r="B347" s="384" t="s">
        <v>442</v>
      </c>
      <c r="C347" s="382">
        <v>1</v>
      </c>
      <c r="D347" s="384" t="s">
        <v>258</v>
      </c>
      <c r="E347" s="382">
        <v>54</v>
      </c>
      <c r="F347" s="386">
        <v>2023</v>
      </c>
      <c r="G347" s="390">
        <v>2605.6339000000003</v>
      </c>
      <c r="H347" s="387">
        <v>11.38499366434786</v>
      </c>
      <c r="I347" s="387">
        <v>0.18715676353922936</v>
      </c>
      <c r="J347" s="387">
        <v>0.6664150565242497</v>
      </c>
      <c r="K347" s="387">
        <v>1.8231272308055241E-2</v>
      </c>
      <c r="L347" s="387">
        <v>8.7157807549249362E-3</v>
      </c>
      <c r="M347" s="387">
        <v>2.0856035454558681E-3</v>
      </c>
      <c r="N347" s="387">
        <v>1.612774338943011E-2</v>
      </c>
      <c r="O347" s="387">
        <v>6.9726197529130993E-2</v>
      </c>
      <c r="P347" s="387">
        <v>1.3904104870603656E-2</v>
      </c>
      <c r="Q347" s="391">
        <v>29665.12544311001</v>
      </c>
      <c r="R347" s="391">
        <v>487.66200769210008</v>
      </c>
      <c r="S347" s="391">
        <v>1736.4336627500013</v>
      </c>
      <c r="T347" s="391">
        <v>47.50402116599998</v>
      </c>
      <c r="U347" s="391">
        <v>22.710133800000008</v>
      </c>
      <c r="V347" s="391">
        <v>5.4343193000000012</v>
      </c>
      <c r="W347" s="391">
        <v>42.022994906000001</v>
      </c>
      <c r="X347" s="391">
        <v>181.68094399999995</v>
      </c>
      <c r="Y347" s="391">
        <v>36.229007000000003</v>
      </c>
      <c r="AA347" s="384" t="s">
        <v>674</v>
      </c>
      <c r="AB347" s="384" t="s">
        <v>442</v>
      </c>
      <c r="AC347" s="382">
        <v>1</v>
      </c>
      <c r="AD347" s="384" t="s">
        <v>258</v>
      </c>
      <c r="AE347" s="382">
        <v>54</v>
      </c>
      <c r="AF347" s="386">
        <v>2023</v>
      </c>
      <c r="AG347" s="390">
        <v>2605.6339000000003</v>
      </c>
      <c r="AH347" s="387">
        <v>11.38499366434786</v>
      </c>
      <c r="AI347" s="387">
        <v>0.18715676353922936</v>
      </c>
      <c r="AJ347" s="387">
        <v>0.6664150565242497</v>
      </c>
      <c r="AK347" s="387">
        <v>1.8231272308055241E-2</v>
      </c>
      <c r="AL347" s="387">
        <v>8.7157807549249362E-3</v>
      </c>
      <c r="AM347" s="387">
        <v>2.0856035454558681E-3</v>
      </c>
      <c r="AN347" s="387">
        <v>1.612774338943011E-2</v>
      </c>
      <c r="AO347" s="387">
        <v>6.9726197529130993E-2</v>
      </c>
      <c r="AP347" s="387">
        <v>1.3904104870603656E-2</v>
      </c>
      <c r="AQ347" s="391">
        <v>29665.12544311001</v>
      </c>
      <c r="AR347" s="391">
        <v>487.66200769210008</v>
      </c>
      <c r="AS347" s="391">
        <v>1736.4336627500013</v>
      </c>
      <c r="AT347" s="391">
        <v>47.50402116599998</v>
      </c>
      <c r="AU347" s="391">
        <v>22.710133800000008</v>
      </c>
      <c r="AV347" s="391">
        <v>5.4343193000000012</v>
      </c>
      <c r="AW347" s="391">
        <v>42.022994906000001</v>
      </c>
      <c r="AX347" s="391">
        <v>181.68094399999995</v>
      </c>
      <c r="AY347" s="391">
        <v>36.229007000000003</v>
      </c>
    </row>
    <row r="348" spans="1:51" customFormat="1" x14ac:dyDescent="0.25">
      <c r="A348" s="384" t="s">
        <v>675</v>
      </c>
      <c r="B348" s="384" t="s">
        <v>442</v>
      </c>
      <c r="C348" s="382">
        <v>1</v>
      </c>
      <c r="D348" s="384" t="s">
        <v>258</v>
      </c>
      <c r="E348" s="382">
        <v>54</v>
      </c>
      <c r="F348" s="386">
        <v>2024</v>
      </c>
      <c r="G348" s="390">
        <v>2735.5506</v>
      </c>
      <c r="H348" s="387">
        <v>11.121071448113593</v>
      </c>
      <c r="I348" s="387">
        <v>0.18063488339469941</v>
      </c>
      <c r="J348" s="387">
        <v>0.64893063924315608</v>
      </c>
      <c r="K348" s="387">
        <v>1.7450242842885093E-2</v>
      </c>
      <c r="L348" s="387">
        <v>8.6547531601133612E-3</v>
      </c>
      <c r="M348" s="387">
        <v>2.0829927985978403E-3</v>
      </c>
      <c r="N348" s="387">
        <v>1.5436810006365809E-2</v>
      </c>
      <c r="O348" s="387">
        <v>6.9238093420754113E-2</v>
      </c>
      <c r="P348" s="387">
        <v>1.3886692134300127E-2</v>
      </c>
      <c r="Q348" s="391">
        <v>30422.253672530009</v>
      </c>
      <c r="R348" s="391">
        <v>494.13586365130004</v>
      </c>
      <c r="S348" s="391">
        <v>1775.182599539999</v>
      </c>
      <c r="T348" s="391">
        <v>47.736022279000018</v>
      </c>
      <c r="U348" s="391">
        <v>23.6755152</v>
      </c>
      <c r="V348" s="391">
        <v>5.6981322000000008</v>
      </c>
      <c r="W348" s="391">
        <v>42.228174874999993</v>
      </c>
      <c r="X348" s="391">
        <v>189.40430799999999</v>
      </c>
      <c r="Y348" s="391">
        <v>37.987748999999994</v>
      </c>
      <c r="AA348" s="384" t="s">
        <v>675</v>
      </c>
      <c r="AB348" s="384" t="s">
        <v>442</v>
      </c>
      <c r="AC348" s="382">
        <v>1</v>
      </c>
      <c r="AD348" s="384" t="s">
        <v>258</v>
      </c>
      <c r="AE348" s="382">
        <v>54</v>
      </c>
      <c r="AF348" s="386">
        <v>2024</v>
      </c>
      <c r="AG348" s="390">
        <v>2735.5506</v>
      </c>
      <c r="AH348" s="387">
        <v>11.121071448113593</v>
      </c>
      <c r="AI348" s="387">
        <v>0.18063488339469941</v>
      </c>
      <c r="AJ348" s="387">
        <v>0.64893063924315608</v>
      </c>
      <c r="AK348" s="387">
        <v>1.7450242842885093E-2</v>
      </c>
      <c r="AL348" s="387">
        <v>8.6547531601133612E-3</v>
      </c>
      <c r="AM348" s="387">
        <v>2.0829927985978403E-3</v>
      </c>
      <c r="AN348" s="387">
        <v>1.5436810006365809E-2</v>
      </c>
      <c r="AO348" s="387">
        <v>6.9238093420754113E-2</v>
      </c>
      <c r="AP348" s="387">
        <v>1.3886692134300127E-2</v>
      </c>
      <c r="AQ348" s="391">
        <v>30422.253672530009</v>
      </c>
      <c r="AR348" s="391">
        <v>494.13586365130004</v>
      </c>
      <c r="AS348" s="391">
        <v>1775.182599539999</v>
      </c>
      <c r="AT348" s="391">
        <v>47.736022279000018</v>
      </c>
      <c r="AU348" s="391">
        <v>23.6755152</v>
      </c>
      <c r="AV348" s="391">
        <v>5.6981322000000008</v>
      </c>
      <c r="AW348" s="391">
        <v>42.228174874999993</v>
      </c>
      <c r="AX348" s="391">
        <v>189.40430799999999</v>
      </c>
      <c r="AY348" s="391">
        <v>37.987748999999994</v>
      </c>
    </row>
    <row r="349" spans="1:51" customFormat="1" x14ac:dyDescent="0.25">
      <c r="A349" s="384" t="s">
        <v>676</v>
      </c>
      <c r="B349" s="384" t="s">
        <v>442</v>
      </c>
      <c r="C349" s="382">
        <v>1</v>
      </c>
      <c r="D349" s="384" t="s">
        <v>258</v>
      </c>
      <c r="E349" s="382">
        <v>54</v>
      </c>
      <c r="F349" s="386">
        <v>2025</v>
      </c>
      <c r="G349" s="390">
        <v>2791.3853999999997</v>
      </c>
      <c r="H349" s="387">
        <v>11.061548277536312</v>
      </c>
      <c r="I349" s="387">
        <v>0.18031614963333259</v>
      </c>
      <c r="J349" s="387">
        <v>0.64713974355529735</v>
      </c>
      <c r="K349" s="387">
        <v>1.7473761907975876E-2</v>
      </c>
      <c r="L349" s="387">
        <v>8.6310839771534219E-3</v>
      </c>
      <c r="M349" s="387">
        <v>2.0817490125154339E-3</v>
      </c>
      <c r="N349" s="387">
        <v>1.5457632672292406E-2</v>
      </c>
      <c r="O349" s="387">
        <v>6.904867418164469E-2</v>
      </c>
      <c r="P349" s="387">
        <v>1.3878406399918835E-2</v>
      </c>
      <c r="Q349" s="391">
        <v>30877.044363310004</v>
      </c>
      <c r="R349" s="391">
        <v>503.33186747069988</v>
      </c>
      <c r="S349" s="391">
        <v>1806.4164319200008</v>
      </c>
      <c r="T349" s="391">
        <v>48.776003872999993</v>
      </c>
      <c r="U349" s="391">
        <v>24.092681799999994</v>
      </c>
      <c r="V349" s="391">
        <v>5.8109637999999988</v>
      </c>
      <c r="W349" s="391">
        <v>43.148210160000005</v>
      </c>
      <c r="X349" s="391">
        <v>192.74146099999993</v>
      </c>
      <c r="Y349" s="391">
        <v>38.739980999999993</v>
      </c>
      <c r="AA349" s="384" t="s">
        <v>676</v>
      </c>
      <c r="AB349" s="384" t="s">
        <v>442</v>
      </c>
      <c r="AC349" s="382">
        <v>1</v>
      </c>
      <c r="AD349" s="384" t="s">
        <v>258</v>
      </c>
      <c r="AE349" s="382">
        <v>54</v>
      </c>
      <c r="AF349" s="386">
        <v>2025</v>
      </c>
      <c r="AG349" s="390">
        <v>2791.3853999999997</v>
      </c>
      <c r="AH349" s="387">
        <v>11.061548277536312</v>
      </c>
      <c r="AI349" s="387">
        <v>0.18031614963333259</v>
      </c>
      <c r="AJ349" s="387">
        <v>0.64713974355529735</v>
      </c>
      <c r="AK349" s="387">
        <v>1.7473761907975876E-2</v>
      </c>
      <c r="AL349" s="387">
        <v>8.6310839771534219E-3</v>
      </c>
      <c r="AM349" s="387">
        <v>2.0817490125154339E-3</v>
      </c>
      <c r="AN349" s="387">
        <v>1.5457632672292406E-2</v>
      </c>
      <c r="AO349" s="387">
        <v>6.904867418164469E-2</v>
      </c>
      <c r="AP349" s="387">
        <v>1.3878406399918835E-2</v>
      </c>
      <c r="AQ349" s="391">
        <v>30877.044363310004</v>
      </c>
      <c r="AR349" s="391">
        <v>503.33186747069988</v>
      </c>
      <c r="AS349" s="391">
        <v>1806.4164319200008</v>
      </c>
      <c r="AT349" s="391">
        <v>48.776003872999993</v>
      </c>
      <c r="AU349" s="391">
        <v>24.092681799999994</v>
      </c>
      <c r="AV349" s="391">
        <v>5.8109637999999988</v>
      </c>
      <c r="AW349" s="391">
        <v>43.148210160000005</v>
      </c>
      <c r="AX349" s="391">
        <v>192.74146099999993</v>
      </c>
      <c r="AY349" s="391">
        <v>38.739980999999993</v>
      </c>
    </row>
    <row r="350" spans="1:51" customFormat="1" x14ac:dyDescent="0.25">
      <c r="A350" s="384" t="s">
        <v>677</v>
      </c>
      <c r="B350" s="384" t="s">
        <v>442</v>
      </c>
      <c r="C350" s="382">
        <v>1</v>
      </c>
      <c r="D350" s="384" t="s">
        <v>258</v>
      </c>
      <c r="E350" s="382">
        <v>54</v>
      </c>
      <c r="F350" s="386">
        <v>2026</v>
      </c>
      <c r="G350" s="390">
        <v>2831.3042000000005</v>
      </c>
      <c r="H350" s="387">
        <v>5.217591767278134</v>
      </c>
      <c r="I350" s="387">
        <v>0.1595094105586394</v>
      </c>
      <c r="J350" s="387">
        <v>0.54224775960138782</v>
      </c>
      <c r="K350" s="387">
        <v>1.6730150044633154E-2</v>
      </c>
      <c r="L350" s="387">
        <v>8.701336295831438E-3</v>
      </c>
      <c r="M350" s="387">
        <v>2.0839574567791046E-3</v>
      </c>
      <c r="N350" s="387">
        <v>1.4799819382883682E-2</v>
      </c>
      <c r="O350" s="387">
        <v>6.9610659638762937E-2</v>
      </c>
      <c r="P350" s="387">
        <v>1.3893128827343946E-2</v>
      </c>
      <c r="Q350" s="391">
        <v>14772.589484580007</v>
      </c>
      <c r="R350" s="391">
        <v>451.61966405420014</v>
      </c>
      <c r="S350" s="391">
        <v>1535.2683592000001</v>
      </c>
      <c r="T350" s="391">
        <v>47.368144088000044</v>
      </c>
      <c r="U350" s="391">
        <v>24.636129999999998</v>
      </c>
      <c r="V350" s="391">
        <v>5.9003174999999981</v>
      </c>
      <c r="W350" s="391">
        <v>41.902790777999982</v>
      </c>
      <c r="X350" s="391">
        <v>197.088953</v>
      </c>
      <c r="Y350" s="391">
        <v>39.335673999999997</v>
      </c>
      <c r="AA350" s="384" t="s">
        <v>677</v>
      </c>
      <c r="AB350" s="384" t="s">
        <v>442</v>
      </c>
      <c r="AC350" s="382">
        <v>1</v>
      </c>
      <c r="AD350" s="384" t="s">
        <v>258</v>
      </c>
      <c r="AE350" s="382">
        <v>54</v>
      </c>
      <c r="AF350" s="386">
        <v>2026</v>
      </c>
      <c r="AG350" s="390">
        <v>2831.3042000000005</v>
      </c>
      <c r="AH350" s="387">
        <v>5.217591767278134</v>
      </c>
      <c r="AI350" s="387">
        <v>0.1595094105586394</v>
      </c>
      <c r="AJ350" s="387">
        <v>0.54224775960138782</v>
      </c>
      <c r="AK350" s="387">
        <v>1.6730150044633154E-2</v>
      </c>
      <c r="AL350" s="387">
        <v>8.701336295831438E-3</v>
      </c>
      <c r="AM350" s="387">
        <v>2.0839574567791046E-3</v>
      </c>
      <c r="AN350" s="387">
        <v>1.4799819382883682E-2</v>
      </c>
      <c r="AO350" s="387">
        <v>6.9610659638762937E-2</v>
      </c>
      <c r="AP350" s="387">
        <v>1.3893128827343946E-2</v>
      </c>
      <c r="AQ350" s="391">
        <v>14772.589484580007</v>
      </c>
      <c r="AR350" s="391">
        <v>451.61966405420014</v>
      </c>
      <c r="AS350" s="391">
        <v>1535.2683592000001</v>
      </c>
      <c r="AT350" s="391">
        <v>47.368144088000044</v>
      </c>
      <c r="AU350" s="391">
        <v>24.636129999999998</v>
      </c>
      <c r="AV350" s="391">
        <v>5.9003174999999981</v>
      </c>
      <c r="AW350" s="391">
        <v>41.902790777999982</v>
      </c>
      <c r="AX350" s="391">
        <v>197.088953</v>
      </c>
      <c r="AY350" s="391">
        <v>39.335673999999997</v>
      </c>
    </row>
    <row r="351" spans="1:51" customFormat="1" x14ac:dyDescent="0.25">
      <c r="A351" s="384" t="s">
        <v>1144</v>
      </c>
      <c r="B351" s="384" t="s">
        <v>442</v>
      </c>
      <c r="C351" s="382">
        <v>1</v>
      </c>
      <c r="D351" s="384" t="s">
        <v>258</v>
      </c>
      <c r="E351" s="382">
        <v>54</v>
      </c>
      <c r="F351" s="386">
        <v>2027</v>
      </c>
      <c r="G351" s="390">
        <v>2820.9354000000003</v>
      </c>
      <c r="H351" s="387">
        <v>2.6240915488599983</v>
      </c>
      <c r="I351" s="387">
        <v>7.3588548041865834E-2</v>
      </c>
      <c r="J351" s="387">
        <v>0.1636292311762971</v>
      </c>
      <c r="K351" s="387">
        <v>1.2821763634147736E-2</v>
      </c>
      <c r="L351" s="387">
        <v>8.8773750366633718E-3</v>
      </c>
      <c r="M351" s="387">
        <v>2.0868213784689996E-3</v>
      </c>
      <c r="N351" s="387">
        <v>1.1342382524250639E-2</v>
      </c>
      <c r="O351" s="387">
        <v>7.1018922304991461E-2</v>
      </c>
      <c r="P351" s="387">
        <v>1.3912213303431193E-2</v>
      </c>
      <c r="Q351" s="391">
        <v>7402.3927430200001</v>
      </c>
      <c r="R351" s="391">
        <v>207.58854020590005</v>
      </c>
      <c r="S351" s="391">
        <v>461.58749070000022</v>
      </c>
      <c r="T351" s="391">
        <v>36.169366926000002</v>
      </c>
      <c r="U351" s="391">
        <v>25.042501500000004</v>
      </c>
      <c r="V351" s="391">
        <v>5.8867882999999992</v>
      </c>
      <c r="W351" s="391">
        <v>31.996128382999991</v>
      </c>
      <c r="X351" s="391">
        <v>200.33979200000002</v>
      </c>
      <c r="Y351" s="391">
        <v>39.245455</v>
      </c>
      <c r="AA351" s="384" t="s">
        <v>1144</v>
      </c>
      <c r="AB351" s="384" t="s">
        <v>442</v>
      </c>
      <c r="AC351" s="382">
        <v>1</v>
      </c>
      <c r="AD351" s="384" t="s">
        <v>258</v>
      </c>
      <c r="AE351" s="382">
        <v>54</v>
      </c>
      <c r="AF351" s="386">
        <v>2027</v>
      </c>
      <c r="AG351" s="390">
        <v>2820.9354000000003</v>
      </c>
      <c r="AH351" s="387">
        <v>2.6240915488599983</v>
      </c>
      <c r="AI351" s="387">
        <v>7.3588548041865834E-2</v>
      </c>
      <c r="AJ351" s="387">
        <v>0.1636292311762971</v>
      </c>
      <c r="AK351" s="387">
        <v>1.2821763634147736E-2</v>
      </c>
      <c r="AL351" s="387">
        <v>8.8773750366633718E-3</v>
      </c>
      <c r="AM351" s="387">
        <v>2.0868213784689996E-3</v>
      </c>
      <c r="AN351" s="387">
        <v>1.1342382524250639E-2</v>
      </c>
      <c r="AO351" s="387">
        <v>7.1018922304991461E-2</v>
      </c>
      <c r="AP351" s="387">
        <v>1.3912213303431193E-2</v>
      </c>
      <c r="AQ351" s="391">
        <v>7402.3927430200001</v>
      </c>
      <c r="AR351" s="391">
        <v>207.58854020590005</v>
      </c>
      <c r="AS351" s="391">
        <v>461.58749070000022</v>
      </c>
      <c r="AT351" s="391">
        <v>36.169366926000002</v>
      </c>
      <c r="AU351" s="391">
        <v>25.042501500000004</v>
      </c>
      <c r="AV351" s="391">
        <v>5.8867882999999992</v>
      </c>
      <c r="AW351" s="391">
        <v>31.996128382999991</v>
      </c>
      <c r="AX351" s="391">
        <v>200.33979200000002</v>
      </c>
      <c r="AY351" s="391">
        <v>39.245455</v>
      </c>
    </row>
    <row r="352" spans="1:51" customFormat="1" x14ac:dyDescent="0.25">
      <c r="A352" s="384" t="s">
        <v>1145</v>
      </c>
      <c r="B352" s="384" t="s">
        <v>442</v>
      </c>
      <c r="C352" s="382">
        <v>1</v>
      </c>
      <c r="D352" s="384" t="s">
        <v>258</v>
      </c>
      <c r="E352" s="382">
        <v>54</v>
      </c>
      <c r="F352" s="386">
        <v>2028</v>
      </c>
      <c r="G352" s="390">
        <v>2782.5031999999992</v>
      </c>
      <c r="H352" s="387">
        <v>2.4832233267656263</v>
      </c>
      <c r="I352" s="387">
        <v>6.1222567078503279E-2</v>
      </c>
      <c r="J352" s="387">
        <v>0.15273574253930788</v>
      </c>
      <c r="K352" s="387">
        <v>7.9564656105337132E-3</v>
      </c>
      <c r="L352" s="387">
        <v>8.8742135139323469E-3</v>
      </c>
      <c r="M352" s="387">
        <v>2.0870731792869109E-3</v>
      </c>
      <c r="N352" s="387">
        <v>7.038438875470121E-3</v>
      </c>
      <c r="O352" s="387">
        <v>7.0993751956871076E-2</v>
      </c>
      <c r="P352" s="387">
        <v>1.3913884088255501E-2</v>
      </c>
      <c r="Q352" s="391">
        <v>6909.5768530399992</v>
      </c>
      <c r="R352" s="391">
        <v>170.35198880814997</v>
      </c>
      <c r="S352" s="391">
        <v>424.98769237000016</v>
      </c>
      <c r="T352" s="391">
        <v>22.138891022000003</v>
      </c>
      <c r="U352" s="391">
        <v>24.692527499999994</v>
      </c>
      <c r="V352" s="391">
        <v>5.807287800000001</v>
      </c>
      <c r="W352" s="391">
        <v>19.584478694000008</v>
      </c>
      <c r="X352" s="391">
        <v>197.54034199999998</v>
      </c>
      <c r="Y352" s="391">
        <v>38.715427000000005</v>
      </c>
      <c r="AA352" s="384" t="s">
        <v>1145</v>
      </c>
      <c r="AB352" s="384" t="s">
        <v>442</v>
      </c>
      <c r="AC352" s="382">
        <v>1</v>
      </c>
      <c r="AD352" s="384" t="s">
        <v>258</v>
      </c>
      <c r="AE352" s="382">
        <v>54</v>
      </c>
      <c r="AF352" s="386">
        <v>2028</v>
      </c>
      <c r="AG352" s="390">
        <v>2782.5031999999992</v>
      </c>
      <c r="AH352" s="387">
        <v>2.4832233267656263</v>
      </c>
      <c r="AI352" s="387">
        <v>6.1222567078503279E-2</v>
      </c>
      <c r="AJ352" s="387">
        <v>0.15273574253930788</v>
      </c>
      <c r="AK352" s="387">
        <v>7.9564656105337132E-3</v>
      </c>
      <c r="AL352" s="387">
        <v>8.8742135139323469E-3</v>
      </c>
      <c r="AM352" s="387">
        <v>2.0870731792869109E-3</v>
      </c>
      <c r="AN352" s="387">
        <v>7.038438875470121E-3</v>
      </c>
      <c r="AO352" s="387">
        <v>7.0993751956871076E-2</v>
      </c>
      <c r="AP352" s="387">
        <v>1.3913884088255501E-2</v>
      </c>
      <c r="AQ352" s="391">
        <v>6909.5768530399992</v>
      </c>
      <c r="AR352" s="391">
        <v>170.35198880814997</v>
      </c>
      <c r="AS352" s="391">
        <v>424.98769237000016</v>
      </c>
      <c r="AT352" s="391">
        <v>22.138891022000003</v>
      </c>
      <c r="AU352" s="391">
        <v>24.692527499999994</v>
      </c>
      <c r="AV352" s="391">
        <v>5.807287800000001</v>
      </c>
      <c r="AW352" s="391">
        <v>19.584478694000008</v>
      </c>
      <c r="AX352" s="391">
        <v>197.54034199999998</v>
      </c>
      <c r="AY352" s="391">
        <v>38.715427000000005</v>
      </c>
    </row>
    <row r="353" spans="1:51" customFormat="1" x14ac:dyDescent="0.25">
      <c r="A353" s="384" t="s">
        <v>1379</v>
      </c>
      <c r="B353" s="384" t="s">
        <v>442</v>
      </c>
      <c r="C353" s="382">
        <v>1</v>
      </c>
      <c r="D353" s="384" t="s">
        <v>258</v>
      </c>
      <c r="E353" s="382">
        <v>54</v>
      </c>
      <c r="F353" s="386">
        <v>2029</v>
      </c>
      <c r="G353" s="390">
        <v>2679.3674000000005</v>
      </c>
      <c r="H353" s="387">
        <v>2.4729812204925676</v>
      </c>
      <c r="I353" s="387">
        <v>6.1072095645285512E-2</v>
      </c>
      <c r="J353" s="387">
        <v>0.14960620415848905</v>
      </c>
      <c r="K353" s="387">
        <v>7.9570376974057392E-3</v>
      </c>
      <c r="L353" s="387">
        <v>8.8395353694308565E-3</v>
      </c>
      <c r="M353" s="387">
        <v>2.0858631406801467E-3</v>
      </c>
      <c r="N353" s="387">
        <v>7.0389473675763889E-3</v>
      </c>
      <c r="O353" s="387">
        <v>7.0716318710155227E-2</v>
      </c>
      <c r="P353" s="387">
        <v>1.3905823441757181E-2</v>
      </c>
      <c r="Q353" s="391">
        <v>6626.0252629999986</v>
      </c>
      <c r="R353" s="391">
        <v>163.63458212166</v>
      </c>
      <c r="S353" s="391">
        <v>400.84998626000004</v>
      </c>
      <c r="T353" s="391">
        <v>21.319827407000005</v>
      </c>
      <c r="U353" s="391">
        <v>23.6843629</v>
      </c>
      <c r="V353" s="391">
        <v>5.5887937000000001</v>
      </c>
      <c r="W353" s="391">
        <v>18.859926106999996</v>
      </c>
      <c r="X353" s="391">
        <v>189.474999</v>
      </c>
      <c r="Y353" s="391">
        <v>37.258809999999997</v>
      </c>
      <c r="AA353" s="384" t="s">
        <v>1379</v>
      </c>
      <c r="AB353" s="384" t="s">
        <v>442</v>
      </c>
      <c r="AC353" s="382">
        <v>1</v>
      </c>
      <c r="AD353" s="384" t="s">
        <v>258</v>
      </c>
      <c r="AE353" s="382">
        <v>54</v>
      </c>
      <c r="AF353" s="386">
        <v>2029</v>
      </c>
      <c r="AG353" s="390">
        <v>2679.3674000000005</v>
      </c>
      <c r="AH353" s="387">
        <v>2.4729812204925676</v>
      </c>
      <c r="AI353" s="387">
        <v>6.1072095645285512E-2</v>
      </c>
      <c r="AJ353" s="387">
        <v>0.14960620415848905</v>
      </c>
      <c r="AK353" s="387">
        <v>7.9570376974057392E-3</v>
      </c>
      <c r="AL353" s="387">
        <v>8.8395353694308565E-3</v>
      </c>
      <c r="AM353" s="387">
        <v>2.0858631406801467E-3</v>
      </c>
      <c r="AN353" s="387">
        <v>7.0389473675763889E-3</v>
      </c>
      <c r="AO353" s="387">
        <v>7.0716318710155227E-2</v>
      </c>
      <c r="AP353" s="387">
        <v>1.3905823441757181E-2</v>
      </c>
      <c r="AQ353" s="391">
        <v>6626.0252629999986</v>
      </c>
      <c r="AR353" s="391">
        <v>163.63458212166</v>
      </c>
      <c r="AS353" s="391">
        <v>400.84998626000004</v>
      </c>
      <c r="AT353" s="391">
        <v>21.319827407000005</v>
      </c>
      <c r="AU353" s="391">
        <v>23.6843629</v>
      </c>
      <c r="AV353" s="391">
        <v>5.5887937000000001</v>
      </c>
      <c r="AW353" s="391">
        <v>18.859926106999996</v>
      </c>
      <c r="AX353" s="391">
        <v>189.474999</v>
      </c>
      <c r="AY353" s="391">
        <v>37.258809999999997</v>
      </c>
    </row>
    <row r="354" spans="1:51" customFormat="1" x14ac:dyDescent="0.25">
      <c r="A354" s="384" t="s">
        <v>1380</v>
      </c>
      <c r="B354" s="384" t="s">
        <v>442</v>
      </c>
      <c r="C354" s="382">
        <v>1</v>
      </c>
      <c r="D354" s="384" t="s">
        <v>258</v>
      </c>
      <c r="E354" s="382">
        <v>54</v>
      </c>
      <c r="F354" s="386">
        <v>2030</v>
      </c>
      <c r="G354" s="390">
        <v>2577.5300999999999</v>
      </c>
      <c r="H354" s="387">
        <v>2.4528415067626175</v>
      </c>
      <c r="I354" s="387">
        <v>6.0813288145178189E-2</v>
      </c>
      <c r="J354" s="387">
        <v>0.1463469828771351</v>
      </c>
      <c r="K354" s="387">
        <v>7.9601956019834663E-3</v>
      </c>
      <c r="L354" s="387">
        <v>8.7757044233935429E-3</v>
      </c>
      <c r="M354" s="387">
        <v>2.0834964837074068E-3</v>
      </c>
      <c r="N354" s="387">
        <v>7.0417418275736127E-3</v>
      </c>
      <c r="O354" s="387">
        <v>7.0205656570218128E-2</v>
      </c>
      <c r="P354" s="387">
        <v>1.3890038374333627E-2</v>
      </c>
      <c r="Q354" s="391">
        <v>6322.2728142100004</v>
      </c>
      <c r="R354" s="391">
        <v>156.74808067416996</v>
      </c>
      <c r="S354" s="391">
        <v>377.21375341000032</v>
      </c>
      <c r="T354" s="391">
        <v>20.517643766000003</v>
      </c>
      <c r="U354" s="391">
        <v>22.619642299999999</v>
      </c>
      <c r="V354" s="391">
        <v>5.3702749000000001</v>
      </c>
      <c r="W354" s="391">
        <v>18.150301516999995</v>
      </c>
      <c r="X354" s="391">
        <v>180.95719299999999</v>
      </c>
      <c r="Y354" s="391">
        <v>35.801991999999991</v>
      </c>
      <c r="AA354" s="384" t="s">
        <v>1380</v>
      </c>
      <c r="AB354" s="384" t="s">
        <v>442</v>
      </c>
      <c r="AC354" s="382">
        <v>1</v>
      </c>
      <c r="AD354" s="384" t="s">
        <v>258</v>
      </c>
      <c r="AE354" s="382">
        <v>54</v>
      </c>
      <c r="AF354" s="386">
        <v>2030</v>
      </c>
      <c r="AG354" s="390">
        <v>2577.5300999999999</v>
      </c>
      <c r="AH354" s="387">
        <v>2.4528415067626175</v>
      </c>
      <c r="AI354" s="387">
        <v>6.0813288145178189E-2</v>
      </c>
      <c r="AJ354" s="387">
        <v>0.1463469828771351</v>
      </c>
      <c r="AK354" s="387">
        <v>7.9601956019834663E-3</v>
      </c>
      <c r="AL354" s="387">
        <v>8.7757044233935429E-3</v>
      </c>
      <c r="AM354" s="387">
        <v>2.0834964837074068E-3</v>
      </c>
      <c r="AN354" s="387">
        <v>7.0417418275736127E-3</v>
      </c>
      <c r="AO354" s="387">
        <v>7.0205656570218128E-2</v>
      </c>
      <c r="AP354" s="387">
        <v>1.3890038374333627E-2</v>
      </c>
      <c r="AQ354" s="391">
        <v>6322.2728142100004</v>
      </c>
      <c r="AR354" s="391">
        <v>156.74808067416996</v>
      </c>
      <c r="AS354" s="391">
        <v>377.21375341000032</v>
      </c>
      <c r="AT354" s="391">
        <v>20.517643766000003</v>
      </c>
      <c r="AU354" s="391">
        <v>22.619642299999999</v>
      </c>
      <c r="AV354" s="391">
        <v>5.3702749000000001</v>
      </c>
      <c r="AW354" s="391">
        <v>18.150301516999995</v>
      </c>
      <c r="AX354" s="391">
        <v>180.95719299999999</v>
      </c>
      <c r="AY354" s="391">
        <v>35.801991999999991</v>
      </c>
    </row>
    <row r="355" spans="1:51" customFormat="1" x14ac:dyDescent="0.25">
      <c r="A355" s="384" t="s">
        <v>2109</v>
      </c>
      <c r="B355" s="384" t="s">
        <v>442</v>
      </c>
      <c r="C355" s="382">
        <v>1</v>
      </c>
      <c r="D355" s="384" t="s">
        <v>258</v>
      </c>
      <c r="E355" s="382">
        <v>54</v>
      </c>
      <c r="F355" s="386">
        <v>2031</v>
      </c>
      <c r="G355" s="390">
        <v>2518.7738999999997</v>
      </c>
      <c r="H355" s="387">
        <v>2.4408850183535726</v>
      </c>
      <c r="I355" s="387">
        <v>6.0690051351742963E-2</v>
      </c>
      <c r="J355" s="387">
        <v>0.14326216485727439</v>
      </c>
      <c r="K355" s="387">
        <v>7.9637358744268413E-3</v>
      </c>
      <c r="L355" s="387">
        <v>8.7414095405705158E-3</v>
      </c>
      <c r="M355" s="387">
        <v>2.0821016130109973E-3</v>
      </c>
      <c r="N355" s="387">
        <v>7.044873792363817E-3</v>
      </c>
      <c r="O355" s="387">
        <v>6.9931297922374069E-2</v>
      </c>
      <c r="P355" s="387">
        <v>1.3880739354969501E-2</v>
      </c>
      <c r="Q355" s="391">
        <v>6148.0374771299994</v>
      </c>
      <c r="R355" s="391">
        <v>152.86451733442988</v>
      </c>
      <c r="S355" s="391">
        <v>360.8450016999999</v>
      </c>
      <c r="T355" s="391">
        <v>20.058850067000002</v>
      </c>
      <c r="U355" s="391">
        <v>22.017634200000003</v>
      </c>
      <c r="V355" s="391">
        <v>5.2443431999999994</v>
      </c>
      <c r="W355" s="391">
        <v>17.744444237</v>
      </c>
      <c r="X355" s="391">
        <v>176.14112800000001</v>
      </c>
      <c r="Y355" s="391">
        <v>34.962444000000012</v>
      </c>
      <c r="AA355" s="384" t="s">
        <v>2109</v>
      </c>
      <c r="AB355" s="384" t="s">
        <v>442</v>
      </c>
      <c r="AC355" s="382">
        <v>1</v>
      </c>
      <c r="AD355" s="384" t="s">
        <v>258</v>
      </c>
      <c r="AE355" s="382">
        <v>54</v>
      </c>
      <c r="AF355" s="386">
        <v>2031</v>
      </c>
      <c r="AG355" s="390">
        <v>2518.7738999999997</v>
      </c>
      <c r="AH355" s="387">
        <v>2.4408850183535726</v>
      </c>
      <c r="AI355" s="387">
        <v>6.0690051351742963E-2</v>
      </c>
      <c r="AJ355" s="387">
        <v>0.14326216485727439</v>
      </c>
      <c r="AK355" s="387">
        <v>7.9637358744268413E-3</v>
      </c>
      <c r="AL355" s="387">
        <v>8.7414095405705158E-3</v>
      </c>
      <c r="AM355" s="387">
        <v>2.0821016130109973E-3</v>
      </c>
      <c r="AN355" s="387">
        <v>7.044873792363817E-3</v>
      </c>
      <c r="AO355" s="387">
        <v>6.9931297922374069E-2</v>
      </c>
      <c r="AP355" s="387">
        <v>1.3880739354969501E-2</v>
      </c>
      <c r="AQ355" s="391">
        <v>6148.0374771299994</v>
      </c>
      <c r="AR355" s="391">
        <v>152.86451733442988</v>
      </c>
      <c r="AS355" s="391">
        <v>360.8450016999999</v>
      </c>
      <c r="AT355" s="391">
        <v>20.058850067000002</v>
      </c>
      <c r="AU355" s="391">
        <v>22.017634200000003</v>
      </c>
      <c r="AV355" s="391">
        <v>5.2443431999999994</v>
      </c>
      <c r="AW355" s="391">
        <v>17.744444237</v>
      </c>
      <c r="AX355" s="391">
        <v>176.14112800000001</v>
      </c>
      <c r="AY355" s="391">
        <v>34.962444000000012</v>
      </c>
    </row>
    <row r="356" spans="1:51" customFormat="1" x14ac:dyDescent="0.25">
      <c r="A356" s="384" t="s">
        <v>678</v>
      </c>
      <c r="B356" s="384" t="s">
        <v>442</v>
      </c>
      <c r="C356" s="382">
        <v>1</v>
      </c>
      <c r="D356" s="384" t="s">
        <v>679</v>
      </c>
      <c r="E356" s="382">
        <v>61</v>
      </c>
      <c r="F356" s="386">
        <v>61</v>
      </c>
      <c r="G356" s="390">
        <v>0.3530356863000001</v>
      </c>
      <c r="H356" s="387">
        <v>28.690048995230985</v>
      </c>
      <c r="I356" s="387">
        <v>2.5158132113057712</v>
      </c>
      <c r="J356" s="387">
        <v>4.668222326194333</v>
      </c>
      <c r="K356" s="387">
        <v>8.8588002972661478E-2</v>
      </c>
      <c r="L356" s="387">
        <v>2.1270580831929908E-2</v>
      </c>
      <c r="M356" s="387">
        <v>5.1320479948884978E-3</v>
      </c>
      <c r="N356" s="387">
        <v>7.8366700614056276E-2</v>
      </c>
      <c r="O356" s="387">
        <v>0.17016459083671959</v>
      </c>
      <c r="P356" s="387">
        <v>3.4213832081938157E-2</v>
      </c>
      <c r="Q356" s="391">
        <v>10.128611137011999</v>
      </c>
      <c r="R356" s="391">
        <v>0.88817184365594004</v>
      </c>
      <c r="S356" s="391">
        <v>1.6480490727289991</v>
      </c>
      <c r="T356" s="391">
        <v>3.1274726427399993E-2</v>
      </c>
      <c r="U356" s="391">
        <v>7.509274102000002E-3</v>
      </c>
      <c r="V356" s="391">
        <v>1.8117960860000002E-3</v>
      </c>
      <c r="W356" s="391">
        <v>2.7666241934349994E-2</v>
      </c>
      <c r="X356" s="391">
        <v>6.0074173110000011E-2</v>
      </c>
      <c r="Y356" s="391">
        <v>1.2078703689999998E-2</v>
      </c>
      <c r="AA356" s="384" t="s">
        <v>678</v>
      </c>
      <c r="AB356" s="384" t="s">
        <v>442</v>
      </c>
      <c r="AC356" s="382">
        <v>1</v>
      </c>
      <c r="AD356" s="384" t="s">
        <v>679</v>
      </c>
      <c r="AE356" s="382">
        <v>61</v>
      </c>
      <c r="AF356" s="386">
        <v>61</v>
      </c>
      <c r="AG356" s="390">
        <v>0.3530356863000001</v>
      </c>
      <c r="AH356" s="387">
        <v>28.690048995230985</v>
      </c>
      <c r="AI356" s="387">
        <v>2.5158132113057712</v>
      </c>
      <c r="AJ356" s="387">
        <v>4.668222326194333</v>
      </c>
      <c r="AK356" s="387">
        <v>8.8588002972661478E-2</v>
      </c>
      <c r="AL356" s="387">
        <v>2.1270580831929908E-2</v>
      </c>
      <c r="AM356" s="387">
        <v>5.1320479948884978E-3</v>
      </c>
      <c r="AN356" s="387">
        <v>7.8366700614056276E-2</v>
      </c>
      <c r="AO356" s="387">
        <v>0.17016459083671959</v>
      </c>
      <c r="AP356" s="387">
        <v>3.4213832081938157E-2</v>
      </c>
      <c r="AQ356" s="391">
        <v>10.128611137011999</v>
      </c>
      <c r="AR356" s="391">
        <v>0.88817184365594004</v>
      </c>
      <c r="AS356" s="391">
        <v>1.6480490727289991</v>
      </c>
      <c r="AT356" s="391">
        <v>3.1274726427399993E-2</v>
      </c>
      <c r="AU356" s="391">
        <v>7.509274102000002E-3</v>
      </c>
      <c r="AV356" s="391">
        <v>1.8117960860000002E-3</v>
      </c>
      <c r="AW356" s="391">
        <v>2.7666241934349994E-2</v>
      </c>
      <c r="AX356" s="391">
        <v>6.0074173110000011E-2</v>
      </c>
      <c r="AY356" s="391">
        <v>1.2078703689999998E-2</v>
      </c>
    </row>
    <row r="357" spans="1:51" customFormat="1" x14ac:dyDescent="0.25">
      <c r="A357" s="384" t="s">
        <v>680</v>
      </c>
      <c r="B357" s="384" t="s">
        <v>442</v>
      </c>
      <c r="C357" s="382">
        <v>1</v>
      </c>
      <c r="D357" s="384" t="s">
        <v>679</v>
      </c>
      <c r="E357" s="382">
        <v>61</v>
      </c>
      <c r="F357" s="386">
        <v>2001</v>
      </c>
      <c r="G357" s="390">
        <v>0.26888019000000007</v>
      </c>
      <c r="H357" s="387">
        <v>32.413719857903992</v>
      </c>
      <c r="I357" s="387">
        <v>2.8219686717983938</v>
      </c>
      <c r="J357" s="387">
        <v>5.1819676455152717</v>
      </c>
      <c r="K357" s="387">
        <v>8.9216158129760276E-2</v>
      </c>
      <c r="L357" s="387">
        <v>2.127054730212739E-2</v>
      </c>
      <c r="M357" s="387">
        <v>5.1320415981556677E-3</v>
      </c>
      <c r="N357" s="387">
        <v>7.8922388815628214E-2</v>
      </c>
      <c r="O357" s="387">
        <v>0.17016432858069611</v>
      </c>
      <c r="P357" s="387">
        <v>3.421379128004929E-2</v>
      </c>
      <c r="Q357" s="391">
        <v>8.7154071540000011</v>
      </c>
      <c r="R357" s="391">
        <v>0.75877147264720002</v>
      </c>
      <c r="S357" s="391">
        <v>1.3933284450999992</v>
      </c>
      <c r="T357" s="391">
        <v>2.3988457548999993E-2</v>
      </c>
      <c r="U357" s="391">
        <v>5.7192288000000018E-3</v>
      </c>
      <c r="V357" s="391">
        <v>1.37990432E-3</v>
      </c>
      <c r="W357" s="391">
        <v>2.1220666899999994E-2</v>
      </c>
      <c r="X357" s="391">
        <v>4.5753817000000009E-2</v>
      </c>
      <c r="Y357" s="391">
        <v>9.1994106999999988E-3</v>
      </c>
      <c r="AA357" s="384" t="s">
        <v>680</v>
      </c>
      <c r="AB357" s="384" t="s">
        <v>442</v>
      </c>
      <c r="AC357" s="382">
        <v>1</v>
      </c>
      <c r="AD357" s="384" t="s">
        <v>679</v>
      </c>
      <c r="AE357" s="382">
        <v>61</v>
      </c>
      <c r="AF357" s="386">
        <v>2001</v>
      </c>
      <c r="AG357" s="390">
        <v>0.26888019000000007</v>
      </c>
      <c r="AH357" s="387">
        <v>32.413719857903992</v>
      </c>
      <c r="AI357" s="387">
        <v>2.8219686717983938</v>
      </c>
      <c r="AJ357" s="387">
        <v>5.1819676455152717</v>
      </c>
      <c r="AK357" s="387">
        <v>8.9216158129760276E-2</v>
      </c>
      <c r="AL357" s="387">
        <v>2.127054730212739E-2</v>
      </c>
      <c r="AM357" s="387">
        <v>5.1320415981556677E-3</v>
      </c>
      <c r="AN357" s="387">
        <v>7.8922388815628214E-2</v>
      </c>
      <c r="AO357" s="387">
        <v>0.17016432858069611</v>
      </c>
      <c r="AP357" s="387">
        <v>3.421379128004929E-2</v>
      </c>
      <c r="AQ357" s="391">
        <v>8.7154071540000011</v>
      </c>
      <c r="AR357" s="391">
        <v>0.75877147264720002</v>
      </c>
      <c r="AS357" s="391">
        <v>1.3933284450999992</v>
      </c>
      <c r="AT357" s="391">
        <v>2.3988457548999993E-2</v>
      </c>
      <c r="AU357" s="391">
        <v>5.7192288000000018E-3</v>
      </c>
      <c r="AV357" s="391">
        <v>1.37990432E-3</v>
      </c>
      <c r="AW357" s="391">
        <v>2.1220666899999994E-2</v>
      </c>
      <c r="AX357" s="391">
        <v>4.5753817000000009E-2</v>
      </c>
      <c r="AY357" s="391">
        <v>9.1994106999999988E-3</v>
      </c>
    </row>
    <row r="358" spans="1:51" customFormat="1" x14ac:dyDescent="0.25">
      <c r="A358" s="384" t="s">
        <v>681</v>
      </c>
      <c r="B358" s="384" t="s">
        <v>442</v>
      </c>
      <c r="C358" s="382">
        <v>1</v>
      </c>
      <c r="D358" s="384" t="s">
        <v>679</v>
      </c>
      <c r="E358" s="382">
        <v>61</v>
      </c>
      <c r="F358" s="386">
        <v>2002</v>
      </c>
      <c r="G358" s="390">
        <v>1.2524089100000002E-2</v>
      </c>
      <c r="H358" s="387">
        <v>32.413806934270369</v>
      </c>
      <c r="I358" s="387">
        <v>2.821976542064045</v>
      </c>
      <c r="J358" s="387">
        <v>4.5510964371851985</v>
      </c>
      <c r="K358" s="387">
        <v>7.0791141401253657E-2</v>
      </c>
      <c r="L358" s="387">
        <v>2.1270664067696538E-2</v>
      </c>
      <c r="M358" s="387">
        <v>5.1320690460434377E-3</v>
      </c>
      <c r="N358" s="387">
        <v>6.2623176561399582E-2</v>
      </c>
      <c r="O358" s="387">
        <v>0.17016532883018212</v>
      </c>
      <c r="P358" s="387">
        <v>3.4213949340235847E-2</v>
      </c>
      <c r="Q358" s="391">
        <v>0.40595340611499997</v>
      </c>
      <c r="R358" s="391">
        <v>3.5342685650920004E-2</v>
      </c>
      <c r="S358" s="391">
        <v>5.6998337281999982E-2</v>
      </c>
      <c r="T358" s="391">
        <v>8.8659456239999982E-4</v>
      </c>
      <c r="U358" s="391">
        <v>2.6639569199999989E-4</v>
      </c>
      <c r="V358" s="391">
        <v>6.4274490000000022E-5</v>
      </c>
      <c r="W358" s="391">
        <v>7.8429824298000017E-4</v>
      </c>
      <c r="X358" s="391">
        <v>2.13116574E-3</v>
      </c>
      <c r="Y358" s="391">
        <v>4.2849855000000005E-4</v>
      </c>
      <c r="AA358" s="384" t="s">
        <v>681</v>
      </c>
      <c r="AB358" s="384" t="s">
        <v>442</v>
      </c>
      <c r="AC358" s="382">
        <v>1</v>
      </c>
      <c r="AD358" s="384" t="s">
        <v>679</v>
      </c>
      <c r="AE358" s="382">
        <v>61</v>
      </c>
      <c r="AF358" s="386">
        <v>2002</v>
      </c>
      <c r="AG358" s="390">
        <v>1.2524089100000002E-2</v>
      </c>
      <c r="AH358" s="387">
        <v>32.413806934270369</v>
      </c>
      <c r="AI358" s="387">
        <v>2.821976542064045</v>
      </c>
      <c r="AJ358" s="387">
        <v>4.5510964371851985</v>
      </c>
      <c r="AK358" s="387">
        <v>7.0791141401253657E-2</v>
      </c>
      <c r="AL358" s="387">
        <v>2.1270664067696538E-2</v>
      </c>
      <c r="AM358" s="387">
        <v>5.1320690460434377E-3</v>
      </c>
      <c r="AN358" s="387">
        <v>6.2623176561399582E-2</v>
      </c>
      <c r="AO358" s="387">
        <v>0.17016532883018212</v>
      </c>
      <c r="AP358" s="387">
        <v>3.4213949340235847E-2</v>
      </c>
      <c r="AQ358" s="391">
        <v>0.40595340611499997</v>
      </c>
      <c r="AR358" s="391">
        <v>3.5342685650920004E-2</v>
      </c>
      <c r="AS358" s="391">
        <v>5.6998337281999982E-2</v>
      </c>
      <c r="AT358" s="391">
        <v>8.8659456239999982E-4</v>
      </c>
      <c r="AU358" s="391">
        <v>2.6639569199999989E-4</v>
      </c>
      <c r="AV358" s="391">
        <v>6.4274490000000022E-5</v>
      </c>
      <c r="AW358" s="391">
        <v>7.8429824298000017E-4</v>
      </c>
      <c r="AX358" s="391">
        <v>2.13116574E-3</v>
      </c>
      <c r="AY358" s="391">
        <v>4.2849855000000005E-4</v>
      </c>
    </row>
    <row r="359" spans="1:51" customFormat="1" x14ac:dyDescent="0.25">
      <c r="A359" s="384" t="s">
        <v>1146</v>
      </c>
      <c r="B359" s="384" t="s">
        <v>442</v>
      </c>
      <c r="C359" s="382">
        <v>1</v>
      </c>
      <c r="D359" s="384" t="s">
        <v>679</v>
      </c>
      <c r="E359" s="382">
        <v>61</v>
      </c>
      <c r="F359" s="386">
        <v>2003</v>
      </c>
      <c r="G359" s="390">
        <v>1.5380582199999999E-2</v>
      </c>
      <c r="H359" s="387">
        <v>32.413753955815793</v>
      </c>
      <c r="I359" s="387">
        <v>2.8219738830952701</v>
      </c>
      <c r="J359" s="387">
        <v>4.1288336114480737</v>
      </c>
      <c r="K359" s="387">
        <v>7.9022472894426515E-2</v>
      </c>
      <c r="L359" s="387">
        <v>2.1270647999267544E-2</v>
      </c>
      <c r="M359" s="387">
        <v>5.1320486424759667E-3</v>
      </c>
      <c r="N359" s="387">
        <v>6.9904803692671685E-2</v>
      </c>
      <c r="O359" s="387">
        <v>0.17016514953510672</v>
      </c>
      <c r="P359" s="387">
        <v>3.4213829044780895E-2</v>
      </c>
      <c r="Q359" s="391">
        <v>0.49854240712799991</v>
      </c>
      <c r="R359" s="391">
        <v>4.3403601275199988E-2</v>
      </c>
      <c r="S359" s="391">
        <v>6.350386475099995E-2</v>
      </c>
      <c r="T359" s="391">
        <v>1.215411639999999E-3</v>
      </c>
      <c r="U359" s="391">
        <v>3.2715494999999996E-4</v>
      </c>
      <c r="V359" s="391">
        <v>7.8933896000000009E-5</v>
      </c>
      <c r="W359" s="391">
        <v>1.0751765793700003E-3</v>
      </c>
      <c r="X359" s="391">
        <v>2.6172390700000005E-3</v>
      </c>
      <c r="Y359" s="391">
        <v>5.2622861000000006E-4</v>
      </c>
      <c r="AA359" s="384" t="s">
        <v>1146</v>
      </c>
      <c r="AB359" s="384" t="s">
        <v>442</v>
      </c>
      <c r="AC359" s="382">
        <v>1</v>
      </c>
      <c r="AD359" s="384" t="s">
        <v>679</v>
      </c>
      <c r="AE359" s="382">
        <v>61</v>
      </c>
      <c r="AF359" s="386">
        <v>2003</v>
      </c>
      <c r="AG359" s="390">
        <v>1.5380582199999999E-2</v>
      </c>
      <c r="AH359" s="387">
        <v>32.413753955815793</v>
      </c>
      <c r="AI359" s="387">
        <v>2.8219738830952701</v>
      </c>
      <c r="AJ359" s="387">
        <v>4.1288336114480737</v>
      </c>
      <c r="AK359" s="387">
        <v>7.9022472894426515E-2</v>
      </c>
      <c r="AL359" s="387">
        <v>2.1270647999267544E-2</v>
      </c>
      <c r="AM359" s="387">
        <v>5.1320486424759667E-3</v>
      </c>
      <c r="AN359" s="387">
        <v>6.9904803692671685E-2</v>
      </c>
      <c r="AO359" s="387">
        <v>0.17016514953510672</v>
      </c>
      <c r="AP359" s="387">
        <v>3.4213829044780895E-2</v>
      </c>
      <c r="AQ359" s="391">
        <v>0.49854240712799991</v>
      </c>
      <c r="AR359" s="391">
        <v>4.3403601275199988E-2</v>
      </c>
      <c r="AS359" s="391">
        <v>6.350386475099995E-2</v>
      </c>
      <c r="AT359" s="391">
        <v>1.215411639999999E-3</v>
      </c>
      <c r="AU359" s="391">
        <v>3.2715494999999996E-4</v>
      </c>
      <c r="AV359" s="391">
        <v>7.8933896000000009E-5</v>
      </c>
      <c r="AW359" s="391">
        <v>1.0751765793700003E-3</v>
      </c>
      <c r="AX359" s="391">
        <v>2.6172390700000005E-3</v>
      </c>
      <c r="AY359" s="391">
        <v>5.2622861000000006E-4</v>
      </c>
    </row>
    <row r="360" spans="1:51" customFormat="1" x14ac:dyDescent="0.25">
      <c r="A360" s="384" t="s">
        <v>1147</v>
      </c>
      <c r="B360" s="384" t="s">
        <v>442</v>
      </c>
      <c r="C360" s="382">
        <v>1</v>
      </c>
      <c r="D360" s="384" t="s">
        <v>679</v>
      </c>
      <c r="E360" s="382">
        <v>61</v>
      </c>
      <c r="F360" s="386">
        <v>2008</v>
      </c>
      <c r="G360" s="390">
        <v>5.6250824999999997E-2</v>
      </c>
      <c r="H360" s="387">
        <v>9.0435681568936985</v>
      </c>
      <c r="I360" s="387">
        <v>0.90050384296799202</v>
      </c>
      <c r="J360" s="387">
        <v>2.3860703482304482</v>
      </c>
      <c r="K360" s="387">
        <v>9.2163318066890598E-2</v>
      </c>
      <c r="L360" s="387">
        <v>2.127070420744941E-2</v>
      </c>
      <c r="M360" s="387">
        <v>5.132073707363404E-3</v>
      </c>
      <c r="N360" s="387">
        <v>8.1529474669927091E-2</v>
      </c>
      <c r="O360" s="387">
        <v>0.17016552735004331</v>
      </c>
      <c r="P360" s="387">
        <v>3.4214001839084136E-2</v>
      </c>
      <c r="Q360" s="391">
        <v>0.50870816976899991</v>
      </c>
      <c r="R360" s="391">
        <v>5.0654084082619996E-2</v>
      </c>
      <c r="S360" s="391">
        <v>0.134218425596</v>
      </c>
      <c r="T360" s="391">
        <v>5.184262676000001E-3</v>
      </c>
      <c r="U360" s="391">
        <v>1.1964946600000004E-3</v>
      </c>
      <c r="V360" s="391">
        <v>2.8868338000000003E-4</v>
      </c>
      <c r="W360" s="391">
        <v>4.586100212000001E-3</v>
      </c>
      <c r="X360" s="391">
        <v>9.5719512999999992E-3</v>
      </c>
      <c r="Y360" s="391">
        <v>1.9245658299999998E-3</v>
      </c>
      <c r="AA360" s="384" t="s">
        <v>1147</v>
      </c>
      <c r="AB360" s="384" t="s">
        <v>442</v>
      </c>
      <c r="AC360" s="382">
        <v>1</v>
      </c>
      <c r="AD360" s="384" t="s">
        <v>679</v>
      </c>
      <c r="AE360" s="382">
        <v>61</v>
      </c>
      <c r="AF360" s="386">
        <v>2008</v>
      </c>
      <c r="AG360" s="390">
        <v>5.6250824999999997E-2</v>
      </c>
      <c r="AH360" s="387">
        <v>9.0435681568936985</v>
      </c>
      <c r="AI360" s="387">
        <v>0.90050384296799202</v>
      </c>
      <c r="AJ360" s="387">
        <v>2.3860703482304482</v>
      </c>
      <c r="AK360" s="387">
        <v>9.2163318066890598E-2</v>
      </c>
      <c r="AL360" s="387">
        <v>2.127070420744941E-2</v>
      </c>
      <c r="AM360" s="387">
        <v>5.132073707363404E-3</v>
      </c>
      <c r="AN360" s="387">
        <v>8.1529474669927091E-2</v>
      </c>
      <c r="AO360" s="387">
        <v>0.17016552735004331</v>
      </c>
      <c r="AP360" s="387">
        <v>3.4214001839084136E-2</v>
      </c>
      <c r="AQ360" s="391">
        <v>0.50870816976899991</v>
      </c>
      <c r="AR360" s="391">
        <v>5.0654084082619996E-2</v>
      </c>
      <c r="AS360" s="391">
        <v>0.134218425596</v>
      </c>
      <c r="AT360" s="391">
        <v>5.184262676000001E-3</v>
      </c>
      <c r="AU360" s="391">
        <v>1.1964946600000004E-3</v>
      </c>
      <c r="AV360" s="391">
        <v>2.8868338000000003E-4</v>
      </c>
      <c r="AW360" s="391">
        <v>4.586100212000001E-3</v>
      </c>
      <c r="AX360" s="391">
        <v>9.5719512999999992E-3</v>
      </c>
      <c r="AY360" s="391">
        <v>1.9245658299999998E-3</v>
      </c>
    </row>
    <row r="361" spans="1:51" customFormat="1" x14ac:dyDescent="0.25">
      <c r="A361" s="384" t="s">
        <v>682</v>
      </c>
      <c r="B361" s="384" t="s">
        <v>683</v>
      </c>
      <c r="C361" s="382">
        <v>2</v>
      </c>
      <c r="D361" s="384" t="s">
        <v>679</v>
      </c>
      <c r="E361" s="382">
        <v>61</v>
      </c>
      <c r="F361" s="386">
        <v>2</v>
      </c>
      <c r="G361" s="390">
        <v>2269807.6210295986</v>
      </c>
      <c r="H361" s="387">
        <v>1.623431264081973</v>
      </c>
      <c r="I361" s="387">
        <v>2.0084013069720021</v>
      </c>
      <c r="J361" s="387">
        <v>0.16082912882116968</v>
      </c>
      <c r="K361" s="387">
        <v>2.2338784980003298E-2</v>
      </c>
      <c r="L361" s="387">
        <v>1.3581270110233721E-2</v>
      </c>
      <c r="M361" s="387">
        <v>3.462826165908007E-3</v>
      </c>
      <c r="N361" s="387">
        <v>2.0551615568497033E-2</v>
      </c>
      <c r="O361" s="387">
        <v>0.10865016563946242</v>
      </c>
      <c r="P361" s="387">
        <v>2.308562259296322E-2</v>
      </c>
      <c r="Q361" s="391">
        <v>3684876.6554309772</v>
      </c>
      <c r="R361" s="391">
        <v>4558684.5926508568</v>
      </c>
      <c r="S361" s="391">
        <v>365051.18228184199</v>
      </c>
      <c r="T361" s="391">
        <v>50704.744392153014</v>
      </c>
      <c r="U361" s="391">
        <v>30826.870399469997</v>
      </c>
      <c r="V361" s="391">
        <v>7859.9492216786994</v>
      </c>
      <c r="W361" s="391">
        <v>46648.213641845112</v>
      </c>
      <c r="X361" s="391">
        <v>246614.97399458004</v>
      </c>
      <c r="Y361" s="391">
        <v>52399.922097720999</v>
      </c>
      <c r="AA361" s="384" t="s">
        <v>682</v>
      </c>
      <c r="AB361" s="384" t="s">
        <v>683</v>
      </c>
      <c r="AC361" s="382">
        <v>2</v>
      </c>
      <c r="AD361" s="384" t="s">
        <v>679</v>
      </c>
      <c r="AE361" s="382">
        <v>61</v>
      </c>
      <c r="AF361" s="386">
        <v>2</v>
      </c>
      <c r="AG361" s="390">
        <v>2269807.6210295986</v>
      </c>
      <c r="AH361" s="387">
        <v>1.623431264081973</v>
      </c>
      <c r="AI361" s="387">
        <v>2.0084013069720021</v>
      </c>
      <c r="AJ361" s="387">
        <v>0.16082912882116968</v>
      </c>
      <c r="AK361" s="387">
        <v>2.2338784980003298E-2</v>
      </c>
      <c r="AL361" s="387">
        <v>1.3581270110233721E-2</v>
      </c>
      <c r="AM361" s="387">
        <v>3.462826165908007E-3</v>
      </c>
      <c r="AN361" s="387">
        <v>2.0551615568497033E-2</v>
      </c>
      <c r="AO361" s="387">
        <v>0.10865016563946242</v>
      </c>
      <c r="AP361" s="387">
        <v>2.308562259296322E-2</v>
      </c>
      <c r="AQ361" s="391">
        <v>3684876.6554309772</v>
      </c>
      <c r="AR361" s="391">
        <v>4558684.5926508568</v>
      </c>
      <c r="AS361" s="391">
        <v>365051.18228184199</v>
      </c>
      <c r="AT361" s="391">
        <v>50704.744392153014</v>
      </c>
      <c r="AU361" s="391">
        <v>30826.870399469997</v>
      </c>
      <c r="AV361" s="391">
        <v>7859.9492216786994</v>
      </c>
      <c r="AW361" s="391">
        <v>46648.213641845112</v>
      </c>
      <c r="AX361" s="391">
        <v>246614.97399458004</v>
      </c>
      <c r="AY361" s="391">
        <v>52399.922097720999</v>
      </c>
    </row>
    <row r="362" spans="1:51" customFormat="1" x14ac:dyDescent="0.25">
      <c r="A362" s="384" t="s">
        <v>684</v>
      </c>
      <c r="B362" s="384" t="s">
        <v>683</v>
      </c>
      <c r="C362" s="382">
        <v>2</v>
      </c>
      <c r="D362" s="384" t="s">
        <v>472</v>
      </c>
      <c r="E362" s="382">
        <v>21</v>
      </c>
      <c r="F362" s="386">
        <v>21</v>
      </c>
      <c r="G362" s="390">
        <v>15680.696667599999</v>
      </c>
      <c r="H362" s="387">
        <v>5.3392562139150286</v>
      </c>
      <c r="I362" s="387">
        <v>0.12439815051715784</v>
      </c>
      <c r="J362" s="387">
        <v>0.14161958797050611</v>
      </c>
      <c r="K362" s="387">
        <v>4.5628687991227414E-3</v>
      </c>
      <c r="L362" s="387">
        <v>3.1212716875729891E-3</v>
      </c>
      <c r="M362" s="387">
        <v>1.3700311287883659E-3</v>
      </c>
      <c r="N362" s="387">
        <v>4.1978267139820124E-3</v>
      </c>
      <c r="O362" s="387">
        <v>2.4970178333277363E-2</v>
      </c>
      <c r="P362" s="387">
        <v>9.1335817940364911E-3</v>
      </c>
      <c r="Q362" s="391">
        <v>83723.257120999973</v>
      </c>
      <c r="R362" s="391">
        <v>1950.6496642700001</v>
      </c>
      <c r="S362" s="391">
        <v>2220.6938011560001</v>
      </c>
      <c r="T362" s="391">
        <v>71.548961573099987</v>
      </c>
      <c r="U362" s="391">
        <v>48.943714549999996</v>
      </c>
      <c r="V362" s="391">
        <v>21.483042555699996</v>
      </c>
      <c r="W362" s="391">
        <v>65.824847365099998</v>
      </c>
      <c r="X362" s="391">
        <v>391.54979218000005</v>
      </c>
      <c r="Y362" s="391">
        <v>143.22092560100003</v>
      </c>
      <c r="AA362" s="384" t="s">
        <v>684</v>
      </c>
      <c r="AB362" s="384" t="s">
        <v>683</v>
      </c>
      <c r="AC362" s="382">
        <v>2</v>
      </c>
      <c r="AD362" s="384" t="s">
        <v>472</v>
      </c>
      <c r="AE362" s="382">
        <v>21</v>
      </c>
      <c r="AF362" s="386">
        <v>21</v>
      </c>
      <c r="AG362" s="390">
        <v>15680.696667599999</v>
      </c>
      <c r="AH362" s="387">
        <v>5.3392562139150286</v>
      </c>
      <c r="AI362" s="387">
        <v>0.12439815051715784</v>
      </c>
      <c r="AJ362" s="387">
        <v>0.14161958797050611</v>
      </c>
      <c r="AK362" s="387">
        <v>4.5628687991227414E-3</v>
      </c>
      <c r="AL362" s="387">
        <v>3.1212716875729891E-3</v>
      </c>
      <c r="AM362" s="387">
        <v>1.3700311287883659E-3</v>
      </c>
      <c r="AN362" s="387">
        <v>4.1978267139820124E-3</v>
      </c>
      <c r="AO362" s="387">
        <v>2.4970178333277363E-2</v>
      </c>
      <c r="AP362" s="387">
        <v>9.1335817940364911E-3</v>
      </c>
      <c r="AQ362" s="391">
        <v>83723.257120999973</v>
      </c>
      <c r="AR362" s="391">
        <v>1950.6496642700001</v>
      </c>
      <c r="AS362" s="391">
        <v>2220.6938011560001</v>
      </c>
      <c r="AT362" s="391">
        <v>71.548961573099987</v>
      </c>
      <c r="AU362" s="391">
        <v>48.943714549999996</v>
      </c>
      <c r="AV362" s="391">
        <v>21.483042555699996</v>
      </c>
      <c r="AW362" s="391">
        <v>65.824847365099998</v>
      </c>
      <c r="AX362" s="391">
        <v>391.54979218000005</v>
      </c>
      <c r="AY362" s="391">
        <v>143.22092560100003</v>
      </c>
    </row>
    <row r="363" spans="1:51" customFormat="1" x14ac:dyDescent="0.25">
      <c r="A363" s="384" t="s">
        <v>685</v>
      </c>
      <c r="B363" s="384" t="s">
        <v>683</v>
      </c>
      <c r="C363" s="382">
        <v>2</v>
      </c>
      <c r="D363" s="384" t="s">
        <v>472</v>
      </c>
      <c r="E363" s="382">
        <v>21</v>
      </c>
      <c r="F363" s="386">
        <v>2001</v>
      </c>
      <c r="G363" s="390">
        <v>546.01528999999994</v>
      </c>
      <c r="H363" s="387">
        <v>7.375683838450751</v>
      </c>
      <c r="I363" s="387">
        <v>0.52868666736420511</v>
      </c>
      <c r="J363" s="387">
        <v>0.36080652869629365</v>
      </c>
      <c r="K363" s="387">
        <v>1.3227449491386952E-2</v>
      </c>
      <c r="L363" s="387">
        <v>3.1212697175568103E-3</v>
      </c>
      <c r="M363" s="387">
        <v>1.3700324033050432E-3</v>
      </c>
      <c r="N363" s="387">
        <v>1.2169218741108883E-2</v>
      </c>
      <c r="O363" s="387">
        <v>2.4970175652040804E-2</v>
      </c>
      <c r="P363" s="387">
        <v>9.1335951416305575E-3</v>
      </c>
      <c r="Q363" s="391">
        <v>4027.2361499999993</v>
      </c>
      <c r="R363" s="391">
        <v>288.67100399999993</v>
      </c>
      <c r="S363" s="391">
        <v>197.00588140000008</v>
      </c>
      <c r="T363" s="391">
        <v>7.2223896699999983</v>
      </c>
      <c r="U363" s="391">
        <v>1.7042609899999996</v>
      </c>
      <c r="V363" s="391">
        <v>0.74805864</v>
      </c>
      <c r="W363" s="391">
        <v>6.6445795000000007</v>
      </c>
      <c r="X363" s="391">
        <v>13.634097699999996</v>
      </c>
      <c r="Y363" s="391">
        <v>4.987082599999999</v>
      </c>
      <c r="AA363" s="384" t="s">
        <v>685</v>
      </c>
      <c r="AB363" s="384" t="s">
        <v>683</v>
      </c>
      <c r="AC363" s="382">
        <v>2</v>
      </c>
      <c r="AD363" s="384" t="s">
        <v>472</v>
      </c>
      <c r="AE363" s="382">
        <v>21</v>
      </c>
      <c r="AF363" s="386">
        <v>2001</v>
      </c>
      <c r="AG363" s="390">
        <v>546.01528999999994</v>
      </c>
      <c r="AH363" s="387">
        <v>7.375683838450751</v>
      </c>
      <c r="AI363" s="387">
        <v>0.52868666736420511</v>
      </c>
      <c r="AJ363" s="387">
        <v>0.36080652869629365</v>
      </c>
      <c r="AK363" s="387">
        <v>1.3227449491386952E-2</v>
      </c>
      <c r="AL363" s="387">
        <v>3.1212697175568103E-3</v>
      </c>
      <c r="AM363" s="387">
        <v>1.3700324033050432E-3</v>
      </c>
      <c r="AN363" s="387">
        <v>1.2169218741108883E-2</v>
      </c>
      <c r="AO363" s="387">
        <v>2.4970175652040804E-2</v>
      </c>
      <c r="AP363" s="387">
        <v>9.1335951416305575E-3</v>
      </c>
      <c r="AQ363" s="391">
        <v>4027.2361499999993</v>
      </c>
      <c r="AR363" s="391">
        <v>288.67100399999993</v>
      </c>
      <c r="AS363" s="391">
        <v>197.00588140000008</v>
      </c>
      <c r="AT363" s="391">
        <v>7.2223896699999983</v>
      </c>
      <c r="AU363" s="391">
        <v>1.7042609899999996</v>
      </c>
      <c r="AV363" s="391">
        <v>0.74805864</v>
      </c>
      <c r="AW363" s="391">
        <v>6.6445795000000007</v>
      </c>
      <c r="AX363" s="391">
        <v>13.634097699999996</v>
      </c>
      <c r="AY363" s="391">
        <v>4.987082599999999</v>
      </c>
    </row>
    <row r="364" spans="1:51" customFormat="1" x14ac:dyDescent="0.25">
      <c r="A364" s="384" t="s">
        <v>686</v>
      </c>
      <c r="B364" s="384" t="s">
        <v>683</v>
      </c>
      <c r="C364" s="382">
        <v>2</v>
      </c>
      <c r="D364" s="384" t="s">
        <v>472</v>
      </c>
      <c r="E364" s="382">
        <v>21</v>
      </c>
      <c r="F364" s="386">
        <v>2002</v>
      </c>
      <c r="G364" s="390">
        <v>38.320681999999998</v>
      </c>
      <c r="H364" s="387">
        <v>6.9215534838341366</v>
      </c>
      <c r="I364" s="387">
        <v>0.52277890383057379</v>
      </c>
      <c r="J364" s="387">
        <v>0.31985647045634535</v>
      </c>
      <c r="K364" s="387">
        <v>1.0860047141123432E-2</v>
      </c>
      <c r="L364" s="387">
        <v>3.1212720848757349E-3</v>
      </c>
      <c r="M364" s="387">
        <v>1.3700306795166122E-3</v>
      </c>
      <c r="N364" s="387">
        <v>9.9912064456472872E-3</v>
      </c>
      <c r="O364" s="387">
        <v>2.4970179027607078E-2</v>
      </c>
      <c r="P364" s="387">
        <v>9.1335699609939106E-3</v>
      </c>
      <c r="Q364" s="391">
        <v>265.23865000000006</v>
      </c>
      <c r="R364" s="391">
        <v>20.03324413</v>
      </c>
      <c r="S364" s="391">
        <v>12.257118090000004</v>
      </c>
      <c r="T364" s="391">
        <v>0.41616441300000012</v>
      </c>
      <c r="U364" s="391">
        <v>0.11960927500000004</v>
      </c>
      <c r="V364" s="391">
        <v>5.2500510000000007E-2</v>
      </c>
      <c r="W364" s="391">
        <v>0.38286984499999999</v>
      </c>
      <c r="X364" s="391">
        <v>0.95687429000000002</v>
      </c>
      <c r="Y364" s="391">
        <v>0.35000463000000004</v>
      </c>
      <c r="AA364" s="384" t="s">
        <v>686</v>
      </c>
      <c r="AB364" s="384" t="s">
        <v>683</v>
      </c>
      <c r="AC364" s="382">
        <v>2</v>
      </c>
      <c r="AD364" s="384" t="s">
        <v>472</v>
      </c>
      <c r="AE364" s="382">
        <v>21</v>
      </c>
      <c r="AF364" s="386">
        <v>2002</v>
      </c>
      <c r="AG364" s="390">
        <v>38.320681999999998</v>
      </c>
      <c r="AH364" s="387">
        <v>6.9215534838341366</v>
      </c>
      <c r="AI364" s="387">
        <v>0.52277890383057379</v>
      </c>
      <c r="AJ364" s="387">
        <v>0.31985647045634535</v>
      </c>
      <c r="AK364" s="387">
        <v>1.0860047141123432E-2</v>
      </c>
      <c r="AL364" s="387">
        <v>3.1212720848757349E-3</v>
      </c>
      <c r="AM364" s="387">
        <v>1.3700306795166122E-3</v>
      </c>
      <c r="AN364" s="387">
        <v>9.9912064456472872E-3</v>
      </c>
      <c r="AO364" s="387">
        <v>2.4970179027607078E-2</v>
      </c>
      <c r="AP364" s="387">
        <v>9.1335699609939106E-3</v>
      </c>
      <c r="AQ364" s="391">
        <v>265.23865000000006</v>
      </c>
      <c r="AR364" s="391">
        <v>20.03324413</v>
      </c>
      <c r="AS364" s="391">
        <v>12.257118090000004</v>
      </c>
      <c r="AT364" s="391">
        <v>0.41616441300000012</v>
      </c>
      <c r="AU364" s="391">
        <v>0.11960927500000004</v>
      </c>
      <c r="AV364" s="391">
        <v>5.2500510000000007E-2</v>
      </c>
      <c r="AW364" s="391">
        <v>0.38286984499999999</v>
      </c>
      <c r="AX364" s="391">
        <v>0.95687429000000002</v>
      </c>
      <c r="AY364" s="391">
        <v>0.35000463000000004</v>
      </c>
    </row>
    <row r="365" spans="1:51" customFormat="1" x14ac:dyDescent="0.25">
      <c r="A365" s="384" t="s">
        <v>687</v>
      </c>
      <c r="B365" s="384" t="s">
        <v>683</v>
      </c>
      <c r="C365" s="382">
        <v>2</v>
      </c>
      <c r="D365" s="384" t="s">
        <v>472</v>
      </c>
      <c r="E365" s="382">
        <v>21</v>
      </c>
      <c r="F365" s="386">
        <v>2003</v>
      </c>
      <c r="G365" s="390">
        <v>45.638752999999994</v>
      </c>
      <c r="H365" s="387">
        <v>6.4959355112090797</v>
      </c>
      <c r="I365" s="387">
        <v>0.43866650125168849</v>
      </c>
      <c r="J365" s="387">
        <v>0.2868879138744217</v>
      </c>
      <c r="K365" s="387">
        <v>1.2690731602592212E-2</v>
      </c>
      <c r="L365" s="387">
        <v>3.1212659557109286E-3</v>
      </c>
      <c r="M365" s="387">
        <v>1.3700291942683014E-3</v>
      </c>
      <c r="N365" s="387">
        <v>1.1675434361670664E-2</v>
      </c>
      <c r="O365" s="387">
        <v>2.4970147847816957E-2</v>
      </c>
      <c r="P365" s="387">
        <v>9.1335692278884124E-3</v>
      </c>
      <c r="Q365" s="391">
        <v>296.46639629999987</v>
      </c>
      <c r="R365" s="391">
        <v>20.020192099999999</v>
      </c>
      <c r="S365" s="391">
        <v>13.093206640000004</v>
      </c>
      <c r="T365" s="391">
        <v>0.57918916500000006</v>
      </c>
      <c r="U365" s="391">
        <v>0.14245068599999999</v>
      </c>
      <c r="V365" s="391">
        <v>6.2526424000000011E-2</v>
      </c>
      <c r="W365" s="391">
        <v>0.53285226500000005</v>
      </c>
      <c r="X365" s="391">
        <v>1.1396064099999996</v>
      </c>
      <c r="Y365" s="391">
        <v>0.4168447099999999</v>
      </c>
      <c r="AA365" s="384" t="s">
        <v>687</v>
      </c>
      <c r="AB365" s="384" t="s">
        <v>683</v>
      </c>
      <c r="AC365" s="382">
        <v>2</v>
      </c>
      <c r="AD365" s="384" t="s">
        <v>472</v>
      </c>
      <c r="AE365" s="382">
        <v>21</v>
      </c>
      <c r="AF365" s="386">
        <v>2003</v>
      </c>
      <c r="AG365" s="390">
        <v>45.638752999999994</v>
      </c>
      <c r="AH365" s="387">
        <v>6.4959355112090797</v>
      </c>
      <c r="AI365" s="387">
        <v>0.43866650125168849</v>
      </c>
      <c r="AJ365" s="387">
        <v>0.2868879138744217</v>
      </c>
      <c r="AK365" s="387">
        <v>1.2690731602592212E-2</v>
      </c>
      <c r="AL365" s="387">
        <v>3.1212659557109286E-3</v>
      </c>
      <c r="AM365" s="387">
        <v>1.3700291942683014E-3</v>
      </c>
      <c r="AN365" s="387">
        <v>1.1675434361670664E-2</v>
      </c>
      <c r="AO365" s="387">
        <v>2.4970147847816957E-2</v>
      </c>
      <c r="AP365" s="387">
        <v>9.1335692278884124E-3</v>
      </c>
      <c r="AQ365" s="391">
        <v>296.46639629999987</v>
      </c>
      <c r="AR365" s="391">
        <v>20.020192099999999</v>
      </c>
      <c r="AS365" s="391">
        <v>13.093206640000004</v>
      </c>
      <c r="AT365" s="391">
        <v>0.57918916500000006</v>
      </c>
      <c r="AU365" s="391">
        <v>0.14245068599999999</v>
      </c>
      <c r="AV365" s="391">
        <v>6.2526424000000011E-2</v>
      </c>
      <c r="AW365" s="391">
        <v>0.53285226500000005</v>
      </c>
      <c r="AX365" s="391">
        <v>1.1396064099999996</v>
      </c>
      <c r="AY365" s="391">
        <v>0.4168447099999999</v>
      </c>
    </row>
    <row r="366" spans="1:51" customFormat="1" x14ac:dyDescent="0.25">
      <c r="A366" s="384" t="s">
        <v>688</v>
      </c>
      <c r="B366" s="384" t="s">
        <v>683</v>
      </c>
      <c r="C366" s="382">
        <v>2</v>
      </c>
      <c r="D366" s="384" t="s">
        <v>472</v>
      </c>
      <c r="E366" s="382">
        <v>21</v>
      </c>
      <c r="F366" s="386">
        <v>2004</v>
      </c>
      <c r="G366" s="390">
        <v>48.92733299999999</v>
      </c>
      <c r="H366" s="387">
        <v>6.2938821149315496</v>
      </c>
      <c r="I366" s="387">
        <v>0.31367677081438317</v>
      </c>
      <c r="J366" s="387">
        <v>0.26712852364137657</v>
      </c>
      <c r="K366" s="387">
        <v>3.40644118084262E-3</v>
      </c>
      <c r="L366" s="387">
        <v>3.1212788769827294E-3</v>
      </c>
      <c r="M366" s="387">
        <v>1.3700308986798854E-3</v>
      </c>
      <c r="N366" s="387">
        <v>3.1339165083860195E-3</v>
      </c>
      <c r="O366" s="387">
        <v>2.4970237597050311E-2</v>
      </c>
      <c r="P366" s="387">
        <v>9.1335830628659041E-3</v>
      </c>
      <c r="Q366" s="391">
        <v>307.94286610000012</v>
      </c>
      <c r="R366" s="391">
        <v>15.347367820000002</v>
      </c>
      <c r="S366" s="391">
        <v>13.069886230000002</v>
      </c>
      <c r="T366" s="391">
        <v>0.16666808200000005</v>
      </c>
      <c r="U366" s="391">
        <v>0.15271585100000001</v>
      </c>
      <c r="V366" s="391">
        <v>6.7031958000000003E-2</v>
      </c>
      <c r="W366" s="391">
        <v>0.15333417660000004</v>
      </c>
      <c r="X366" s="391">
        <v>1.2217271300000001</v>
      </c>
      <c r="Y366" s="391">
        <v>0.44688185999999991</v>
      </c>
      <c r="AA366" s="384" t="s">
        <v>688</v>
      </c>
      <c r="AB366" s="384" t="s">
        <v>683</v>
      </c>
      <c r="AC366" s="382">
        <v>2</v>
      </c>
      <c r="AD366" s="384" t="s">
        <v>472</v>
      </c>
      <c r="AE366" s="382">
        <v>21</v>
      </c>
      <c r="AF366" s="386">
        <v>2004</v>
      </c>
      <c r="AG366" s="390">
        <v>48.92733299999999</v>
      </c>
      <c r="AH366" s="387">
        <v>6.2938821149315496</v>
      </c>
      <c r="AI366" s="387">
        <v>0.31367677081438317</v>
      </c>
      <c r="AJ366" s="387">
        <v>0.26712852364137657</v>
      </c>
      <c r="AK366" s="387">
        <v>3.40644118084262E-3</v>
      </c>
      <c r="AL366" s="387">
        <v>3.1212788769827294E-3</v>
      </c>
      <c r="AM366" s="387">
        <v>1.3700308986798854E-3</v>
      </c>
      <c r="AN366" s="387">
        <v>3.1339165083860195E-3</v>
      </c>
      <c r="AO366" s="387">
        <v>2.4970237597050311E-2</v>
      </c>
      <c r="AP366" s="387">
        <v>9.1335830628659041E-3</v>
      </c>
      <c r="AQ366" s="391">
        <v>307.94286610000012</v>
      </c>
      <c r="AR366" s="391">
        <v>15.347367820000002</v>
      </c>
      <c r="AS366" s="391">
        <v>13.069886230000002</v>
      </c>
      <c r="AT366" s="391">
        <v>0.16666808200000005</v>
      </c>
      <c r="AU366" s="391">
        <v>0.15271585100000001</v>
      </c>
      <c r="AV366" s="391">
        <v>6.7031958000000003E-2</v>
      </c>
      <c r="AW366" s="391">
        <v>0.15333417660000004</v>
      </c>
      <c r="AX366" s="391">
        <v>1.2217271300000001</v>
      </c>
      <c r="AY366" s="391">
        <v>0.44688185999999991</v>
      </c>
    </row>
    <row r="367" spans="1:51" customFormat="1" x14ac:dyDescent="0.25">
      <c r="A367" s="384" t="s">
        <v>689</v>
      </c>
      <c r="B367" s="384" t="s">
        <v>683</v>
      </c>
      <c r="C367" s="382">
        <v>2</v>
      </c>
      <c r="D367" s="384" t="s">
        <v>472</v>
      </c>
      <c r="E367" s="382">
        <v>21</v>
      </c>
      <c r="F367" s="386">
        <v>2005</v>
      </c>
      <c r="G367" s="390">
        <v>91.98887400000001</v>
      </c>
      <c r="H367" s="387">
        <v>6.2602982834641487</v>
      </c>
      <c r="I367" s="387">
        <v>0.23266427894312525</v>
      </c>
      <c r="J367" s="387">
        <v>0.25584928499070436</v>
      </c>
      <c r="K367" s="387">
        <v>3.3957217043443753E-3</v>
      </c>
      <c r="L367" s="387">
        <v>3.1212804061499866E-3</v>
      </c>
      <c r="M367" s="387">
        <v>1.3700323476076033E-3</v>
      </c>
      <c r="N367" s="387">
        <v>3.1240534806415824E-3</v>
      </c>
      <c r="O367" s="387">
        <v>2.4970246401755061E-2</v>
      </c>
      <c r="P367" s="387">
        <v>9.1336000047136084E-3</v>
      </c>
      <c r="Q367" s="391">
        <v>575.87778999999989</v>
      </c>
      <c r="R367" s="391">
        <v>21.402525040000004</v>
      </c>
      <c r="S367" s="391">
        <v>23.535287639999996</v>
      </c>
      <c r="T367" s="391">
        <v>0.31236861600000004</v>
      </c>
      <c r="U367" s="391">
        <v>0.28712306999999998</v>
      </c>
      <c r="V367" s="391">
        <v>0.12602773300000003</v>
      </c>
      <c r="W367" s="391">
        <v>0.28737816199999999</v>
      </c>
      <c r="X367" s="391">
        <v>2.2969848499999999</v>
      </c>
      <c r="Y367" s="391">
        <v>0.84018957999999966</v>
      </c>
      <c r="AA367" s="384" t="s">
        <v>689</v>
      </c>
      <c r="AB367" s="384" t="s">
        <v>683</v>
      </c>
      <c r="AC367" s="382">
        <v>2</v>
      </c>
      <c r="AD367" s="384" t="s">
        <v>472</v>
      </c>
      <c r="AE367" s="382">
        <v>21</v>
      </c>
      <c r="AF367" s="386">
        <v>2005</v>
      </c>
      <c r="AG367" s="390">
        <v>91.98887400000001</v>
      </c>
      <c r="AH367" s="387">
        <v>6.2602982834641487</v>
      </c>
      <c r="AI367" s="387">
        <v>0.23266427894312525</v>
      </c>
      <c r="AJ367" s="387">
        <v>0.25584928499070436</v>
      </c>
      <c r="AK367" s="387">
        <v>3.3957217043443753E-3</v>
      </c>
      <c r="AL367" s="387">
        <v>3.1212804061499866E-3</v>
      </c>
      <c r="AM367" s="387">
        <v>1.3700323476076033E-3</v>
      </c>
      <c r="AN367" s="387">
        <v>3.1240534806415824E-3</v>
      </c>
      <c r="AO367" s="387">
        <v>2.4970246401755061E-2</v>
      </c>
      <c r="AP367" s="387">
        <v>9.1336000047136084E-3</v>
      </c>
      <c r="AQ367" s="391">
        <v>575.87778999999989</v>
      </c>
      <c r="AR367" s="391">
        <v>21.402525040000004</v>
      </c>
      <c r="AS367" s="391">
        <v>23.535287639999996</v>
      </c>
      <c r="AT367" s="391">
        <v>0.31236861600000004</v>
      </c>
      <c r="AU367" s="391">
        <v>0.28712306999999998</v>
      </c>
      <c r="AV367" s="391">
        <v>0.12602773300000003</v>
      </c>
      <c r="AW367" s="391">
        <v>0.28737816199999999</v>
      </c>
      <c r="AX367" s="391">
        <v>2.2969848499999999</v>
      </c>
      <c r="AY367" s="391">
        <v>0.84018957999999966</v>
      </c>
    </row>
    <row r="368" spans="1:51" customFormat="1" x14ac:dyDescent="0.25">
      <c r="A368" s="384" t="s">
        <v>690</v>
      </c>
      <c r="B368" s="384" t="s">
        <v>683</v>
      </c>
      <c r="C368" s="382">
        <v>2</v>
      </c>
      <c r="D368" s="384" t="s">
        <v>472</v>
      </c>
      <c r="E368" s="382">
        <v>21</v>
      </c>
      <c r="F368" s="386">
        <v>2006</v>
      </c>
      <c r="G368" s="390">
        <v>186.75417700000003</v>
      </c>
      <c r="H368" s="387">
        <v>6.2484175708691119</v>
      </c>
      <c r="I368" s="387">
        <v>0.1919107485344223</v>
      </c>
      <c r="J368" s="387">
        <v>0.25377081022396619</v>
      </c>
      <c r="K368" s="387">
        <v>3.3895784510351258E-3</v>
      </c>
      <c r="L368" s="387">
        <v>3.1212723022521738E-3</v>
      </c>
      <c r="M368" s="387">
        <v>1.3700321680087506E-3</v>
      </c>
      <c r="N368" s="387">
        <v>3.1184040344115023E-3</v>
      </c>
      <c r="O368" s="387">
        <v>2.4970172420828902E-2</v>
      </c>
      <c r="P368" s="387">
        <v>9.1335961926034982E-3</v>
      </c>
      <c r="Q368" s="391">
        <v>1166.9180810000003</v>
      </c>
      <c r="R368" s="391">
        <v>35.840133899999998</v>
      </c>
      <c r="S368" s="391">
        <v>47.392758809999997</v>
      </c>
      <c r="T368" s="391">
        <v>0.63301793399999984</v>
      </c>
      <c r="U368" s="391">
        <v>0.58291064000000004</v>
      </c>
      <c r="V368" s="391">
        <v>0.25585922999999999</v>
      </c>
      <c r="W368" s="391">
        <v>0.5823749789999999</v>
      </c>
      <c r="X368" s="391">
        <v>4.663284</v>
      </c>
      <c r="Y368" s="391">
        <v>1.7057372400000002</v>
      </c>
      <c r="AA368" s="384" t="s">
        <v>690</v>
      </c>
      <c r="AB368" s="384" t="s">
        <v>683</v>
      </c>
      <c r="AC368" s="382">
        <v>2</v>
      </c>
      <c r="AD368" s="384" t="s">
        <v>472</v>
      </c>
      <c r="AE368" s="382">
        <v>21</v>
      </c>
      <c r="AF368" s="386">
        <v>2006</v>
      </c>
      <c r="AG368" s="390">
        <v>186.75417700000003</v>
      </c>
      <c r="AH368" s="387">
        <v>6.2484175708691119</v>
      </c>
      <c r="AI368" s="387">
        <v>0.1919107485344223</v>
      </c>
      <c r="AJ368" s="387">
        <v>0.25377081022396619</v>
      </c>
      <c r="AK368" s="387">
        <v>3.3895784510351258E-3</v>
      </c>
      <c r="AL368" s="387">
        <v>3.1212723022521738E-3</v>
      </c>
      <c r="AM368" s="387">
        <v>1.3700321680087506E-3</v>
      </c>
      <c r="AN368" s="387">
        <v>3.1184040344115023E-3</v>
      </c>
      <c r="AO368" s="387">
        <v>2.4970172420828902E-2</v>
      </c>
      <c r="AP368" s="387">
        <v>9.1335961926034982E-3</v>
      </c>
      <c r="AQ368" s="391">
        <v>1166.9180810000003</v>
      </c>
      <c r="AR368" s="391">
        <v>35.840133899999998</v>
      </c>
      <c r="AS368" s="391">
        <v>47.392758809999997</v>
      </c>
      <c r="AT368" s="391">
        <v>0.63301793399999984</v>
      </c>
      <c r="AU368" s="391">
        <v>0.58291064000000004</v>
      </c>
      <c r="AV368" s="391">
        <v>0.25585922999999999</v>
      </c>
      <c r="AW368" s="391">
        <v>0.5823749789999999</v>
      </c>
      <c r="AX368" s="391">
        <v>4.663284</v>
      </c>
      <c r="AY368" s="391">
        <v>1.7057372400000002</v>
      </c>
    </row>
    <row r="369" spans="1:51" customFormat="1" x14ac:dyDescent="0.25">
      <c r="A369" s="384" t="s">
        <v>691</v>
      </c>
      <c r="B369" s="384" t="s">
        <v>683</v>
      </c>
      <c r="C369" s="382">
        <v>2</v>
      </c>
      <c r="D369" s="384" t="s">
        <v>472</v>
      </c>
      <c r="E369" s="382">
        <v>21</v>
      </c>
      <c r="F369" s="386">
        <v>2007</v>
      </c>
      <c r="G369" s="390">
        <v>15.290089600000004</v>
      </c>
      <c r="H369" s="387">
        <v>6.3758001588165962</v>
      </c>
      <c r="I369" s="387">
        <v>0.14809630088760234</v>
      </c>
      <c r="J369" s="387">
        <v>0.11994847165578418</v>
      </c>
      <c r="K369" s="387">
        <v>3.1236099754444863E-3</v>
      </c>
      <c r="L369" s="387">
        <v>3.1212694136207014E-3</v>
      </c>
      <c r="M369" s="387">
        <v>1.3700294928291328E-3</v>
      </c>
      <c r="N369" s="387">
        <v>2.8737127609768866E-3</v>
      </c>
      <c r="O369" s="387">
        <v>2.4970163680401187E-2</v>
      </c>
      <c r="P369" s="387">
        <v>9.1335770197187027E-3</v>
      </c>
      <c r="Q369" s="391">
        <v>97.486555700000011</v>
      </c>
      <c r="R369" s="391">
        <v>2.2644057099999997</v>
      </c>
      <c r="S369" s="391">
        <v>1.8340228790000008</v>
      </c>
      <c r="T369" s="391">
        <v>4.776027640000001E-2</v>
      </c>
      <c r="U369" s="391">
        <v>4.7724488999999995E-2</v>
      </c>
      <c r="V369" s="391">
        <v>2.0947873700000001E-2</v>
      </c>
      <c r="W369" s="391">
        <v>4.3939325599999988E-2</v>
      </c>
      <c r="X369" s="391">
        <v>0.38179604</v>
      </c>
      <c r="Y369" s="391">
        <v>0.13965321099999997</v>
      </c>
      <c r="AA369" s="384" t="s">
        <v>691</v>
      </c>
      <c r="AB369" s="384" t="s">
        <v>683</v>
      </c>
      <c r="AC369" s="382">
        <v>2</v>
      </c>
      <c r="AD369" s="384" t="s">
        <v>472</v>
      </c>
      <c r="AE369" s="382">
        <v>21</v>
      </c>
      <c r="AF369" s="386">
        <v>2007</v>
      </c>
      <c r="AG369" s="390">
        <v>15.290089600000004</v>
      </c>
      <c r="AH369" s="387">
        <v>6.3758001588165962</v>
      </c>
      <c r="AI369" s="387">
        <v>0.14809630088760234</v>
      </c>
      <c r="AJ369" s="387">
        <v>0.11994847165578418</v>
      </c>
      <c r="AK369" s="387">
        <v>3.1236099754444863E-3</v>
      </c>
      <c r="AL369" s="387">
        <v>3.1212694136207014E-3</v>
      </c>
      <c r="AM369" s="387">
        <v>1.3700294928291328E-3</v>
      </c>
      <c r="AN369" s="387">
        <v>2.8737127609768866E-3</v>
      </c>
      <c r="AO369" s="387">
        <v>2.4970163680401187E-2</v>
      </c>
      <c r="AP369" s="387">
        <v>9.1335770197187027E-3</v>
      </c>
      <c r="AQ369" s="391">
        <v>97.486555700000011</v>
      </c>
      <c r="AR369" s="391">
        <v>2.2644057099999997</v>
      </c>
      <c r="AS369" s="391">
        <v>1.8340228790000008</v>
      </c>
      <c r="AT369" s="391">
        <v>4.776027640000001E-2</v>
      </c>
      <c r="AU369" s="391">
        <v>4.7724488999999995E-2</v>
      </c>
      <c r="AV369" s="391">
        <v>2.0947873700000001E-2</v>
      </c>
      <c r="AW369" s="391">
        <v>4.3939325599999988E-2</v>
      </c>
      <c r="AX369" s="391">
        <v>0.38179604</v>
      </c>
      <c r="AY369" s="391">
        <v>0.13965321099999997</v>
      </c>
    </row>
    <row r="370" spans="1:51" customFormat="1" x14ac:dyDescent="0.25">
      <c r="A370" s="384" t="s">
        <v>692</v>
      </c>
      <c r="B370" s="384" t="s">
        <v>683</v>
      </c>
      <c r="C370" s="382">
        <v>2</v>
      </c>
      <c r="D370" s="384" t="s">
        <v>472</v>
      </c>
      <c r="E370" s="382">
        <v>21</v>
      </c>
      <c r="F370" s="386">
        <v>2008</v>
      </c>
      <c r="G370" s="390">
        <v>32.050574000000005</v>
      </c>
      <c r="H370" s="387">
        <v>6.2583499690208377</v>
      </c>
      <c r="I370" s="387">
        <v>0.14198052365614411</v>
      </c>
      <c r="J370" s="387">
        <v>0.11905108314128789</v>
      </c>
      <c r="K370" s="387">
        <v>3.3811696383347139E-3</v>
      </c>
      <c r="L370" s="387">
        <v>3.1212761431355322E-3</v>
      </c>
      <c r="M370" s="387">
        <v>1.3700320000509191E-3</v>
      </c>
      <c r="N370" s="387">
        <v>3.1106662177095472E-3</v>
      </c>
      <c r="O370" s="387">
        <v>2.4970210517914593E-2</v>
      </c>
      <c r="P370" s="387">
        <v>9.1335946120652926E-3</v>
      </c>
      <c r="Q370" s="391">
        <v>200.5837088000001</v>
      </c>
      <c r="R370" s="391">
        <v>4.5505572799999978</v>
      </c>
      <c r="S370" s="391">
        <v>3.8156555500000002</v>
      </c>
      <c r="T370" s="391">
        <v>0.10836842770000001</v>
      </c>
      <c r="U370" s="391">
        <v>0.10003869199999998</v>
      </c>
      <c r="V370" s="391">
        <v>4.3910311999999993E-2</v>
      </c>
      <c r="W370" s="391">
        <v>9.9698637799999962E-2</v>
      </c>
      <c r="X370" s="391">
        <v>0.80030958000000008</v>
      </c>
      <c r="Y370" s="391">
        <v>0.29273695</v>
      </c>
      <c r="AA370" s="384" t="s">
        <v>692</v>
      </c>
      <c r="AB370" s="384" t="s">
        <v>683</v>
      </c>
      <c r="AC370" s="382">
        <v>2</v>
      </c>
      <c r="AD370" s="384" t="s">
        <v>472</v>
      </c>
      <c r="AE370" s="382">
        <v>21</v>
      </c>
      <c r="AF370" s="386">
        <v>2008</v>
      </c>
      <c r="AG370" s="390">
        <v>32.050574000000005</v>
      </c>
      <c r="AH370" s="387">
        <v>6.2583499690208377</v>
      </c>
      <c r="AI370" s="387">
        <v>0.14198052365614411</v>
      </c>
      <c r="AJ370" s="387">
        <v>0.11905108314128789</v>
      </c>
      <c r="AK370" s="387">
        <v>3.3811696383347139E-3</v>
      </c>
      <c r="AL370" s="387">
        <v>3.1212761431355322E-3</v>
      </c>
      <c r="AM370" s="387">
        <v>1.3700320000509191E-3</v>
      </c>
      <c r="AN370" s="387">
        <v>3.1106662177095472E-3</v>
      </c>
      <c r="AO370" s="387">
        <v>2.4970210517914593E-2</v>
      </c>
      <c r="AP370" s="387">
        <v>9.1335946120652926E-3</v>
      </c>
      <c r="AQ370" s="391">
        <v>200.5837088000001</v>
      </c>
      <c r="AR370" s="391">
        <v>4.5505572799999978</v>
      </c>
      <c r="AS370" s="391">
        <v>3.8156555500000002</v>
      </c>
      <c r="AT370" s="391">
        <v>0.10836842770000001</v>
      </c>
      <c r="AU370" s="391">
        <v>0.10003869199999998</v>
      </c>
      <c r="AV370" s="391">
        <v>4.3910311999999993E-2</v>
      </c>
      <c r="AW370" s="391">
        <v>9.9698637799999962E-2</v>
      </c>
      <c r="AX370" s="391">
        <v>0.80030958000000008</v>
      </c>
      <c r="AY370" s="391">
        <v>0.29273695</v>
      </c>
    </row>
    <row r="371" spans="1:51" customFormat="1" x14ac:dyDescent="0.25">
      <c r="A371" s="384" t="s">
        <v>693</v>
      </c>
      <c r="B371" s="384" t="s">
        <v>683</v>
      </c>
      <c r="C371" s="382">
        <v>2</v>
      </c>
      <c r="D371" s="384" t="s">
        <v>472</v>
      </c>
      <c r="E371" s="382">
        <v>21</v>
      </c>
      <c r="F371" s="386">
        <v>2009</v>
      </c>
      <c r="G371" s="390">
        <v>434.78164000000004</v>
      </c>
      <c r="H371" s="387">
        <v>6.1831743217123885</v>
      </c>
      <c r="I371" s="387">
        <v>0.13434628702352747</v>
      </c>
      <c r="J371" s="387">
        <v>0.11718904551719346</v>
      </c>
      <c r="K371" s="387">
        <v>3.4788987662864516E-3</v>
      </c>
      <c r="L371" s="387">
        <v>3.1212763492037051E-3</v>
      </c>
      <c r="M371" s="387">
        <v>1.3700308734287858E-3</v>
      </c>
      <c r="N371" s="387">
        <v>3.2005770827857388E-3</v>
      </c>
      <c r="O371" s="387">
        <v>2.4970230113672689E-2</v>
      </c>
      <c r="P371" s="387">
        <v>9.1335894496372919E-3</v>
      </c>
      <c r="Q371" s="391">
        <v>2688.330672</v>
      </c>
      <c r="R371" s="391">
        <v>58.411299</v>
      </c>
      <c r="S371" s="391">
        <v>50.951645400000025</v>
      </c>
      <c r="T371" s="391">
        <v>1.5125613110000002</v>
      </c>
      <c r="U371" s="391">
        <v>1.3570736499999998</v>
      </c>
      <c r="V371" s="391">
        <v>0.59566427</v>
      </c>
      <c r="W371" s="391">
        <v>1.3915521529999995</v>
      </c>
      <c r="X371" s="391">
        <v>10.856597599999999</v>
      </c>
      <c r="Y371" s="391">
        <v>3.9711169999999996</v>
      </c>
      <c r="AA371" s="384" t="s">
        <v>693</v>
      </c>
      <c r="AB371" s="384" t="s">
        <v>683</v>
      </c>
      <c r="AC371" s="382">
        <v>2</v>
      </c>
      <c r="AD371" s="384" t="s">
        <v>472</v>
      </c>
      <c r="AE371" s="382">
        <v>21</v>
      </c>
      <c r="AF371" s="386">
        <v>2009</v>
      </c>
      <c r="AG371" s="390">
        <v>434.78164000000004</v>
      </c>
      <c r="AH371" s="387">
        <v>6.1831743217123885</v>
      </c>
      <c r="AI371" s="387">
        <v>0.13434628702352747</v>
      </c>
      <c r="AJ371" s="387">
        <v>0.11718904551719346</v>
      </c>
      <c r="AK371" s="387">
        <v>3.4788987662864516E-3</v>
      </c>
      <c r="AL371" s="387">
        <v>3.1212763492037051E-3</v>
      </c>
      <c r="AM371" s="387">
        <v>1.3700308734287858E-3</v>
      </c>
      <c r="AN371" s="387">
        <v>3.2005770827857388E-3</v>
      </c>
      <c r="AO371" s="387">
        <v>2.4970230113672689E-2</v>
      </c>
      <c r="AP371" s="387">
        <v>9.1335894496372919E-3</v>
      </c>
      <c r="AQ371" s="391">
        <v>2688.330672</v>
      </c>
      <c r="AR371" s="391">
        <v>58.411299</v>
      </c>
      <c r="AS371" s="391">
        <v>50.951645400000025</v>
      </c>
      <c r="AT371" s="391">
        <v>1.5125613110000002</v>
      </c>
      <c r="AU371" s="391">
        <v>1.3570736499999998</v>
      </c>
      <c r="AV371" s="391">
        <v>0.59566427</v>
      </c>
      <c r="AW371" s="391">
        <v>1.3915521529999995</v>
      </c>
      <c r="AX371" s="391">
        <v>10.856597599999999</v>
      </c>
      <c r="AY371" s="391">
        <v>3.9711169999999996</v>
      </c>
    </row>
    <row r="372" spans="1:51" customFormat="1" x14ac:dyDescent="0.25">
      <c r="A372" s="384" t="s">
        <v>694</v>
      </c>
      <c r="B372" s="384" t="s">
        <v>683</v>
      </c>
      <c r="C372" s="382">
        <v>2</v>
      </c>
      <c r="D372" s="384" t="s">
        <v>472</v>
      </c>
      <c r="E372" s="382">
        <v>21</v>
      </c>
      <c r="F372" s="386">
        <v>2010</v>
      </c>
      <c r="G372" s="390">
        <v>585.78710999999998</v>
      </c>
      <c r="H372" s="387">
        <v>6.2737408561277501</v>
      </c>
      <c r="I372" s="387">
        <v>0.11327711017744996</v>
      </c>
      <c r="J372" s="387">
        <v>0.13145357585625259</v>
      </c>
      <c r="K372" s="387">
        <v>3.9092975944793312E-3</v>
      </c>
      <c r="L372" s="387">
        <v>3.1212715657058412E-3</v>
      </c>
      <c r="M372" s="387">
        <v>1.3700316314573734E-3</v>
      </c>
      <c r="N372" s="387">
        <v>3.5965423855093027E-3</v>
      </c>
      <c r="O372" s="387">
        <v>2.4970164672964548E-2</v>
      </c>
      <c r="P372" s="387">
        <v>9.1335898463180583E-3</v>
      </c>
      <c r="Q372" s="391">
        <v>3675.0765250000004</v>
      </c>
      <c r="R372" s="391">
        <v>66.356270999999992</v>
      </c>
      <c r="S372" s="391">
        <v>77.003810299999984</v>
      </c>
      <c r="T372" s="391">
        <v>2.2900161399999992</v>
      </c>
      <c r="U372" s="391">
        <v>1.8284006499999998</v>
      </c>
      <c r="V372" s="391">
        <v>0.80254686999999991</v>
      </c>
      <c r="W372" s="391">
        <v>2.1068081700000003</v>
      </c>
      <c r="X372" s="391">
        <v>14.627200599999998</v>
      </c>
      <c r="Y372" s="391">
        <v>5.3503391999999996</v>
      </c>
      <c r="AA372" s="384" t="s">
        <v>694</v>
      </c>
      <c r="AB372" s="384" t="s">
        <v>683</v>
      </c>
      <c r="AC372" s="382">
        <v>2</v>
      </c>
      <c r="AD372" s="384" t="s">
        <v>472</v>
      </c>
      <c r="AE372" s="382">
        <v>21</v>
      </c>
      <c r="AF372" s="386">
        <v>2010</v>
      </c>
      <c r="AG372" s="390">
        <v>585.78710999999998</v>
      </c>
      <c r="AH372" s="387">
        <v>6.2737408561277501</v>
      </c>
      <c r="AI372" s="387">
        <v>0.11327711017744996</v>
      </c>
      <c r="AJ372" s="387">
        <v>0.13145357585625259</v>
      </c>
      <c r="AK372" s="387">
        <v>3.9092975944793312E-3</v>
      </c>
      <c r="AL372" s="387">
        <v>3.1212715657058412E-3</v>
      </c>
      <c r="AM372" s="387">
        <v>1.3700316314573734E-3</v>
      </c>
      <c r="AN372" s="387">
        <v>3.5965423855093027E-3</v>
      </c>
      <c r="AO372" s="387">
        <v>2.4970164672964548E-2</v>
      </c>
      <c r="AP372" s="387">
        <v>9.1335898463180583E-3</v>
      </c>
      <c r="AQ372" s="391">
        <v>3675.0765250000004</v>
      </c>
      <c r="AR372" s="391">
        <v>66.356270999999992</v>
      </c>
      <c r="AS372" s="391">
        <v>77.003810299999984</v>
      </c>
      <c r="AT372" s="391">
        <v>2.2900161399999992</v>
      </c>
      <c r="AU372" s="391">
        <v>1.8284006499999998</v>
      </c>
      <c r="AV372" s="391">
        <v>0.80254686999999991</v>
      </c>
      <c r="AW372" s="391">
        <v>2.1068081700000003</v>
      </c>
      <c r="AX372" s="391">
        <v>14.627200599999998</v>
      </c>
      <c r="AY372" s="391">
        <v>5.3503391999999996</v>
      </c>
    </row>
    <row r="373" spans="1:51" customFormat="1" x14ac:dyDescent="0.25">
      <c r="A373" s="384" t="s">
        <v>695</v>
      </c>
      <c r="B373" s="384" t="s">
        <v>683</v>
      </c>
      <c r="C373" s="382">
        <v>2</v>
      </c>
      <c r="D373" s="384" t="s">
        <v>472</v>
      </c>
      <c r="E373" s="382">
        <v>21</v>
      </c>
      <c r="F373" s="386">
        <v>2011</v>
      </c>
      <c r="G373" s="390">
        <v>1012.4061999999998</v>
      </c>
      <c r="H373" s="387">
        <v>6.27990524949373</v>
      </c>
      <c r="I373" s="387">
        <v>0.11358468300569477</v>
      </c>
      <c r="J373" s="387">
        <v>0.13263364220803867</v>
      </c>
      <c r="K373" s="387">
        <v>4.7057202237599915E-3</v>
      </c>
      <c r="L373" s="387">
        <v>3.121268913604047E-3</v>
      </c>
      <c r="M373" s="387">
        <v>1.3700317026900867E-3</v>
      </c>
      <c r="N373" s="387">
        <v>4.329251727221743E-3</v>
      </c>
      <c r="O373" s="387">
        <v>2.4970185484838012E-2</v>
      </c>
      <c r="P373" s="387">
        <v>9.1335864003993673E-3</v>
      </c>
      <c r="Q373" s="391">
        <v>6357.8150099999975</v>
      </c>
      <c r="R373" s="391">
        <v>114.9938373</v>
      </c>
      <c r="S373" s="391">
        <v>134.27912170000002</v>
      </c>
      <c r="T373" s="391">
        <v>4.7641003300000015</v>
      </c>
      <c r="U373" s="391">
        <v>3.1599920000000008</v>
      </c>
      <c r="V373" s="391">
        <v>1.3870285900000001</v>
      </c>
      <c r="W373" s="391">
        <v>4.3829612900000008</v>
      </c>
      <c r="X373" s="391">
        <v>25.279970600000006</v>
      </c>
      <c r="Y373" s="391">
        <v>9.2468994999999996</v>
      </c>
      <c r="AA373" s="384" t="s">
        <v>695</v>
      </c>
      <c r="AB373" s="384" t="s">
        <v>683</v>
      </c>
      <c r="AC373" s="382">
        <v>2</v>
      </c>
      <c r="AD373" s="384" t="s">
        <v>472</v>
      </c>
      <c r="AE373" s="382">
        <v>21</v>
      </c>
      <c r="AF373" s="386">
        <v>2011</v>
      </c>
      <c r="AG373" s="390">
        <v>1012.4061999999998</v>
      </c>
      <c r="AH373" s="387">
        <v>6.27990524949373</v>
      </c>
      <c r="AI373" s="387">
        <v>0.11358468300569477</v>
      </c>
      <c r="AJ373" s="387">
        <v>0.13263364220803867</v>
      </c>
      <c r="AK373" s="387">
        <v>4.7057202237599915E-3</v>
      </c>
      <c r="AL373" s="387">
        <v>3.121268913604047E-3</v>
      </c>
      <c r="AM373" s="387">
        <v>1.3700317026900867E-3</v>
      </c>
      <c r="AN373" s="387">
        <v>4.329251727221743E-3</v>
      </c>
      <c r="AO373" s="387">
        <v>2.4970185484838012E-2</v>
      </c>
      <c r="AP373" s="387">
        <v>9.1335864003993673E-3</v>
      </c>
      <c r="AQ373" s="391">
        <v>6357.8150099999975</v>
      </c>
      <c r="AR373" s="391">
        <v>114.9938373</v>
      </c>
      <c r="AS373" s="391">
        <v>134.27912170000002</v>
      </c>
      <c r="AT373" s="391">
        <v>4.7641003300000015</v>
      </c>
      <c r="AU373" s="391">
        <v>3.1599920000000008</v>
      </c>
      <c r="AV373" s="391">
        <v>1.3870285900000001</v>
      </c>
      <c r="AW373" s="391">
        <v>4.3829612900000008</v>
      </c>
      <c r="AX373" s="391">
        <v>25.279970600000006</v>
      </c>
      <c r="AY373" s="391">
        <v>9.2468994999999996</v>
      </c>
    </row>
    <row r="374" spans="1:51" customFormat="1" x14ac:dyDescent="0.25">
      <c r="A374" s="384" t="s">
        <v>696</v>
      </c>
      <c r="B374" s="384" t="s">
        <v>683</v>
      </c>
      <c r="C374" s="382">
        <v>2</v>
      </c>
      <c r="D374" s="384" t="s">
        <v>472</v>
      </c>
      <c r="E374" s="382">
        <v>21</v>
      </c>
      <c r="F374" s="386">
        <v>2012</v>
      </c>
      <c r="G374" s="390">
        <v>1359.1871699999999</v>
      </c>
      <c r="H374" s="387">
        <v>5.5750485049090042</v>
      </c>
      <c r="I374" s="387">
        <v>0.11264916472100009</v>
      </c>
      <c r="J374" s="387">
        <v>0.13195168940566149</v>
      </c>
      <c r="K374" s="387">
        <v>3.7077775829799796E-3</v>
      </c>
      <c r="L374" s="387">
        <v>3.1212737977801839E-3</v>
      </c>
      <c r="M374" s="387">
        <v>1.3700324069421581E-3</v>
      </c>
      <c r="N374" s="387">
        <v>3.4111480981681131E-3</v>
      </c>
      <c r="O374" s="387">
        <v>2.4970201859689425E-2</v>
      </c>
      <c r="P374" s="387">
        <v>9.1335892318642198E-3</v>
      </c>
      <c r="Q374" s="391">
        <v>7577.5343999999996</v>
      </c>
      <c r="R374" s="391">
        <v>153.11129939999995</v>
      </c>
      <c r="S374" s="391">
        <v>179.34704330000002</v>
      </c>
      <c r="T374" s="391">
        <v>5.0395637199999985</v>
      </c>
      <c r="U374" s="391">
        <v>4.2423953000000001</v>
      </c>
      <c r="V374" s="391">
        <v>1.8621304700000001</v>
      </c>
      <c r="W374" s="391">
        <v>4.6363887299999993</v>
      </c>
      <c r="X374" s="391">
        <v>33.939178000000005</v>
      </c>
      <c r="Y374" s="391">
        <v>12.414257300000003</v>
      </c>
      <c r="AA374" s="384" t="s">
        <v>696</v>
      </c>
      <c r="AB374" s="384" t="s">
        <v>683</v>
      </c>
      <c r="AC374" s="382">
        <v>2</v>
      </c>
      <c r="AD374" s="384" t="s">
        <v>472</v>
      </c>
      <c r="AE374" s="382">
        <v>21</v>
      </c>
      <c r="AF374" s="386">
        <v>2012</v>
      </c>
      <c r="AG374" s="390">
        <v>1359.1871699999999</v>
      </c>
      <c r="AH374" s="387">
        <v>5.5750485049090042</v>
      </c>
      <c r="AI374" s="387">
        <v>0.11264916472100009</v>
      </c>
      <c r="AJ374" s="387">
        <v>0.13195168940566149</v>
      </c>
      <c r="AK374" s="387">
        <v>3.7077775829799796E-3</v>
      </c>
      <c r="AL374" s="387">
        <v>3.1212737977801839E-3</v>
      </c>
      <c r="AM374" s="387">
        <v>1.3700324069421581E-3</v>
      </c>
      <c r="AN374" s="387">
        <v>3.4111480981681131E-3</v>
      </c>
      <c r="AO374" s="387">
        <v>2.4970201859689425E-2</v>
      </c>
      <c r="AP374" s="387">
        <v>9.1335892318642198E-3</v>
      </c>
      <c r="AQ374" s="391">
        <v>7577.5343999999996</v>
      </c>
      <c r="AR374" s="391">
        <v>153.11129939999995</v>
      </c>
      <c r="AS374" s="391">
        <v>179.34704330000002</v>
      </c>
      <c r="AT374" s="391">
        <v>5.0395637199999985</v>
      </c>
      <c r="AU374" s="391">
        <v>4.2423953000000001</v>
      </c>
      <c r="AV374" s="391">
        <v>1.8621304700000001</v>
      </c>
      <c r="AW374" s="391">
        <v>4.6363887299999993</v>
      </c>
      <c r="AX374" s="391">
        <v>33.939178000000005</v>
      </c>
      <c r="AY374" s="391">
        <v>12.414257300000003</v>
      </c>
    </row>
    <row r="375" spans="1:51" customFormat="1" x14ac:dyDescent="0.25">
      <c r="A375" s="384" t="s">
        <v>697</v>
      </c>
      <c r="B375" s="384" t="s">
        <v>683</v>
      </c>
      <c r="C375" s="382">
        <v>2</v>
      </c>
      <c r="D375" s="384" t="s">
        <v>472</v>
      </c>
      <c r="E375" s="382">
        <v>21</v>
      </c>
      <c r="F375" s="386">
        <v>2013</v>
      </c>
      <c r="G375" s="390">
        <v>2535.5912000000003</v>
      </c>
      <c r="H375" s="387">
        <v>5.5831479419868613</v>
      </c>
      <c r="I375" s="387">
        <v>0.11305697503603894</v>
      </c>
      <c r="J375" s="387">
        <v>0.13329048570605548</v>
      </c>
      <c r="K375" s="387">
        <v>4.3155618697525051E-3</v>
      </c>
      <c r="L375" s="387">
        <v>3.1212710866010264E-3</v>
      </c>
      <c r="M375" s="387">
        <v>1.3700324405606075E-3</v>
      </c>
      <c r="N375" s="387">
        <v>3.9703027049470723E-3</v>
      </c>
      <c r="O375" s="387">
        <v>2.4970169087193548E-2</v>
      </c>
      <c r="P375" s="387">
        <v>9.1335886478861403E-3</v>
      </c>
      <c r="Q375" s="391">
        <v>14156.580789999998</v>
      </c>
      <c r="R375" s="391">
        <v>286.66627100000005</v>
      </c>
      <c r="S375" s="391">
        <v>337.9701826000001</v>
      </c>
      <c r="T375" s="391">
        <v>10.9425007</v>
      </c>
      <c r="U375" s="391">
        <v>7.9142675000000011</v>
      </c>
      <c r="V375" s="391">
        <v>3.4738422</v>
      </c>
      <c r="W375" s="391">
        <v>10.067064599999995</v>
      </c>
      <c r="X375" s="391">
        <v>63.314140999999999</v>
      </c>
      <c r="Y375" s="391">
        <v>23.159046999999997</v>
      </c>
      <c r="AA375" s="384" t="s">
        <v>697</v>
      </c>
      <c r="AB375" s="384" t="s">
        <v>683</v>
      </c>
      <c r="AC375" s="382">
        <v>2</v>
      </c>
      <c r="AD375" s="384" t="s">
        <v>472</v>
      </c>
      <c r="AE375" s="382">
        <v>21</v>
      </c>
      <c r="AF375" s="386">
        <v>2013</v>
      </c>
      <c r="AG375" s="390">
        <v>2535.5912000000003</v>
      </c>
      <c r="AH375" s="387">
        <v>5.5831479419868613</v>
      </c>
      <c r="AI375" s="387">
        <v>0.11305697503603894</v>
      </c>
      <c r="AJ375" s="387">
        <v>0.13329048570605548</v>
      </c>
      <c r="AK375" s="387">
        <v>4.3155618697525051E-3</v>
      </c>
      <c r="AL375" s="387">
        <v>3.1212710866010264E-3</v>
      </c>
      <c r="AM375" s="387">
        <v>1.3700324405606075E-3</v>
      </c>
      <c r="AN375" s="387">
        <v>3.9703027049470723E-3</v>
      </c>
      <c r="AO375" s="387">
        <v>2.4970169087193548E-2</v>
      </c>
      <c r="AP375" s="387">
        <v>9.1335886478861403E-3</v>
      </c>
      <c r="AQ375" s="391">
        <v>14156.580789999998</v>
      </c>
      <c r="AR375" s="391">
        <v>286.66627100000005</v>
      </c>
      <c r="AS375" s="391">
        <v>337.9701826000001</v>
      </c>
      <c r="AT375" s="391">
        <v>10.9425007</v>
      </c>
      <c r="AU375" s="391">
        <v>7.9142675000000011</v>
      </c>
      <c r="AV375" s="391">
        <v>3.4738422</v>
      </c>
      <c r="AW375" s="391">
        <v>10.067064599999995</v>
      </c>
      <c r="AX375" s="391">
        <v>63.314140999999999</v>
      </c>
      <c r="AY375" s="391">
        <v>23.159046999999997</v>
      </c>
    </row>
    <row r="376" spans="1:51" customFormat="1" x14ac:dyDescent="0.25">
      <c r="A376" s="384" t="s">
        <v>698</v>
      </c>
      <c r="B376" s="384" t="s">
        <v>683</v>
      </c>
      <c r="C376" s="382">
        <v>2</v>
      </c>
      <c r="D376" s="384" t="s">
        <v>472</v>
      </c>
      <c r="E376" s="382">
        <v>21</v>
      </c>
      <c r="F376" s="386">
        <v>2014</v>
      </c>
      <c r="G376" s="390">
        <v>3898.9408999999991</v>
      </c>
      <c r="H376" s="387">
        <v>5.5916886916649595</v>
      </c>
      <c r="I376" s="387">
        <v>0.11348742654704004</v>
      </c>
      <c r="J376" s="387">
        <v>0.13471764899026803</v>
      </c>
      <c r="K376" s="387">
        <v>4.669727797105107E-3</v>
      </c>
      <c r="L376" s="387">
        <v>3.1212726255994295E-3</v>
      </c>
      <c r="M376" s="387">
        <v>1.3700297945013736E-3</v>
      </c>
      <c r="N376" s="387">
        <v>4.2961351889175868E-3</v>
      </c>
      <c r="O376" s="387">
        <v>2.4970186647353391E-2</v>
      </c>
      <c r="P376" s="387">
        <v>9.1335698368754485E-3</v>
      </c>
      <c r="Q376" s="391">
        <v>21801.663739999996</v>
      </c>
      <c r="R376" s="391">
        <v>442.48076900000007</v>
      </c>
      <c r="S376" s="391">
        <v>525.25615159999961</v>
      </c>
      <c r="T376" s="391">
        <v>18.206992700000001</v>
      </c>
      <c r="U376" s="391">
        <v>12.1696575</v>
      </c>
      <c r="V376" s="391">
        <v>5.3416651999999996</v>
      </c>
      <c r="W376" s="391">
        <v>16.750377200000003</v>
      </c>
      <c r="X376" s="391">
        <v>97.357281999999998</v>
      </c>
      <c r="Y376" s="391">
        <v>35.611249000000008</v>
      </c>
      <c r="AA376" s="384" t="s">
        <v>698</v>
      </c>
      <c r="AB376" s="384" t="s">
        <v>683</v>
      </c>
      <c r="AC376" s="382">
        <v>2</v>
      </c>
      <c r="AD376" s="384" t="s">
        <v>472</v>
      </c>
      <c r="AE376" s="382">
        <v>21</v>
      </c>
      <c r="AF376" s="386">
        <v>2014</v>
      </c>
      <c r="AG376" s="390">
        <v>3898.9408999999991</v>
      </c>
      <c r="AH376" s="387">
        <v>5.5916886916649595</v>
      </c>
      <c r="AI376" s="387">
        <v>0.11348742654704004</v>
      </c>
      <c r="AJ376" s="387">
        <v>0.13471764899026803</v>
      </c>
      <c r="AK376" s="387">
        <v>4.669727797105107E-3</v>
      </c>
      <c r="AL376" s="387">
        <v>3.1212726255994295E-3</v>
      </c>
      <c r="AM376" s="387">
        <v>1.3700297945013736E-3</v>
      </c>
      <c r="AN376" s="387">
        <v>4.2961351889175868E-3</v>
      </c>
      <c r="AO376" s="387">
        <v>2.4970186647353391E-2</v>
      </c>
      <c r="AP376" s="387">
        <v>9.1335698368754485E-3</v>
      </c>
      <c r="AQ376" s="391">
        <v>21801.663739999996</v>
      </c>
      <c r="AR376" s="391">
        <v>442.48076900000007</v>
      </c>
      <c r="AS376" s="391">
        <v>525.25615159999961</v>
      </c>
      <c r="AT376" s="391">
        <v>18.206992700000001</v>
      </c>
      <c r="AU376" s="391">
        <v>12.1696575</v>
      </c>
      <c r="AV376" s="391">
        <v>5.3416651999999996</v>
      </c>
      <c r="AW376" s="391">
        <v>16.750377200000003</v>
      </c>
      <c r="AX376" s="391">
        <v>97.357281999999998</v>
      </c>
      <c r="AY376" s="391">
        <v>35.611249000000008</v>
      </c>
    </row>
    <row r="377" spans="1:51" customFormat="1" x14ac:dyDescent="0.25">
      <c r="A377" s="384" t="s">
        <v>699</v>
      </c>
      <c r="B377" s="384" t="s">
        <v>683</v>
      </c>
      <c r="C377" s="382">
        <v>2</v>
      </c>
      <c r="D377" s="384" t="s">
        <v>472</v>
      </c>
      <c r="E377" s="382">
        <v>21</v>
      </c>
      <c r="F377" s="386">
        <v>2015</v>
      </c>
      <c r="G377" s="390">
        <v>2816.7216000000003</v>
      </c>
      <c r="H377" s="387">
        <v>5.6003958680190475</v>
      </c>
      <c r="I377" s="387">
        <v>0.11392645016816712</v>
      </c>
      <c r="J377" s="387">
        <v>0.13610079998676472</v>
      </c>
      <c r="K377" s="387">
        <v>4.77764057335308E-3</v>
      </c>
      <c r="L377" s="387">
        <v>3.1212700609105273E-3</v>
      </c>
      <c r="M377" s="387">
        <v>1.3700306412958952E-3</v>
      </c>
      <c r="N377" s="387">
        <v>4.3954187378688761E-3</v>
      </c>
      <c r="O377" s="387">
        <v>2.497015963522984E-2</v>
      </c>
      <c r="P377" s="387">
        <v>9.1335764244503265E-3</v>
      </c>
      <c r="Q377" s="391">
        <v>15774.756010000001</v>
      </c>
      <c r="R377" s="391">
        <v>320.89909299999999</v>
      </c>
      <c r="S377" s="391">
        <v>383.35806309999998</v>
      </c>
      <c r="T377" s="391">
        <v>13.457283400000005</v>
      </c>
      <c r="U377" s="391">
        <v>8.7917487999999988</v>
      </c>
      <c r="V377" s="391">
        <v>3.8589949000000008</v>
      </c>
      <c r="W377" s="391">
        <v>12.380670900000002</v>
      </c>
      <c r="X377" s="391">
        <v>70.333988000000019</v>
      </c>
      <c r="Y377" s="391">
        <v>25.726742000000005</v>
      </c>
      <c r="AA377" s="384" t="s">
        <v>699</v>
      </c>
      <c r="AB377" s="384" t="s">
        <v>683</v>
      </c>
      <c r="AC377" s="382">
        <v>2</v>
      </c>
      <c r="AD377" s="384" t="s">
        <v>472</v>
      </c>
      <c r="AE377" s="382">
        <v>21</v>
      </c>
      <c r="AF377" s="386">
        <v>2015</v>
      </c>
      <c r="AG377" s="390">
        <v>2816.7216000000003</v>
      </c>
      <c r="AH377" s="387">
        <v>5.6003958680190475</v>
      </c>
      <c r="AI377" s="387">
        <v>0.11392645016816712</v>
      </c>
      <c r="AJ377" s="387">
        <v>0.13610079998676472</v>
      </c>
      <c r="AK377" s="387">
        <v>4.77764057335308E-3</v>
      </c>
      <c r="AL377" s="387">
        <v>3.1212700609105273E-3</v>
      </c>
      <c r="AM377" s="387">
        <v>1.3700306412958952E-3</v>
      </c>
      <c r="AN377" s="387">
        <v>4.3954187378688761E-3</v>
      </c>
      <c r="AO377" s="387">
        <v>2.497015963522984E-2</v>
      </c>
      <c r="AP377" s="387">
        <v>9.1335764244503265E-3</v>
      </c>
      <c r="AQ377" s="391">
        <v>15774.756010000001</v>
      </c>
      <c r="AR377" s="391">
        <v>320.89909299999999</v>
      </c>
      <c r="AS377" s="391">
        <v>383.35806309999998</v>
      </c>
      <c r="AT377" s="391">
        <v>13.457283400000005</v>
      </c>
      <c r="AU377" s="391">
        <v>8.7917487999999988</v>
      </c>
      <c r="AV377" s="391">
        <v>3.8589949000000008</v>
      </c>
      <c r="AW377" s="391">
        <v>12.380670900000002</v>
      </c>
      <c r="AX377" s="391">
        <v>70.333988000000019</v>
      </c>
      <c r="AY377" s="391">
        <v>25.726742000000005</v>
      </c>
    </row>
    <row r="378" spans="1:51" customFormat="1" x14ac:dyDescent="0.25">
      <c r="A378" s="384" t="s">
        <v>700</v>
      </c>
      <c r="B378" s="384" t="s">
        <v>683</v>
      </c>
      <c r="C378" s="382">
        <v>2</v>
      </c>
      <c r="D378" s="384" t="s">
        <v>472</v>
      </c>
      <c r="E378" s="382">
        <v>21</v>
      </c>
      <c r="F378" s="386">
        <v>2016</v>
      </c>
      <c r="G378" s="390">
        <v>309.75069999999999</v>
      </c>
      <c r="H378" s="387">
        <v>5.6090105042539049</v>
      </c>
      <c r="I378" s="387">
        <v>0.11436096383317294</v>
      </c>
      <c r="J378" s="387">
        <v>0.1374094436267618</v>
      </c>
      <c r="K378" s="387">
        <v>5.1227657274059432E-3</v>
      </c>
      <c r="L378" s="387">
        <v>3.121274883317455E-3</v>
      </c>
      <c r="M378" s="387">
        <v>1.3700293816930843E-3</v>
      </c>
      <c r="N378" s="387">
        <v>4.7129282677972964E-3</v>
      </c>
      <c r="O378" s="387">
        <v>2.4970173110181838E-2</v>
      </c>
      <c r="P378" s="387">
        <v>9.1335809733440465E-3</v>
      </c>
      <c r="Q378" s="391">
        <v>1737.3949299999999</v>
      </c>
      <c r="R378" s="391">
        <v>35.423388600000003</v>
      </c>
      <c r="S378" s="391">
        <v>42.562671350000002</v>
      </c>
      <c r="T378" s="391">
        <v>1.58678027</v>
      </c>
      <c r="U378" s="391">
        <v>0.96681708</v>
      </c>
      <c r="V378" s="391">
        <v>0.42436756000000003</v>
      </c>
      <c r="W378" s="391">
        <v>1.4598328299999999</v>
      </c>
      <c r="X378" s="391">
        <v>7.7345286000000009</v>
      </c>
      <c r="Y378" s="391">
        <v>2.8291330999999995</v>
      </c>
      <c r="AA378" s="384" t="s">
        <v>700</v>
      </c>
      <c r="AB378" s="384" t="s">
        <v>683</v>
      </c>
      <c r="AC378" s="382">
        <v>2</v>
      </c>
      <c r="AD378" s="384" t="s">
        <v>472</v>
      </c>
      <c r="AE378" s="382">
        <v>21</v>
      </c>
      <c r="AF378" s="386">
        <v>2016</v>
      </c>
      <c r="AG378" s="390">
        <v>309.75069999999999</v>
      </c>
      <c r="AH378" s="387">
        <v>5.6090105042539049</v>
      </c>
      <c r="AI378" s="387">
        <v>0.11436096383317294</v>
      </c>
      <c r="AJ378" s="387">
        <v>0.1374094436267618</v>
      </c>
      <c r="AK378" s="387">
        <v>5.1227657274059432E-3</v>
      </c>
      <c r="AL378" s="387">
        <v>3.121274883317455E-3</v>
      </c>
      <c r="AM378" s="387">
        <v>1.3700293816930843E-3</v>
      </c>
      <c r="AN378" s="387">
        <v>4.7129282677972964E-3</v>
      </c>
      <c r="AO378" s="387">
        <v>2.4970173110181838E-2</v>
      </c>
      <c r="AP378" s="387">
        <v>9.1335809733440465E-3</v>
      </c>
      <c r="AQ378" s="391">
        <v>1737.3949299999999</v>
      </c>
      <c r="AR378" s="391">
        <v>35.423388600000003</v>
      </c>
      <c r="AS378" s="391">
        <v>42.562671350000002</v>
      </c>
      <c r="AT378" s="391">
        <v>1.58678027</v>
      </c>
      <c r="AU378" s="391">
        <v>0.96681708</v>
      </c>
      <c r="AV378" s="391">
        <v>0.42436756000000003</v>
      </c>
      <c r="AW378" s="391">
        <v>1.4598328299999999</v>
      </c>
      <c r="AX378" s="391">
        <v>7.7345286000000009</v>
      </c>
      <c r="AY378" s="391">
        <v>2.8291330999999995</v>
      </c>
    </row>
    <row r="379" spans="1:51" customFormat="1" x14ac:dyDescent="0.25">
      <c r="A379" s="384" t="s">
        <v>701</v>
      </c>
      <c r="B379" s="384" t="s">
        <v>683</v>
      </c>
      <c r="C379" s="382">
        <v>2</v>
      </c>
      <c r="D379" s="384" t="s">
        <v>472</v>
      </c>
      <c r="E379" s="382">
        <v>21</v>
      </c>
      <c r="F379" s="386">
        <v>2017</v>
      </c>
      <c r="G379" s="390">
        <v>359.09410000000003</v>
      </c>
      <c r="H379" s="387">
        <v>2.746689394228421</v>
      </c>
      <c r="I379" s="387">
        <v>5.8428617735574041E-2</v>
      </c>
      <c r="J379" s="387">
        <v>0.11244729414936087</v>
      </c>
      <c r="K379" s="387">
        <v>3.0403893297049449E-3</v>
      </c>
      <c r="L379" s="387">
        <v>3.1212662920387718E-3</v>
      </c>
      <c r="M379" s="387">
        <v>1.370031587820574E-3</v>
      </c>
      <c r="N379" s="387">
        <v>2.7971495493799531E-3</v>
      </c>
      <c r="O379" s="387">
        <v>2.4970148771589394E-2</v>
      </c>
      <c r="P379" s="387">
        <v>9.1335844838442062E-3</v>
      </c>
      <c r="Q379" s="391">
        <v>986.31995600000005</v>
      </c>
      <c r="R379" s="391">
        <v>20.981371899999999</v>
      </c>
      <c r="S379" s="391">
        <v>40.379159890000011</v>
      </c>
      <c r="T379" s="391">
        <v>1.0917858700000005</v>
      </c>
      <c r="U379" s="391">
        <v>1.12082831</v>
      </c>
      <c r="V379" s="391">
        <v>0.49197025999999999</v>
      </c>
      <c r="W379" s="391">
        <v>1.0044398999999999</v>
      </c>
      <c r="X379" s="391">
        <v>8.9666330999999992</v>
      </c>
      <c r="Y379" s="391">
        <v>3.2798162999999998</v>
      </c>
      <c r="AA379" s="384" t="s">
        <v>701</v>
      </c>
      <c r="AB379" s="384" t="s">
        <v>683</v>
      </c>
      <c r="AC379" s="382">
        <v>2</v>
      </c>
      <c r="AD379" s="384" t="s">
        <v>472</v>
      </c>
      <c r="AE379" s="382">
        <v>21</v>
      </c>
      <c r="AF379" s="386">
        <v>2017</v>
      </c>
      <c r="AG379" s="390">
        <v>359.09410000000003</v>
      </c>
      <c r="AH379" s="387">
        <v>2.746689394228421</v>
      </c>
      <c r="AI379" s="387">
        <v>5.8428617735574041E-2</v>
      </c>
      <c r="AJ379" s="387">
        <v>0.11244729414936087</v>
      </c>
      <c r="AK379" s="387">
        <v>3.0403893297049449E-3</v>
      </c>
      <c r="AL379" s="387">
        <v>3.1212662920387718E-3</v>
      </c>
      <c r="AM379" s="387">
        <v>1.370031587820574E-3</v>
      </c>
      <c r="AN379" s="387">
        <v>2.7971495493799531E-3</v>
      </c>
      <c r="AO379" s="387">
        <v>2.4970148771589394E-2</v>
      </c>
      <c r="AP379" s="387">
        <v>9.1335844838442062E-3</v>
      </c>
      <c r="AQ379" s="391">
        <v>986.31995600000005</v>
      </c>
      <c r="AR379" s="391">
        <v>20.981371899999999</v>
      </c>
      <c r="AS379" s="391">
        <v>40.379159890000011</v>
      </c>
      <c r="AT379" s="391">
        <v>1.0917858700000005</v>
      </c>
      <c r="AU379" s="391">
        <v>1.12082831</v>
      </c>
      <c r="AV379" s="391">
        <v>0.49197025999999999</v>
      </c>
      <c r="AW379" s="391">
        <v>1.0044398999999999</v>
      </c>
      <c r="AX379" s="391">
        <v>8.9666330999999992</v>
      </c>
      <c r="AY379" s="391">
        <v>3.2798162999999998</v>
      </c>
    </row>
    <row r="380" spans="1:51" customFormat="1" x14ac:dyDescent="0.25">
      <c r="A380" s="384" t="s">
        <v>702</v>
      </c>
      <c r="B380" s="384" t="s">
        <v>683</v>
      </c>
      <c r="C380" s="382">
        <v>2</v>
      </c>
      <c r="D380" s="384" t="s">
        <v>472</v>
      </c>
      <c r="E380" s="382">
        <v>21</v>
      </c>
      <c r="F380" s="386">
        <v>2018</v>
      </c>
      <c r="G380" s="390">
        <v>378.56711999999999</v>
      </c>
      <c r="H380" s="387">
        <v>2.595901846943284</v>
      </c>
      <c r="I380" s="387">
        <v>5.3832496070974165E-2</v>
      </c>
      <c r="J380" s="387">
        <v>0.11131086373798124</v>
      </c>
      <c r="K380" s="387">
        <v>3.0731339002711073E-3</v>
      </c>
      <c r="L380" s="387">
        <v>3.1212747953388038E-3</v>
      </c>
      <c r="M380" s="387">
        <v>1.3700318453435684E-3</v>
      </c>
      <c r="N380" s="387">
        <v>2.8272731398331702E-3</v>
      </c>
      <c r="O380" s="387">
        <v>2.497016566045145E-2</v>
      </c>
      <c r="P380" s="387">
        <v>9.1335953846176585E-3</v>
      </c>
      <c r="Q380" s="391">
        <v>982.72308599999985</v>
      </c>
      <c r="R380" s="391">
        <v>20.379213000000004</v>
      </c>
      <c r="S380" s="391">
        <v>42.138633109999994</v>
      </c>
      <c r="T380" s="391">
        <v>1.1633874500000003</v>
      </c>
      <c r="U380" s="391">
        <v>1.1816120100000003</v>
      </c>
      <c r="V380" s="391">
        <v>0.51864901000000008</v>
      </c>
      <c r="W380" s="391">
        <v>1.0703126500000004</v>
      </c>
      <c r="X380" s="391">
        <v>9.4528837000000028</v>
      </c>
      <c r="Y380" s="391">
        <v>3.4576788999999994</v>
      </c>
      <c r="AA380" s="384" t="s">
        <v>702</v>
      </c>
      <c r="AB380" s="384" t="s">
        <v>683</v>
      </c>
      <c r="AC380" s="382">
        <v>2</v>
      </c>
      <c r="AD380" s="384" t="s">
        <v>472</v>
      </c>
      <c r="AE380" s="382">
        <v>21</v>
      </c>
      <c r="AF380" s="386">
        <v>2018</v>
      </c>
      <c r="AG380" s="390">
        <v>378.56711999999999</v>
      </c>
      <c r="AH380" s="387">
        <v>2.595901846943284</v>
      </c>
      <c r="AI380" s="387">
        <v>5.3832496070974165E-2</v>
      </c>
      <c r="AJ380" s="387">
        <v>0.11131086373798124</v>
      </c>
      <c r="AK380" s="387">
        <v>3.0731339002711073E-3</v>
      </c>
      <c r="AL380" s="387">
        <v>3.1212747953388038E-3</v>
      </c>
      <c r="AM380" s="387">
        <v>1.3700318453435684E-3</v>
      </c>
      <c r="AN380" s="387">
        <v>2.8272731398331702E-3</v>
      </c>
      <c r="AO380" s="387">
        <v>2.497016566045145E-2</v>
      </c>
      <c r="AP380" s="387">
        <v>9.1335953846176585E-3</v>
      </c>
      <c r="AQ380" s="391">
        <v>982.72308599999985</v>
      </c>
      <c r="AR380" s="391">
        <v>20.379213000000004</v>
      </c>
      <c r="AS380" s="391">
        <v>42.138633109999994</v>
      </c>
      <c r="AT380" s="391">
        <v>1.1633874500000003</v>
      </c>
      <c r="AU380" s="391">
        <v>1.1816120100000003</v>
      </c>
      <c r="AV380" s="391">
        <v>0.51864901000000008</v>
      </c>
      <c r="AW380" s="391">
        <v>1.0703126500000004</v>
      </c>
      <c r="AX380" s="391">
        <v>9.4528837000000028</v>
      </c>
      <c r="AY380" s="391">
        <v>3.4576788999999994</v>
      </c>
    </row>
    <row r="381" spans="1:51" customFormat="1" x14ac:dyDescent="0.25">
      <c r="A381" s="384" t="s">
        <v>703</v>
      </c>
      <c r="B381" s="384" t="s">
        <v>683</v>
      </c>
      <c r="C381" s="382">
        <v>2</v>
      </c>
      <c r="D381" s="384" t="s">
        <v>472</v>
      </c>
      <c r="E381" s="382">
        <v>21</v>
      </c>
      <c r="F381" s="386">
        <v>2019</v>
      </c>
      <c r="G381" s="390">
        <v>30.092603000000008</v>
      </c>
      <c r="H381" s="387">
        <v>2.4444142136856684</v>
      </c>
      <c r="I381" s="387">
        <v>4.8619620908168008E-2</v>
      </c>
      <c r="J381" s="387">
        <v>0.10974326637679029</v>
      </c>
      <c r="K381" s="387">
        <v>3.0610869056425594E-3</v>
      </c>
      <c r="L381" s="387">
        <v>3.1212753180573966E-3</v>
      </c>
      <c r="M381" s="387">
        <v>1.3700302363341577E-3</v>
      </c>
      <c r="N381" s="387">
        <v>2.8161921419692405E-3</v>
      </c>
      <c r="O381" s="387">
        <v>2.4970200484152195E-2</v>
      </c>
      <c r="P381" s="387">
        <v>9.1335774442642889E-3</v>
      </c>
      <c r="Q381" s="391">
        <v>73.558786499999997</v>
      </c>
      <c r="R381" s="391">
        <v>1.4630909499999998</v>
      </c>
      <c r="S381" s="391">
        <v>3.3024605469999995</v>
      </c>
      <c r="T381" s="391">
        <v>9.2116073000000021E-2</v>
      </c>
      <c r="U381" s="391">
        <v>9.3927298999999992E-2</v>
      </c>
      <c r="V381" s="391">
        <v>4.1227775999999994E-2</v>
      </c>
      <c r="W381" s="391">
        <v>8.4746552100000011E-2</v>
      </c>
      <c r="X381" s="391">
        <v>0.75141833000000002</v>
      </c>
      <c r="Y381" s="391">
        <v>0.27485311999999995</v>
      </c>
      <c r="AA381" s="384" t="s">
        <v>703</v>
      </c>
      <c r="AB381" s="384" t="s">
        <v>683</v>
      </c>
      <c r="AC381" s="382">
        <v>2</v>
      </c>
      <c r="AD381" s="384" t="s">
        <v>472</v>
      </c>
      <c r="AE381" s="382">
        <v>21</v>
      </c>
      <c r="AF381" s="386">
        <v>2019</v>
      </c>
      <c r="AG381" s="390">
        <v>30.092603000000008</v>
      </c>
      <c r="AH381" s="387">
        <v>2.4444142136856684</v>
      </c>
      <c r="AI381" s="387">
        <v>4.8619620908168008E-2</v>
      </c>
      <c r="AJ381" s="387">
        <v>0.10974326637679029</v>
      </c>
      <c r="AK381" s="387">
        <v>3.0610869056425594E-3</v>
      </c>
      <c r="AL381" s="387">
        <v>3.1212753180573966E-3</v>
      </c>
      <c r="AM381" s="387">
        <v>1.3700302363341577E-3</v>
      </c>
      <c r="AN381" s="387">
        <v>2.8161921419692405E-3</v>
      </c>
      <c r="AO381" s="387">
        <v>2.4970200484152195E-2</v>
      </c>
      <c r="AP381" s="387">
        <v>9.1335774442642889E-3</v>
      </c>
      <c r="AQ381" s="391">
        <v>73.558786499999997</v>
      </c>
      <c r="AR381" s="391">
        <v>1.4630909499999998</v>
      </c>
      <c r="AS381" s="391">
        <v>3.3024605469999995</v>
      </c>
      <c r="AT381" s="391">
        <v>9.2116073000000021E-2</v>
      </c>
      <c r="AU381" s="391">
        <v>9.3927298999999992E-2</v>
      </c>
      <c r="AV381" s="391">
        <v>4.1227775999999994E-2</v>
      </c>
      <c r="AW381" s="391">
        <v>8.4746552100000011E-2</v>
      </c>
      <c r="AX381" s="391">
        <v>0.75141833000000002</v>
      </c>
      <c r="AY381" s="391">
        <v>0.27485311999999995</v>
      </c>
    </row>
    <row r="382" spans="1:51" customFormat="1" x14ac:dyDescent="0.25">
      <c r="A382" s="384" t="s">
        <v>704</v>
      </c>
      <c r="B382" s="384" t="s">
        <v>683</v>
      </c>
      <c r="C382" s="382">
        <v>2</v>
      </c>
      <c r="D382" s="384" t="s">
        <v>472</v>
      </c>
      <c r="E382" s="382">
        <v>21</v>
      </c>
      <c r="F382" s="386">
        <v>2020</v>
      </c>
      <c r="G382" s="390">
        <v>45.532634999999985</v>
      </c>
      <c r="H382" s="387">
        <v>2.2919001986157856</v>
      </c>
      <c r="I382" s="387">
        <v>4.3404845777100326E-2</v>
      </c>
      <c r="J382" s="387">
        <v>0.10795009667241977</v>
      </c>
      <c r="K382" s="387">
        <v>3.0048921833757273E-3</v>
      </c>
      <c r="L382" s="387">
        <v>3.1212815159939681E-3</v>
      </c>
      <c r="M382" s="387">
        <v>1.3700320879738239E-3</v>
      </c>
      <c r="N382" s="387">
        <v>2.7644919737239014E-3</v>
      </c>
      <c r="O382" s="387">
        <v>2.4970223664850508E-2</v>
      </c>
      <c r="P382" s="387">
        <v>9.1335924222263904E-3</v>
      </c>
      <c r="Q382" s="391">
        <v>104.35625520000004</v>
      </c>
      <c r="R382" s="391">
        <v>1.9763369999999998</v>
      </c>
      <c r="S382" s="391">
        <v>4.915252350000002</v>
      </c>
      <c r="T382" s="391">
        <v>0.13682065900000001</v>
      </c>
      <c r="U382" s="391">
        <v>0.14212017199999996</v>
      </c>
      <c r="V382" s="391">
        <v>6.2381170999999999E-2</v>
      </c>
      <c r="W382" s="391">
        <v>0.12587460399999995</v>
      </c>
      <c r="X382" s="391">
        <v>1.1369600800000002</v>
      </c>
      <c r="Y382" s="391">
        <v>0.41587653000000002</v>
      </c>
      <c r="AA382" s="384" t="s">
        <v>704</v>
      </c>
      <c r="AB382" s="384" t="s">
        <v>683</v>
      </c>
      <c r="AC382" s="382">
        <v>2</v>
      </c>
      <c r="AD382" s="384" t="s">
        <v>472</v>
      </c>
      <c r="AE382" s="382">
        <v>21</v>
      </c>
      <c r="AF382" s="386">
        <v>2020</v>
      </c>
      <c r="AG382" s="390">
        <v>45.532634999999985</v>
      </c>
      <c r="AH382" s="387">
        <v>2.2919001986157856</v>
      </c>
      <c r="AI382" s="387">
        <v>4.3404845777100326E-2</v>
      </c>
      <c r="AJ382" s="387">
        <v>0.10795009667241977</v>
      </c>
      <c r="AK382" s="387">
        <v>3.0048921833757273E-3</v>
      </c>
      <c r="AL382" s="387">
        <v>3.1212815159939681E-3</v>
      </c>
      <c r="AM382" s="387">
        <v>1.3700320879738239E-3</v>
      </c>
      <c r="AN382" s="387">
        <v>2.7644919737239014E-3</v>
      </c>
      <c r="AO382" s="387">
        <v>2.4970223664850508E-2</v>
      </c>
      <c r="AP382" s="387">
        <v>9.1335924222263904E-3</v>
      </c>
      <c r="AQ382" s="391">
        <v>104.35625520000004</v>
      </c>
      <c r="AR382" s="391">
        <v>1.9763369999999998</v>
      </c>
      <c r="AS382" s="391">
        <v>4.915252350000002</v>
      </c>
      <c r="AT382" s="391">
        <v>0.13682065900000001</v>
      </c>
      <c r="AU382" s="391">
        <v>0.14212017199999996</v>
      </c>
      <c r="AV382" s="391">
        <v>6.2381170999999999E-2</v>
      </c>
      <c r="AW382" s="391">
        <v>0.12587460399999995</v>
      </c>
      <c r="AX382" s="391">
        <v>1.1369600800000002</v>
      </c>
      <c r="AY382" s="391">
        <v>0.41587653000000002</v>
      </c>
    </row>
    <row r="383" spans="1:51" customFormat="1" x14ac:dyDescent="0.25">
      <c r="A383" s="384" t="s">
        <v>705</v>
      </c>
      <c r="B383" s="384" t="s">
        <v>683</v>
      </c>
      <c r="C383" s="382">
        <v>2</v>
      </c>
      <c r="D383" s="384" t="s">
        <v>472</v>
      </c>
      <c r="E383" s="382">
        <v>21</v>
      </c>
      <c r="F383" s="386">
        <v>2021</v>
      </c>
      <c r="G383" s="390">
        <v>74.045155999999992</v>
      </c>
      <c r="H383" s="387">
        <v>2.1384670119406599</v>
      </c>
      <c r="I383" s="387">
        <v>3.8685541158154903E-2</v>
      </c>
      <c r="J383" s="387">
        <v>0.10635033303191366</v>
      </c>
      <c r="K383" s="387">
        <v>2.966195749523439E-3</v>
      </c>
      <c r="L383" s="387">
        <v>3.1212669603937373E-3</v>
      </c>
      <c r="M383" s="387">
        <v>1.3700303231179633E-3</v>
      </c>
      <c r="N383" s="387">
        <v>2.7288910837057331E-3</v>
      </c>
      <c r="O383" s="387">
        <v>2.4970164962580404E-2</v>
      </c>
      <c r="P383" s="387">
        <v>9.1335796496937634E-3</v>
      </c>
      <c r="Q383" s="391">
        <v>158.34312350000002</v>
      </c>
      <c r="R383" s="391">
        <v>2.8644769299999999</v>
      </c>
      <c r="S383" s="391">
        <v>7.8747269999999991</v>
      </c>
      <c r="T383" s="391">
        <v>0.21963242699999994</v>
      </c>
      <c r="U383" s="391">
        <v>0.23111469900000006</v>
      </c>
      <c r="V383" s="391">
        <v>0.10144410899999999</v>
      </c>
      <c r="W383" s="391">
        <v>0.20206116600000004</v>
      </c>
      <c r="X383" s="391">
        <v>1.84891976</v>
      </c>
      <c r="Y383" s="391">
        <v>0.67629733000000003</v>
      </c>
      <c r="AA383" s="384" t="s">
        <v>705</v>
      </c>
      <c r="AB383" s="384" t="s">
        <v>683</v>
      </c>
      <c r="AC383" s="382">
        <v>2</v>
      </c>
      <c r="AD383" s="384" t="s">
        <v>472</v>
      </c>
      <c r="AE383" s="382">
        <v>21</v>
      </c>
      <c r="AF383" s="386">
        <v>2021</v>
      </c>
      <c r="AG383" s="390">
        <v>74.045155999999992</v>
      </c>
      <c r="AH383" s="387">
        <v>2.1384670119406599</v>
      </c>
      <c r="AI383" s="387">
        <v>3.8685541158154903E-2</v>
      </c>
      <c r="AJ383" s="387">
        <v>0.10635033303191366</v>
      </c>
      <c r="AK383" s="387">
        <v>2.966195749523439E-3</v>
      </c>
      <c r="AL383" s="387">
        <v>3.1212669603937373E-3</v>
      </c>
      <c r="AM383" s="387">
        <v>1.3700303231179633E-3</v>
      </c>
      <c r="AN383" s="387">
        <v>2.7288910837057331E-3</v>
      </c>
      <c r="AO383" s="387">
        <v>2.4970164962580404E-2</v>
      </c>
      <c r="AP383" s="387">
        <v>9.1335796496937634E-3</v>
      </c>
      <c r="AQ383" s="391">
        <v>158.34312350000002</v>
      </c>
      <c r="AR383" s="391">
        <v>2.8644769299999999</v>
      </c>
      <c r="AS383" s="391">
        <v>7.8747269999999991</v>
      </c>
      <c r="AT383" s="391">
        <v>0.21963242699999994</v>
      </c>
      <c r="AU383" s="391">
        <v>0.23111469900000006</v>
      </c>
      <c r="AV383" s="391">
        <v>0.10144410899999999</v>
      </c>
      <c r="AW383" s="391">
        <v>0.20206116600000004</v>
      </c>
      <c r="AX383" s="391">
        <v>1.84891976</v>
      </c>
      <c r="AY383" s="391">
        <v>0.67629733000000003</v>
      </c>
    </row>
    <row r="384" spans="1:51" customFormat="1" x14ac:dyDescent="0.25">
      <c r="A384" s="384" t="s">
        <v>706</v>
      </c>
      <c r="B384" s="384" t="s">
        <v>683</v>
      </c>
      <c r="C384" s="382">
        <v>2</v>
      </c>
      <c r="D384" s="384" t="s">
        <v>472</v>
      </c>
      <c r="E384" s="382">
        <v>21</v>
      </c>
      <c r="F384" s="386">
        <v>2022</v>
      </c>
      <c r="G384" s="390">
        <v>81.808707999999967</v>
      </c>
      <c r="H384" s="387">
        <v>1.4123749087933279</v>
      </c>
      <c r="I384" s="387">
        <v>3.036316036185294E-2</v>
      </c>
      <c r="J384" s="387">
        <v>0.10059215432176249</v>
      </c>
      <c r="K384" s="387">
        <v>2.3892920543372971E-3</v>
      </c>
      <c r="L384" s="387">
        <v>3.1212701464494478E-3</v>
      </c>
      <c r="M384" s="387">
        <v>1.3700318675121973E-3</v>
      </c>
      <c r="N384" s="387">
        <v>2.1981415963689354E-3</v>
      </c>
      <c r="O384" s="387">
        <v>2.4970158189028008E-2</v>
      </c>
      <c r="P384" s="387">
        <v>9.1335906441646839E-3</v>
      </c>
      <c r="Q384" s="391">
        <v>115.54456649999996</v>
      </c>
      <c r="R384" s="391">
        <v>2.4839709200000004</v>
      </c>
      <c r="S384" s="391">
        <v>8.2293141800000029</v>
      </c>
      <c r="T384" s="391">
        <v>0.195464896</v>
      </c>
      <c r="U384" s="391">
        <v>0.25534707800000001</v>
      </c>
      <c r="V384" s="391">
        <v>0.11208053699999999</v>
      </c>
      <c r="W384" s="391">
        <v>0.17982712400000003</v>
      </c>
      <c r="X384" s="391">
        <v>2.0427763800000003</v>
      </c>
      <c r="Y384" s="391">
        <v>0.74720725000000021</v>
      </c>
      <c r="AA384" s="384" t="s">
        <v>706</v>
      </c>
      <c r="AB384" s="384" t="s">
        <v>683</v>
      </c>
      <c r="AC384" s="382">
        <v>2</v>
      </c>
      <c r="AD384" s="384" t="s">
        <v>472</v>
      </c>
      <c r="AE384" s="382">
        <v>21</v>
      </c>
      <c r="AF384" s="386">
        <v>2022</v>
      </c>
      <c r="AG384" s="390">
        <v>81.808707999999967</v>
      </c>
      <c r="AH384" s="387">
        <v>1.4123749087933279</v>
      </c>
      <c r="AI384" s="387">
        <v>3.036316036185294E-2</v>
      </c>
      <c r="AJ384" s="387">
        <v>0.10059215432176249</v>
      </c>
      <c r="AK384" s="387">
        <v>2.3892920543372971E-3</v>
      </c>
      <c r="AL384" s="387">
        <v>3.1212701464494478E-3</v>
      </c>
      <c r="AM384" s="387">
        <v>1.3700318675121973E-3</v>
      </c>
      <c r="AN384" s="387">
        <v>2.1981415963689354E-3</v>
      </c>
      <c r="AO384" s="387">
        <v>2.4970158189028008E-2</v>
      </c>
      <c r="AP384" s="387">
        <v>9.1335906441646839E-3</v>
      </c>
      <c r="AQ384" s="391">
        <v>115.54456649999996</v>
      </c>
      <c r="AR384" s="391">
        <v>2.4839709200000004</v>
      </c>
      <c r="AS384" s="391">
        <v>8.2293141800000029</v>
      </c>
      <c r="AT384" s="391">
        <v>0.195464896</v>
      </c>
      <c r="AU384" s="391">
        <v>0.25534707800000001</v>
      </c>
      <c r="AV384" s="391">
        <v>0.11208053699999999</v>
      </c>
      <c r="AW384" s="391">
        <v>0.17982712400000003</v>
      </c>
      <c r="AX384" s="391">
        <v>2.0427763800000003</v>
      </c>
      <c r="AY384" s="391">
        <v>0.74720725000000021</v>
      </c>
    </row>
    <row r="385" spans="1:51" customFormat="1" x14ac:dyDescent="0.25">
      <c r="A385" s="384" t="s">
        <v>707</v>
      </c>
      <c r="B385" s="384" t="s">
        <v>683</v>
      </c>
      <c r="C385" s="382">
        <v>2</v>
      </c>
      <c r="D385" s="384" t="s">
        <v>472</v>
      </c>
      <c r="E385" s="382">
        <v>21</v>
      </c>
      <c r="F385" s="386">
        <v>2023</v>
      </c>
      <c r="G385" s="390">
        <v>80.571266000000023</v>
      </c>
      <c r="H385" s="387">
        <v>1.3024745471915502</v>
      </c>
      <c r="I385" s="387">
        <v>2.5735833541451356E-2</v>
      </c>
      <c r="J385" s="387">
        <v>9.8744484541176264E-2</v>
      </c>
      <c r="K385" s="387">
        <v>2.3964156651082027E-3</v>
      </c>
      <c r="L385" s="387">
        <v>3.1212738670384045E-3</v>
      </c>
      <c r="M385" s="387">
        <v>1.3700297696699955E-3</v>
      </c>
      <c r="N385" s="387">
        <v>2.2046959023828668E-3</v>
      </c>
      <c r="O385" s="387">
        <v>2.4970213450537061E-2</v>
      </c>
      <c r="P385" s="387">
        <v>9.1335774716509981E-3</v>
      </c>
      <c r="Q385" s="391">
        <v>104.94202319999998</v>
      </c>
      <c r="R385" s="391">
        <v>2.0735686899999997</v>
      </c>
      <c r="S385" s="391">
        <v>7.9559681300000031</v>
      </c>
      <c r="T385" s="391">
        <v>0.19308224399999999</v>
      </c>
      <c r="U385" s="391">
        <v>0.25148498699999999</v>
      </c>
      <c r="V385" s="391">
        <v>0.11038503299999998</v>
      </c>
      <c r="W385" s="391">
        <v>0.17763514000000005</v>
      </c>
      <c r="X385" s="391">
        <v>2.0118817099999999</v>
      </c>
      <c r="Y385" s="391">
        <v>0.73590390000000028</v>
      </c>
      <c r="AA385" s="384" t="s">
        <v>707</v>
      </c>
      <c r="AB385" s="384" t="s">
        <v>683</v>
      </c>
      <c r="AC385" s="382">
        <v>2</v>
      </c>
      <c r="AD385" s="384" t="s">
        <v>472</v>
      </c>
      <c r="AE385" s="382">
        <v>21</v>
      </c>
      <c r="AF385" s="386">
        <v>2023</v>
      </c>
      <c r="AG385" s="390">
        <v>80.571266000000023</v>
      </c>
      <c r="AH385" s="387">
        <v>1.3024745471915502</v>
      </c>
      <c r="AI385" s="387">
        <v>2.5735833541451356E-2</v>
      </c>
      <c r="AJ385" s="387">
        <v>9.8744484541176264E-2</v>
      </c>
      <c r="AK385" s="387">
        <v>2.3964156651082027E-3</v>
      </c>
      <c r="AL385" s="387">
        <v>3.1212738670384045E-3</v>
      </c>
      <c r="AM385" s="387">
        <v>1.3700297696699955E-3</v>
      </c>
      <c r="AN385" s="387">
        <v>2.2046959023828668E-3</v>
      </c>
      <c r="AO385" s="387">
        <v>2.4970213450537061E-2</v>
      </c>
      <c r="AP385" s="387">
        <v>9.1335774716509981E-3</v>
      </c>
      <c r="AQ385" s="391">
        <v>104.94202319999998</v>
      </c>
      <c r="AR385" s="391">
        <v>2.0735686899999997</v>
      </c>
      <c r="AS385" s="391">
        <v>7.9559681300000031</v>
      </c>
      <c r="AT385" s="391">
        <v>0.19308224399999999</v>
      </c>
      <c r="AU385" s="391">
        <v>0.25148498699999999</v>
      </c>
      <c r="AV385" s="391">
        <v>0.11038503299999998</v>
      </c>
      <c r="AW385" s="391">
        <v>0.17763514000000005</v>
      </c>
      <c r="AX385" s="391">
        <v>2.0118817099999999</v>
      </c>
      <c r="AY385" s="391">
        <v>0.73590390000000028</v>
      </c>
    </row>
    <row r="386" spans="1:51" customFormat="1" x14ac:dyDescent="0.25">
      <c r="A386" s="384" t="s">
        <v>708</v>
      </c>
      <c r="B386" s="384" t="s">
        <v>683</v>
      </c>
      <c r="C386" s="382">
        <v>2</v>
      </c>
      <c r="D386" s="384" t="s">
        <v>472</v>
      </c>
      <c r="E386" s="382">
        <v>21</v>
      </c>
      <c r="F386" s="386">
        <v>2024</v>
      </c>
      <c r="G386" s="390">
        <v>83.826561000000012</v>
      </c>
      <c r="H386" s="387">
        <v>1.0455385197061826</v>
      </c>
      <c r="I386" s="387">
        <v>2.0660287375978591E-2</v>
      </c>
      <c r="J386" s="387">
        <v>9.6073006382786E-2</v>
      </c>
      <c r="K386" s="387">
        <v>2.1111647894036839E-3</v>
      </c>
      <c r="L386" s="387">
        <v>3.1212762980936306E-3</v>
      </c>
      <c r="M386" s="387">
        <v>1.3700312839983974E-3</v>
      </c>
      <c r="N386" s="387">
        <v>1.942264540710431E-3</v>
      </c>
      <c r="O386" s="387">
        <v>2.4970227038181851E-2</v>
      </c>
      <c r="P386" s="387">
        <v>9.1335923944201886E-3</v>
      </c>
      <c r="Q386" s="391">
        <v>87.643898500000034</v>
      </c>
      <c r="R386" s="391">
        <v>1.7318808399999996</v>
      </c>
      <c r="S386" s="391">
        <v>8.0534697300000015</v>
      </c>
      <c r="T386" s="391">
        <v>0.17697168400000007</v>
      </c>
      <c r="U386" s="391">
        <v>0.26164585799999995</v>
      </c>
      <c r="V386" s="391">
        <v>0.114845011</v>
      </c>
      <c r="W386" s="391">
        <v>0.16281335699999996</v>
      </c>
      <c r="X386" s="391">
        <v>2.0931682600000006</v>
      </c>
      <c r="Y386" s="391">
        <v>0.76563764000000012</v>
      </c>
      <c r="AA386" s="384" t="s">
        <v>708</v>
      </c>
      <c r="AB386" s="384" t="s">
        <v>683</v>
      </c>
      <c r="AC386" s="382">
        <v>2</v>
      </c>
      <c r="AD386" s="384" t="s">
        <v>472</v>
      </c>
      <c r="AE386" s="382">
        <v>21</v>
      </c>
      <c r="AF386" s="386">
        <v>2024</v>
      </c>
      <c r="AG386" s="390">
        <v>83.826561000000012</v>
      </c>
      <c r="AH386" s="387">
        <v>1.0455385197061826</v>
      </c>
      <c r="AI386" s="387">
        <v>2.0660287375978591E-2</v>
      </c>
      <c r="AJ386" s="387">
        <v>9.6073006382786E-2</v>
      </c>
      <c r="AK386" s="387">
        <v>2.1111647894036839E-3</v>
      </c>
      <c r="AL386" s="387">
        <v>3.1212762980936306E-3</v>
      </c>
      <c r="AM386" s="387">
        <v>1.3700312839983974E-3</v>
      </c>
      <c r="AN386" s="387">
        <v>1.942264540710431E-3</v>
      </c>
      <c r="AO386" s="387">
        <v>2.4970227038181851E-2</v>
      </c>
      <c r="AP386" s="387">
        <v>9.1335923944201886E-3</v>
      </c>
      <c r="AQ386" s="391">
        <v>87.643898500000034</v>
      </c>
      <c r="AR386" s="391">
        <v>1.7318808399999996</v>
      </c>
      <c r="AS386" s="391">
        <v>8.0534697300000015</v>
      </c>
      <c r="AT386" s="391">
        <v>0.17697168400000007</v>
      </c>
      <c r="AU386" s="391">
        <v>0.26164585799999995</v>
      </c>
      <c r="AV386" s="391">
        <v>0.114845011</v>
      </c>
      <c r="AW386" s="391">
        <v>0.16281335699999996</v>
      </c>
      <c r="AX386" s="391">
        <v>2.0931682600000006</v>
      </c>
      <c r="AY386" s="391">
        <v>0.76563764000000012</v>
      </c>
    </row>
    <row r="387" spans="1:51" customFormat="1" x14ac:dyDescent="0.25">
      <c r="A387" s="384" t="s">
        <v>709</v>
      </c>
      <c r="B387" s="384" t="s">
        <v>683</v>
      </c>
      <c r="C387" s="382">
        <v>2</v>
      </c>
      <c r="D387" s="384" t="s">
        <v>472</v>
      </c>
      <c r="E387" s="382">
        <v>21</v>
      </c>
      <c r="F387" s="386">
        <v>2025</v>
      </c>
      <c r="G387" s="390">
        <v>81.891579000000007</v>
      </c>
      <c r="H387" s="387">
        <v>0.935783182297657</v>
      </c>
      <c r="I387" s="387">
        <v>1.7003377966371851E-2</v>
      </c>
      <c r="J387" s="387">
        <v>9.518648407060265E-2</v>
      </c>
      <c r="K387" s="387">
        <v>2.113609373681755E-3</v>
      </c>
      <c r="L387" s="387">
        <v>3.1212675237340332E-3</v>
      </c>
      <c r="M387" s="387">
        <v>1.3700311359242444E-3</v>
      </c>
      <c r="N387" s="387">
        <v>1.9445147833820617E-3</v>
      </c>
      <c r="O387" s="387">
        <v>2.4970167445421947E-2</v>
      </c>
      <c r="P387" s="387">
        <v>9.1335889371482251E-3</v>
      </c>
      <c r="Q387" s="391">
        <v>76.63276239999999</v>
      </c>
      <c r="R387" s="391">
        <v>1.3924334699999998</v>
      </c>
      <c r="S387" s="391">
        <v>7.7949714799999992</v>
      </c>
      <c r="T387" s="391">
        <v>0.17308680899999998</v>
      </c>
      <c r="U387" s="391">
        <v>0.25560552599999997</v>
      </c>
      <c r="V387" s="391">
        <v>0.11219401300000001</v>
      </c>
      <c r="W387" s="391">
        <v>0.15923938600000001</v>
      </c>
      <c r="X387" s="391">
        <v>2.0448464399999997</v>
      </c>
      <c r="Y387" s="391">
        <v>0.74796401999999995</v>
      </c>
      <c r="AA387" s="384" t="s">
        <v>709</v>
      </c>
      <c r="AB387" s="384" t="s">
        <v>683</v>
      </c>
      <c r="AC387" s="382">
        <v>2</v>
      </c>
      <c r="AD387" s="384" t="s">
        <v>472</v>
      </c>
      <c r="AE387" s="382">
        <v>21</v>
      </c>
      <c r="AF387" s="386">
        <v>2025</v>
      </c>
      <c r="AG387" s="390">
        <v>81.891579000000007</v>
      </c>
      <c r="AH387" s="387">
        <v>0.935783182297657</v>
      </c>
      <c r="AI387" s="387">
        <v>1.7003377966371851E-2</v>
      </c>
      <c r="AJ387" s="387">
        <v>9.518648407060265E-2</v>
      </c>
      <c r="AK387" s="387">
        <v>2.113609373681755E-3</v>
      </c>
      <c r="AL387" s="387">
        <v>3.1212675237340332E-3</v>
      </c>
      <c r="AM387" s="387">
        <v>1.3700311359242444E-3</v>
      </c>
      <c r="AN387" s="387">
        <v>1.9445147833820617E-3</v>
      </c>
      <c r="AO387" s="387">
        <v>2.4970167445421947E-2</v>
      </c>
      <c r="AP387" s="387">
        <v>9.1335889371482251E-3</v>
      </c>
      <c r="AQ387" s="391">
        <v>76.63276239999999</v>
      </c>
      <c r="AR387" s="391">
        <v>1.3924334699999998</v>
      </c>
      <c r="AS387" s="391">
        <v>7.7949714799999992</v>
      </c>
      <c r="AT387" s="391">
        <v>0.17308680899999998</v>
      </c>
      <c r="AU387" s="391">
        <v>0.25560552599999997</v>
      </c>
      <c r="AV387" s="391">
        <v>0.11219401300000001</v>
      </c>
      <c r="AW387" s="391">
        <v>0.15923938600000001</v>
      </c>
      <c r="AX387" s="391">
        <v>2.0448464399999997</v>
      </c>
      <c r="AY387" s="391">
        <v>0.74796401999999995</v>
      </c>
    </row>
    <row r="388" spans="1:51" customFormat="1" x14ac:dyDescent="0.25">
      <c r="A388" s="384" t="s">
        <v>710</v>
      </c>
      <c r="B388" s="384" t="s">
        <v>683</v>
      </c>
      <c r="C388" s="382">
        <v>2</v>
      </c>
      <c r="D388" s="384" t="s">
        <v>472</v>
      </c>
      <c r="E388" s="382">
        <v>21</v>
      </c>
      <c r="F388" s="386">
        <v>2026</v>
      </c>
      <c r="G388" s="390">
        <v>76.971351999999996</v>
      </c>
      <c r="H388" s="387">
        <v>0.77552659981859218</v>
      </c>
      <c r="I388" s="387">
        <v>1.7323738187683135E-2</v>
      </c>
      <c r="J388" s="387">
        <v>9.4877128571159791E-2</v>
      </c>
      <c r="K388" s="387">
        <v>1.8596969428314061E-3</v>
      </c>
      <c r="L388" s="387">
        <v>3.1212751336367329E-3</v>
      </c>
      <c r="M388" s="387">
        <v>1.3700320347757439E-3</v>
      </c>
      <c r="N388" s="387">
        <v>1.7109153156098917E-3</v>
      </c>
      <c r="O388" s="387">
        <v>2.4970228144102241E-2</v>
      </c>
      <c r="P388" s="387">
        <v>9.1335931061728003E-3</v>
      </c>
      <c r="Q388" s="391">
        <v>59.693330899999992</v>
      </c>
      <c r="R388" s="391">
        <v>1.3334315500000005</v>
      </c>
      <c r="S388" s="391">
        <v>7.3028208599999971</v>
      </c>
      <c r="T388" s="391">
        <v>0.14314338800000004</v>
      </c>
      <c r="U388" s="391">
        <v>0.240248767</v>
      </c>
      <c r="V388" s="391">
        <v>0.10545321800000002</v>
      </c>
      <c r="W388" s="391">
        <v>0.13169146500000006</v>
      </c>
      <c r="X388" s="391">
        <v>1.9219922200000001</v>
      </c>
      <c r="Y388" s="391">
        <v>0.70302500999999995</v>
      </c>
      <c r="AA388" s="384" t="s">
        <v>710</v>
      </c>
      <c r="AB388" s="384" t="s">
        <v>683</v>
      </c>
      <c r="AC388" s="382">
        <v>2</v>
      </c>
      <c r="AD388" s="384" t="s">
        <v>472</v>
      </c>
      <c r="AE388" s="382">
        <v>21</v>
      </c>
      <c r="AF388" s="386">
        <v>2026</v>
      </c>
      <c r="AG388" s="390">
        <v>76.971351999999996</v>
      </c>
      <c r="AH388" s="387">
        <v>0.77552659981859218</v>
      </c>
      <c r="AI388" s="387">
        <v>1.7323738187683135E-2</v>
      </c>
      <c r="AJ388" s="387">
        <v>9.4877128571159791E-2</v>
      </c>
      <c r="AK388" s="387">
        <v>1.8596969428314061E-3</v>
      </c>
      <c r="AL388" s="387">
        <v>3.1212751336367329E-3</v>
      </c>
      <c r="AM388" s="387">
        <v>1.3700320347757439E-3</v>
      </c>
      <c r="AN388" s="387">
        <v>1.7109153156098917E-3</v>
      </c>
      <c r="AO388" s="387">
        <v>2.4970228144102241E-2</v>
      </c>
      <c r="AP388" s="387">
        <v>9.1335931061728003E-3</v>
      </c>
      <c r="AQ388" s="391">
        <v>59.693330899999992</v>
      </c>
      <c r="AR388" s="391">
        <v>1.3334315500000005</v>
      </c>
      <c r="AS388" s="391">
        <v>7.3028208599999971</v>
      </c>
      <c r="AT388" s="391">
        <v>0.14314338800000004</v>
      </c>
      <c r="AU388" s="391">
        <v>0.240248767</v>
      </c>
      <c r="AV388" s="391">
        <v>0.10545321800000002</v>
      </c>
      <c r="AW388" s="391">
        <v>0.13169146500000006</v>
      </c>
      <c r="AX388" s="391">
        <v>1.9219922200000001</v>
      </c>
      <c r="AY388" s="391">
        <v>0.70302500999999995</v>
      </c>
    </row>
    <row r="389" spans="1:51" customFormat="1" x14ac:dyDescent="0.25">
      <c r="A389" s="384" t="s">
        <v>1148</v>
      </c>
      <c r="B389" s="384" t="s">
        <v>683</v>
      </c>
      <c r="C389" s="382">
        <v>2</v>
      </c>
      <c r="D389" s="384" t="s">
        <v>472</v>
      </c>
      <c r="E389" s="382">
        <v>21</v>
      </c>
      <c r="F389" s="386">
        <v>2027</v>
      </c>
      <c r="G389" s="390">
        <v>79.314825000000013</v>
      </c>
      <c r="H389" s="387">
        <v>0.77483713794993558</v>
      </c>
      <c r="I389" s="387">
        <v>1.7543953857302213E-2</v>
      </c>
      <c r="J389" s="387">
        <v>9.4586360872636333E-2</v>
      </c>
      <c r="K389" s="387">
        <v>1.85583768229962E-3</v>
      </c>
      <c r="L389" s="387">
        <v>3.1212674805750373E-3</v>
      </c>
      <c r="M389" s="387">
        <v>1.3700309746633116E-3</v>
      </c>
      <c r="N389" s="387">
        <v>1.7073653885008261E-3</v>
      </c>
      <c r="O389" s="387">
        <v>2.4970136919548139E-2</v>
      </c>
      <c r="P389" s="387">
        <v>9.133583917004166E-3</v>
      </c>
      <c r="Q389" s="391">
        <v>61.456072000000013</v>
      </c>
      <c r="R389" s="391">
        <v>1.3914956300000003</v>
      </c>
      <c r="S389" s="391">
        <v>7.5021006599999991</v>
      </c>
      <c r="T389" s="391">
        <v>0.14719544099999998</v>
      </c>
      <c r="U389" s="391">
        <v>0.24756278400000001</v>
      </c>
      <c r="V389" s="391">
        <v>0.10866376700000001</v>
      </c>
      <c r="W389" s="391">
        <v>0.13541938700000006</v>
      </c>
      <c r="X389" s="391">
        <v>1.9805020400000002</v>
      </c>
      <c r="Y389" s="391">
        <v>0.72442861000000003</v>
      </c>
      <c r="AA389" s="384" t="s">
        <v>1148</v>
      </c>
      <c r="AB389" s="384" t="s">
        <v>683</v>
      </c>
      <c r="AC389" s="382">
        <v>2</v>
      </c>
      <c r="AD389" s="384" t="s">
        <v>472</v>
      </c>
      <c r="AE389" s="382">
        <v>21</v>
      </c>
      <c r="AF389" s="386">
        <v>2027</v>
      </c>
      <c r="AG389" s="390">
        <v>79.314825000000013</v>
      </c>
      <c r="AH389" s="387">
        <v>0.77483713794993558</v>
      </c>
      <c r="AI389" s="387">
        <v>1.7543953857302213E-2</v>
      </c>
      <c r="AJ389" s="387">
        <v>9.4586360872636333E-2</v>
      </c>
      <c r="AK389" s="387">
        <v>1.85583768229962E-3</v>
      </c>
      <c r="AL389" s="387">
        <v>3.1212674805750373E-3</v>
      </c>
      <c r="AM389" s="387">
        <v>1.3700309746633116E-3</v>
      </c>
      <c r="AN389" s="387">
        <v>1.7073653885008261E-3</v>
      </c>
      <c r="AO389" s="387">
        <v>2.4970136919548139E-2</v>
      </c>
      <c r="AP389" s="387">
        <v>9.133583917004166E-3</v>
      </c>
      <c r="AQ389" s="391">
        <v>61.456072000000013</v>
      </c>
      <c r="AR389" s="391">
        <v>1.3914956300000003</v>
      </c>
      <c r="AS389" s="391">
        <v>7.5021006599999991</v>
      </c>
      <c r="AT389" s="391">
        <v>0.14719544099999998</v>
      </c>
      <c r="AU389" s="391">
        <v>0.24756278400000001</v>
      </c>
      <c r="AV389" s="391">
        <v>0.10866376700000001</v>
      </c>
      <c r="AW389" s="391">
        <v>0.13541938700000006</v>
      </c>
      <c r="AX389" s="391">
        <v>1.9805020400000002</v>
      </c>
      <c r="AY389" s="391">
        <v>0.72442861000000003</v>
      </c>
    </row>
    <row r="390" spans="1:51" customFormat="1" x14ac:dyDescent="0.25">
      <c r="A390" s="384" t="s">
        <v>1149</v>
      </c>
      <c r="B390" s="384" t="s">
        <v>683</v>
      </c>
      <c r="C390" s="382">
        <v>2</v>
      </c>
      <c r="D390" s="384" t="s">
        <v>472</v>
      </c>
      <c r="E390" s="382">
        <v>21</v>
      </c>
      <c r="F390" s="386">
        <v>2028</v>
      </c>
      <c r="G390" s="390">
        <v>88.819012999999998</v>
      </c>
      <c r="H390" s="387">
        <v>0.5867441253822534</v>
      </c>
      <c r="I390" s="387">
        <v>1.6173559483260633E-2</v>
      </c>
      <c r="J390" s="387">
        <v>9.2476090226312258E-2</v>
      </c>
      <c r="K390" s="387">
        <v>1.5267234505296746E-3</v>
      </c>
      <c r="L390" s="387">
        <v>3.1212701046340152E-3</v>
      </c>
      <c r="M390" s="387">
        <v>1.3700302096354077E-3</v>
      </c>
      <c r="N390" s="387">
        <v>1.4045806386071866E-3</v>
      </c>
      <c r="O390" s="387">
        <v>2.4970143948796188E-2</v>
      </c>
      <c r="P390" s="387">
        <v>9.1335824684293677E-3</v>
      </c>
      <c r="Q390" s="391">
        <v>52.114034099999998</v>
      </c>
      <c r="R390" s="391">
        <v>1.4365195899999994</v>
      </c>
      <c r="S390" s="391">
        <v>8.2136350600000014</v>
      </c>
      <c r="T390" s="391">
        <v>0.13560207000000002</v>
      </c>
      <c r="U390" s="391">
        <v>0.27722812999999996</v>
      </c>
      <c r="V390" s="391">
        <v>0.121684731</v>
      </c>
      <c r="W390" s="391">
        <v>0.12475346599999999</v>
      </c>
      <c r="X390" s="391">
        <v>2.2178235399999999</v>
      </c>
      <c r="Y390" s="391">
        <v>0.81123578000000007</v>
      </c>
      <c r="AA390" s="384" t="s">
        <v>1149</v>
      </c>
      <c r="AB390" s="384" t="s">
        <v>683</v>
      </c>
      <c r="AC390" s="382">
        <v>2</v>
      </c>
      <c r="AD390" s="384" t="s">
        <v>472</v>
      </c>
      <c r="AE390" s="382">
        <v>21</v>
      </c>
      <c r="AF390" s="386">
        <v>2028</v>
      </c>
      <c r="AG390" s="390">
        <v>88.819012999999998</v>
      </c>
      <c r="AH390" s="387">
        <v>0.5867441253822534</v>
      </c>
      <c r="AI390" s="387">
        <v>1.6173559483260633E-2</v>
      </c>
      <c r="AJ390" s="387">
        <v>9.2476090226312258E-2</v>
      </c>
      <c r="AK390" s="387">
        <v>1.5267234505296746E-3</v>
      </c>
      <c r="AL390" s="387">
        <v>3.1212701046340152E-3</v>
      </c>
      <c r="AM390" s="387">
        <v>1.3700302096354077E-3</v>
      </c>
      <c r="AN390" s="387">
        <v>1.4045806386071866E-3</v>
      </c>
      <c r="AO390" s="387">
        <v>2.4970143948796188E-2</v>
      </c>
      <c r="AP390" s="387">
        <v>9.1335824684293677E-3</v>
      </c>
      <c r="AQ390" s="391">
        <v>52.114034099999998</v>
      </c>
      <c r="AR390" s="391">
        <v>1.4365195899999994</v>
      </c>
      <c r="AS390" s="391">
        <v>8.2136350600000014</v>
      </c>
      <c r="AT390" s="391">
        <v>0.13560207000000002</v>
      </c>
      <c r="AU390" s="391">
        <v>0.27722812999999996</v>
      </c>
      <c r="AV390" s="391">
        <v>0.121684731</v>
      </c>
      <c r="AW390" s="391">
        <v>0.12475346599999999</v>
      </c>
      <c r="AX390" s="391">
        <v>2.2178235399999999</v>
      </c>
      <c r="AY390" s="391">
        <v>0.81123578000000007</v>
      </c>
    </row>
    <row r="391" spans="1:51" customFormat="1" x14ac:dyDescent="0.25">
      <c r="A391" s="384" t="s">
        <v>1381</v>
      </c>
      <c r="B391" s="384" t="s">
        <v>683</v>
      </c>
      <c r="C391" s="382">
        <v>2</v>
      </c>
      <c r="D391" s="384" t="s">
        <v>472</v>
      </c>
      <c r="E391" s="382">
        <v>21</v>
      </c>
      <c r="F391" s="386">
        <v>2029</v>
      </c>
      <c r="G391" s="390">
        <v>85.532064999999989</v>
      </c>
      <c r="H391" s="387">
        <v>0.58560471444247242</v>
      </c>
      <c r="I391" s="387">
        <v>1.7508040171834972E-2</v>
      </c>
      <c r="J391" s="387">
        <v>9.3311472603870835E-2</v>
      </c>
      <c r="K391" s="387">
        <v>1.5185611267540418E-3</v>
      </c>
      <c r="L391" s="387">
        <v>3.1212719580662536E-3</v>
      </c>
      <c r="M391" s="387">
        <v>1.3700323147815968E-3</v>
      </c>
      <c r="N391" s="387">
        <v>1.3970710633491661E-3</v>
      </c>
      <c r="O391" s="387">
        <v>2.4970188314756576E-2</v>
      </c>
      <c r="P391" s="387">
        <v>9.1335955702694684E-3</v>
      </c>
      <c r="Q391" s="391">
        <v>50.087980499999986</v>
      </c>
      <c r="R391" s="391">
        <v>1.4974988299999998</v>
      </c>
      <c r="S391" s="391">
        <v>7.9811229399999988</v>
      </c>
      <c r="T391" s="391">
        <v>0.12988566899999993</v>
      </c>
      <c r="U391" s="391">
        <v>0.26696883600000004</v>
      </c>
      <c r="V391" s="391">
        <v>0.11718169299999999</v>
      </c>
      <c r="W391" s="391">
        <v>0.11949437299999999</v>
      </c>
      <c r="X391" s="391">
        <v>2.1357517699999997</v>
      </c>
      <c r="Y391" s="391">
        <v>0.78121529000000012</v>
      </c>
      <c r="AA391" s="384" t="s">
        <v>1381</v>
      </c>
      <c r="AB391" s="384" t="s">
        <v>683</v>
      </c>
      <c r="AC391" s="382">
        <v>2</v>
      </c>
      <c r="AD391" s="384" t="s">
        <v>472</v>
      </c>
      <c r="AE391" s="382">
        <v>21</v>
      </c>
      <c r="AF391" s="386">
        <v>2029</v>
      </c>
      <c r="AG391" s="390">
        <v>85.532064999999989</v>
      </c>
      <c r="AH391" s="387">
        <v>0.58560471444247242</v>
      </c>
      <c r="AI391" s="387">
        <v>1.7508040171834972E-2</v>
      </c>
      <c r="AJ391" s="387">
        <v>9.3311472603870835E-2</v>
      </c>
      <c r="AK391" s="387">
        <v>1.5185611267540418E-3</v>
      </c>
      <c r="AL391" s="387">
        <v>3.1212719580662536E-3</v>
      </c>
      <c r="AM391" s="387">
        <v>1.3700323147815968E-3</v>
      </c>
      <c r="AN391" s="387">
        <v>1.3970710633491661E-3</v>
      </c>
      <c r="AO391" s="387">
        <v>2.4970188314756576E-2</v>
      </c>
      <c r="AP391" s="387">
        <v>9.1335955702694684E-3</v>
      </c>
      <c r="AQ391" s="391">
        <v>50.087980499999986</v>
      </c>
      <c r="AR391" s="391">
        <v>1.4974988299999998</v>
      </c>
      <c r="AS391" s="391">
        <v>7.9811229399999988</v>
      </c>
      <c r="AT391" s="391">
        <v>0.12988566899999993</v>
      </c>
      <c r="AU391" s="391">
        <v>0.26696883600000004</v>
      </c>
      <c r="AV391" s="391">
        <v>0.11718169299999999</v>
      </c>
      <c r="AW391" s="391">
        <v>0.11949437299999999</v>
      </c>
      <c r="AX391" s="391">
        <v>2.1357517699999997</v>
      </c>
      <c r="AY391" s="391">
        <v>0.78121529000000012</v>
      </c>
    </row>
    <row r="392" spans="1:51" customFormat="1" x14ac:dyDescent="0.25">
      <c r="A392" s="384" t="s">
        <v>1382</v>
      </c>
      <c r="B392" s="384" t="s">
        <v>683</v>
      </c>
      <c r="C392" s="382">
        <v>2</v>
      </c>
      <c r="D392" s="384" t="s">
        <v>472</v>
      </c>
      <c r="E392" s="382">
        <v>21</v>
      </c>
      <c r="F392" s="386">
        <v>2030</v>
      </c>
      <c r="G392" s="390">
        <v>85.888183999999995</v>
      </c>
      <c r="H392" s="387">
        <v>0.58417040113457297</v>
      </c>
      <c r="I392" s="387">
        <v>1.8094889513556377E-2</v>
      </c>
      <c r="J392" s="387">
        <v>9.3123825740686311E-2</v>
      </c>
      <c r="K392" s="387">
        <v>1.5082081721508986E-3</v>
      </c>
      <c r="L392" s="387">
        <v>3.1212704532208994E-3</v>
      </c>
      <c r="M392" s="387">
        <v>1.3700304107023616E-3</v>
      </c>
      <c r="N392" s="387">
        <v>1.3875469296218907E-3</v>
      </c>
      <c r="O392" s="387">
        <v>2.4970154451047655E-2</v>
      </c>
      <c r="P392" s="387">
        <v>9.1335817508960259E-3</v>
      </c>
      <c r="Q392" s="391">
        <v>50.173334900000008</v>
      </c>
      <c r="R392" s="391">
        <v>1.5541372000000004</v>
      </c>
      <c r="S392" s="391">
        <v>7.9982362800000013</v>
      </c>
      <c r="T392" s="391">
        <v>0.12953726100000004</v>
      </c>
      <c r="U392" s="391">
        <v>0.26808025099999999</v>
      </c>
      <c r="V392" s="391">
        <v>0.11766942399999999</v>
      </c>
      <c r="W392" s="391">
        <v>0.11917388599999999</v>
      </c>
      <c r="X392" s="391">
        <v>2.14464122</v>
      </c>
      <c r="Y392" s="391">
        <v>0.78446674999999999</v>
      </c>
      <c r="AA392" s="384" t="s">
        <v>1382</v>
      </c>
      <c r="AB392" s="384" t="s">
        <v>683</v>
      </c>
      <c r="AC392" s="382">
        <v>2</v>
      </c>
      <c r="AD392" s="384" t="s">
        <v>472</v>
      </c>
      <c r="AE392" s="382">
        <v>21</v>
      </c>
      <c r="AF392" s="386">
        <v>2030</v>
      </c>
      <c r="AG392" s="390">
        <v>85.888183999999995</v>
      </c>
      <c r="AH392" s="387">
        <v>0.58417040113457297</v>
      </c>
      <c r="AI392" s="387">
        <v>1.8094889513556377E-2</v>
      </c>
      <c r="AJ392" s="387">
        <v>9.3123825740686311E-2</v>
      </c>
      <c r="AK392" s="387">
        <v>1.5082081721508986E-3</v>
      </c>
      <c r="AL392" s="387">
        <v>3.1212704532208994E-3</v>
      </c>
      <c r="AM392" s="387">
        <v>1.3700304107023616E-3</v>
      </c>
      <c r="AN392" s="387">
        <v>1.3875469296218907E-3</v>
      </c>
      <c r="AO392" s="387">
        <v>2.4970154451047655E-2</v>
      </c>
      <c r="AP392" s="387">
        <v>9.1335817508960259E-3</v>
      </c>
      <c r="AQ392" s="391">
        <v>50.173334900000008</v>
      </c>
      <c r="AR392" s="391">
        <v>1.5541372000000004</v>
      </c>
      <c r="AS392" s="391">
        <v>7.9982362800000013</v>
      </c>
      <c r="AT392" s="391">
        <v>0.12953726100000004</v>
      </c>
      <c r="AU392" s="391">
        <v>0.26808025099999999</v>
      </c>
      <c r="AV392" s="391">
        <v>0.11766942399999999</v>
      </c>
      <c r="AW392" s="391">
        <v>0.11917388599999999</v>
      </c>
      <c r="AX392" s="391">
        <v>2.14464122</v>
      </c>
      <c r="AY392" s="391">
        <v>0.78446674999999999</v>
      </c>
    </row>
    <row r="393" spans="1:51" customFormat="1" x14ac:dyDescent="0.25">
      <c r="A393" s="384" t="s">
        <v>2110</v>
      </c>
      <c r="B393" s="384" t="s">
        <v>683</v>
      </c>
      <c r="C393" s="382">
        <v>2</v>
      </c>
      <c r="D393" s="384" t="s">
        <v>472</v>
      </c>
      <c r="E393" s="382">
        <v>21</v>
      </c>
      <c r="F393" s="386">
        <v>2031</v>
      </c>
      <c r="G393" s="390">
        <v>90.589208000000013</v>
      </c>
      <c r="H393" s="387">
        <v>0.58247154451333738</v>
      </c>
      <c r="I393" s="387">
        <v>1.7867244076137635E-2</v>
      </c>
      <c r="J393" s="387">
        <v>9.1836793075837433E-2</v>
      </c>
      <c r="K393" s="387">
        <v>1.496033357527532E-3</v>
      </c>
      <c r="L393" s="387">
        <v>3.1212732315752229E-3</v>
      </c>
      <c r="M393" s="387">
        <v>1.370031428026173E-3</v>
      </c>
      <c r="N393" s="387">
        <v>1.3763465621644464E-3</v>
      </c>
      <c r="O393" s="387">
        <v>2.4970162339867236E-2</v>
      </c>
      <c r="P393" s="387">
        <v>9.1335856474206029E-3</v>
      </c>
      <c r="Q393" s="391">
        <v>52.765635899999985</v>
      </c>
      <c r="R393" s="391">
        <v>1.6185794900000003</v>
      </c>
      <c r="S393" s="391">
        <v>8.3194223499999982</v>
      </c>
      <c r="T393" s="391">
        <v>0.13552447699999998</v>
      </c>
      <c r="U393" s="391">
        <v>0.28275367000000007</v>
      </c>
      <c r="V393" s="391">
        <v>0.12411006200000003</v>
      </c>
      <c r="W393" s="391">
        <v>0.12468214499999998</v>
      </c>
      <c r="X393" s="391">
        <v>2.2620272300000002</v>
      </c>
      <c r="Y393" s="391">
        <v>0.82740428999999982</v>
      </c>
      <c r="AA393" s="384" t="s">
        <v>2110</v>
      </c>
      <c r="AB393" s="384" t="s">
        <v>683</v>
      </c>
      <c r="AC393" s="382">
        <v>2</v>
      </c>
      <c r="AD393" s="384" t="s">
        <v>472</v>
      </c>
      <c r="AE393" s="382">
        <v>21</v>
      </c>
      <c r="AF393" s="386">
        <v>2031</v>
      </c>
      <c r="AG393" s="390">
        <v>90.589208000000013</v>
      </c>
      <c r="AH393" s="387">
        <v>0.58247154451333738</v>
      </c>
      <c r="AI393" s="387">
        <v>1.7867244076137635E-2</v>
      </c>
      <c r="AJ393" s="387">
        <v>9.1836793075837433E-2</v>
      </c>
      <c r="AK393" s="387">
        <v>1.496033357527532E-3</v>
      </c>
      <c r="AL393" s="387">
        <v>3.1212732315752229E-3</v>
      </c>
      <c r="AM393" s="387">
        <v>1.370031428026173E-3</v>
      </c>
      <c r="AN393" s="387">
        <v>1.3763465621644464E-3</v>
      </c>
      <c r="AO393" s="387">
        <v>2.4970162339867236E-2</v>
      </c>
      <c r="AP393" s="387">
        <v>9.1335856474206029E-3</v>
      </c>
      <c r="AQ393" s="391">
        <v>52.765635899999985</v>
      </c>
      <c r="AR393" s="391">
        <v>1.6185794900000003</v>
      </c>
      <c r="AS393" s="391">
        <v>8.3194223499999982</v>
      </c>
      <c r="AT393" s="391">
        <v>0.13552447699999998</v>
      </c>
      <c r="AU393" s="391">
        <v>0.28275367000000007</v>
      </c>
      <c r="AV393" s="391">
        <v>0.12411006200000003</v>
      </c>
      <c r="AW393" s="391">
        <v>0.12468214499999998</v>
      </c>
      <c r="AX393" s="391">
        <v>2.2620272300000002</v>
      </c>
      <c r="AY393" s="391">
        <v>0.82740428999999982</v>
      </c>
    </row>
    <row r="394" spans="1:51" customFormat="1" x14ac:dyDescent="0.25">
      <c r="A394" s="384" t="s">
        <v>711</v>
      </c>
      <c r="B394" s="384" t="s">
        <v>683</v>
      </c>
      <c r="C394" s="382">
        <v>2</v>
      </c>
      <c r="D394" s="384" t="s">
        <v>500</v>
      </c>
      <c r="E394" s="382">
        <v>31</v>
      </c>
      <c r="F394" s="386">
        <v>31</v>
      </c>
      <c r="G394" s="390">
        <v>396336.01545999997</v>
      </c>
      <c r="H394" s="387">
        <v>1.0914791370169064</v>
      </c>
      <c r="I394" s="387">
        <v>0.76172022144293072</v>
      </c>
      <c r="J394" s="387">
        <v>0.1447037764461962</v>
      </c>
      <c r="K394" s="387">
        <v>1.741668507684906E-2</v>
      </c>
      <c r="L394" s="387">
        <v>4.0656523342442151E-3</v>
      </c>
      <c r="M394" s="387">
        <v>1.8318401832529737E-3</v>
      </c>
      <c r="N394" s="387">
        <v>1.6023299248937251E-2</v>
      </c>
      <c r="O394" s="387">
        <v>3.2525220919018417E-2</v>
      </c>
      <c r="P394" s="387">
        <v>1.2212327659100904E-2</v>
      </c>
      <c r="Q394" s="391">
        <v>432592.49212299997</v>
      </c>
      <c r="R394" s="391">
        <v>301897.15746199997</v>
      </c>
      <c r="S394" s="391">
        <v>57351.318178699992</v>
      </c>
      <c r="T394" s="391">
        <v>6902.8595658799995</v>
      </c>
      <c r="U394" s="391">
        <v>1611.3644464000001</v>
      </c>
      <c r="V394" s="391">
        <v>726.02423918999978</v>
      </c>
      <c r="W394" s="391">
        <v>6350.6105788470004</v>
      </c>
      <c r="X394" s="391">
        <v>12890.916460999997</v>
      </c>
      <c r="Y394" s="391">
        <v>4840.1852839000012</v>
      </c>
      <c r="AA394" s="384" t="s">
        <v>711</v>
      </c>
      <c r="AB394" s="384" t="s">
        <v>683</v>
      </c>
      <c r="AC394" s="382">
        <v>2</v>
      </c>
      <c r="AD394" s="384" t="s">
        <v>500</v>
      </c>
      <c r="AE394" s="382">
        <v>31</v>
      </c>
      <c r="AF394" s="386">
        <v>31</v>
      </c>
      <c r="AG394" s="390">
        <v>396336.01545999997</v>
      </c>
      <c r="AH394" s="387">
        <v>1.0914791370169064</v>
      </c>
      <c r="AI394" s="387">
        <v>0.76172022144293072</v>
      </c>
      <c r="AJ394" s="387">
        <v>0.1447037764461962</v>
      </c>
      <c r="AK394" s="387">
        <v>1.741668507684906E-2</v>
      </c>
      <c r="AL394" s="387">
        <v>4.0656523342442151E-3</v>
      </c>
      <c r="AM394" s="387">
        <v>1.8318401832529737E-3</v>
      </c>
      <c r="AN394" s="387">
        <v>1.6023299248937251E-2</v>
      </c>
      <c r="AO394" s="387">
        <v>3.2525220919018417E-2</v>
      </c>
      <c r="AP394" s="387">
        <v>1.2212327659100904E-2</v>
      </c>
      <c r="AQ394" s="391">
        <v>432592.49212299997</v>
      </c>
      <c r="AR394" s="391">
        <v>301897.15746199997</v>
      </c>
      <c r="AS394" s="391">
        <v>57351.318178699992</v>
      </c>
      <c r="AT394" s="391">
        <v>6902.8595658799995</v>
      </c>
      <c r="AU394" s="391">
        <v>1611.3644464000001</v>
      </c>
      <c r="AV394" s="391">
        <v>726.02423918999978</v>
      </c>
      <c r="AW394" s="391">
        <v>6350.6105788470004</v>
      </c>
      <c r="AX394" s="391">
        <v>12890.916460999997</v>
      </c>
      <c r="AY394" s="391">
        <v>4840.1852839000012</v>
      </c>
    </row>
    <row r="395" spans="1:51" customFormat="1" x14ac:dyDescent="0.25">
      <c r="A395" s="384" t="s">
        <v>712</v>
      </c>
      <c r="B395" s="384" t="s">
        <v>683</v>
      </c>
      <c r="C395" s="382">
        <v>2</v>
      </c>
      <c r="D395" s="384" t="s">
        <v>500</v>
      </c>
      <c r="E395" s="382">
        <v>31</v>
      </c>
      <c r="F395" s="386">
        <v>2001</v>
      </c>
      <c r="G395" s="390">
        <v>9149.4628999999968</v>
      </c>
      <c r="H395" s="387">
        <v>5.130592936772282</v>
      </c>
      <c r="I395" s="387">
        <v>6.6970767846930137</v>
      </c>
      <c r="J395" s="387">
        <v>1.4545903977598513</v>
      </c>
      <c r="K395" s="387">
        <v>0.3647672678141578</v>
      </c>
      <c r="L395" s="387">
        <v>3.9969809593959904E-3</v>
      </c>
      <c r="M395" s="387">
        <v>1.8909473473027588E-3</v>
      </c>
      <c r="N395" s="387">
        <v>0.33558483218725355</v>
      </c>
      <c r="O395" s="387">
        <v>3.1975847456575855E-2</v>
      </c>
      <c r="P395" s="387">
        <v>1.2606367090684639E-2</v>
      </c>
      <c r="Q395" s="391">
        <v>46942.169730000023</v>
      </c>
      <c r="R395" s="391">
        <v>61274.655579999999</v>
      </c>
      <c r="S395" s="391">
        <v>13308.720878999999</v>
      </c>
      <c r="T395" s="391">
        <v>3337.4245839999999</v>
      </c>
      <c r="U395" s="391">
        <v>36.570229000000005</v>
      </c>
      <c r="V395" s="391">
        <v>17.301152600000002</v>
      </c>
      <c r="W395" s="391">
        <v>3070.4209719000009</v>
      </c>
      <c r="X395" s="391">
        <v>292.56183000000004</v>
      </c>
      <c r="Y395" s="391">
        <v>115.341488</v>
      </c>
      <c r="AA395" s="384" t="s">
        <v>712</v>
      </c>
      <c r="AB395" s="384" t="s">
        <v>683</v>
      </c>
      <c r="AC395" s="382">
        <v>2</v>
      </c>
      <c r="AD395" s="384" t="s">
        <v>500</v>
      </c>
      <c r="AE395" s="382">
        <v>31</v>
      </c>
      <c r="AF395" s="386">
        <v>2001</v>
      </c>
      <c r="AG395" s="390">
        <v>9149.4628999999968</v>
      </c>
      <c r="AH395" s="387">
        <v>5.130592936772282</v>
      </c>
      <c r="AI395" s="387">
        <v>6.6970767846930137</v>
      </c>
      <c r="AJ395" s="387">
        <v>1.4545903977598513</v>
      </c>
      <c r="AK395" s="387">
        <v>0.3647672678141578</v>
      </c>
      <c r="AL395" s="387">
        <v>3.9969809593959904E-3</v>
      </c>
      <c r="AM395" s="387">
        <v>1.8909473473027588E-3</v>
      </c>
      <c r="AN395" s="387">
        <v>0.33558483218725355</v>
      </c>
      <c r="AO395" s="387">
        <v>3.1975847456575855E-2</v>
      </c>
      <c r="AP395" s="387">
        <v>1.2606367090684639E-2</v>
      </c>
      <c r="AQ395" s="391">
        <v>46942.169730000023</v>
      </c>
      <c r="AR395" s="391">
        <v>61274.655579999999</v>
      </c>
      <c r="AS395" s="391">
        <v>13308.720878999999</v>
      </c>
      <c r="AT395" s="391">
        <v>3337.4245839999999</v>
      </c>
      <c r="AU395" s="391">
        <v>36.570229000000005</v>
      </c>
      <c r="AV395" s="391">
        <v>17.301152600000002</v>
      </c>
      <c r="AW395" s="391">
        <v>3070.4209719000009</v>
      </c>
      <c r="AX395" s="391">
        <v>292.56183000000004</v>
      </c>
      <c r="AY395" s="391">
        <v>115.341488</v>
      </c>
    </row>
    <row r="396" spans="1:51" customFormat="1" x14ac:dyDescent="0.25">
      <c r="A396" s="384" t="s">
        <v>713</v>
      </c>
      <c r="B396" s="384" t="s">
        <v>683</v>
      </c>
      <c r="C396" s="382">
        <v>2</v>
      </c>
      <c r="D396" s="384" t="s">
        <v>500</v>
      </c>
      <c r="E396" s="382">
        <v>31</v>
      </c>
      <c r="F396" s="386">
        <v>2002</v>
      </c>
      <c r="G396" s="390">
        <v>950.38816000000008</v>
      </c>
      <c r="H396" s="387">
        <v>5.125516399530901</v>
      </c>
      <c r="I396" s="387">
        <v>6.6925247227406537</v>
      </c>
      <c r="J396" s="387">
        <v>1.448549789067237</v>
      </c>
      <c r="K396" s="387">
        <v>0.36477088092090715</v>
      </c>
      <c r="L396" s="387">
        <v>3.997192578661754E-3</v>
      </c>
      <c r="M396" s="387">
        <v>1.8911435302392651E-3</v>
      </c>
      <c r="N396" s="387">
        <v>0.33558802652802405</v>
      </c>
      <c r="O396" s="387">
        <v>3.197753536828573E-2</v>
      </c>
      <c r="P396" s="387">
        <v>1.2607685369312682E-2</v>
      </c>
      <c r="Q396" s="391">
        <v>4871.2300999999979</v>
      </c>
      <c r="R396" s="391">
        <v>6360.4962570000007</v>
      </c>
      <c r="S396" s="391">
        <v>1376.6845686999995</v>
      </c>
      <c r="T396" s="391">
        <v>346.67392634000009</v>
      </c>
      <c r="U396" s="391">
        <v>3.7988845000000002</v>
      </c>
      <c r="V396" s="391">
        <v>1.7973204199999997</v>
      </c>
      <c r="W396" s="391">
        <v>318.93888705000001</v>
      </c>
      <c r="X396" s="391">
        <v>30.391071</v>
      </c>
      <c r="Y396" s="391">
        <v>11.982194900000001</v>
      </c>
      <c r="AA396" s="384" t="s">
        <v>713</v>
      </c>
      <c r="AB396" s="384" t="s">
        <v>683</v>
      </c>
      <c r="AC396" s="382">
        <v>2</v>
      </c>
      <c r="AD396" s="384" t="s">
        <v>500</v>
      </c>
      <c r="AE396" s="382">
        <v>31</v>
      </c>
      <c r="AF396" s="386">
        <v>2002</v>
      </c>
      <c r="AG396" s="390">
        <v>950.38816000000008</v>
      </c>
      <c r="AH396" s="387">
        <v>5.125516399530901</v>
      </c>
      <c r="AI396" s="387">
        <v>6.6925247227406537</v>
      </c>
      <c r="AJ396" s="387">
        <v>1.448549789067237</v>
      </c>
      <c r="AK396" s="387">
        <v>0.36477088092090715</v>
      </c>
      <c r="AL396" s="387">
        <v>3.997192578661754E-3</v>
      </c>
      <c r="AM396" s="387">
        <v>1.8911435302392651E-3</v>
      </c>
      <c r="AN396" s="387">
        <v>0.33558802652802405</v>
      </c>
      <c r="AO396" s="387">
        <v>3.197753536828573E-2</v>
      </c>
      <c r="AP396" s="387">
        <v>1.2607685369312682E-2</v>
      </c>
      <c r="AQ396" s="391">
        <v>4871.2300999999979</v>
      </c>
      <c r="AR396" s="391">
        <v>6360.4962570000007</v>
      </c>
      <c r="AS396" s="391">
        <v>1376.6845686999995</v>
      </c>
      <c r="AT396" s="391">
        <v>346.67392634000009</v>
      </c>
      <c r="AU396" s="391">
        <v>3.7988845000000002</v>
      </c>
      <c r="AV396" s="391">
        <v>1.7973204199999997</v>
      </c>
      <c r="AW396" s="391">
        <v>318.93888705000001</v>
      </c>
      <c r="AX396" s="391">
        <v>30.391071</v>
      </c>
      <c r="AY396" s="391">
        <v>11.982194900000001</v>
      </c>
    </row>
    <row r="397" spans="1:51" customFormat="1" x14ac:dyDescent="0.25">
      <c r="A397" s="384" t="s">
        <v>714</v>
      </c>
      <c r="B397" s="384" t="s">
        <v>683</v>
      </c>
      <c r="C397" s="382">
        <v>2</v>
      </c>
      <c r="D397" s="384" t="s">
        <v>500</v>
      </c>
      <c r="E397" s="382">
        <v>31</v>
      </c>
      <c r="F397" s="386">
        <v>2003</v>
      </c>
      <c r="G397" s="390">
        <v>1223.4340200000004</v>
      </c>
      <c r="H397" s="387">
        <v>3.2710265004728232</v>
      </c>
      <c r="I397" s="387">
        <v>4.3243777641560079</v>
      </c>
      <c r="J397" s="387">
        <v>0.9576913981842673</v>
      </c>
      <c r="K397" s="387">
        <v>0.30847006343668609</v>
      </c>
      <c r="L397" s="387">
        <v>3.9934020307854428E-3</v>
      </c>
      <c r="M397" s="387">
        <v>1.8873969190426794E-3</v>
      </c>
      <c r="N397" s="387">
        <v>0.2837915672313901</v>
      </c>
      <c r="O397" s="387">
        <v>3.1947228343380533E-2</v>
      </c>
      <c r="P397" s="387">
        <v>1.2582712061578929E-2</v>
      </c>
      <c r="Q397" s="391">
        <v>4001.8851009999994</v>
      </c>
      <c r="R397" s="391">
        <v>5290.5908719999989</v>
      </c>
      <c r="S397" s="391">
        <v>1171.6722371999992</v>
      </c>
      <c r="T397" s="391">
        <v>377.39276976000002</v>
      </c>
      <c r="U397" s="391">
        <v>4.8856638999999991</v>
      </c>
      <c r="V397" s="391">
        <v>2.3091056000000005</v>
      </c>
      <c r="W397" s="391">
        <v>347.20025793999997</v>
      </c>
      <c r="X397" s="391">
        <v>39.085325999999995</v>
      </c>
      <c r="Y397" s="391">
        <v>15.394118000000001</v>
      </c>
      <c r="AA397" s="384" t="s">
        <v>714</v>
      </c>
      <c r="AB397" s="384" t="s">
        <v>683</v>
      </c>
      <c r="AC397" s="382">
        <v>2</v>
      </c>
      <c r="AD397" s="384" t="s">
        <v>500</v>
      </c>
      <c r="AE397" s="382">
        <v>31</v>
      </c>
      <c r="AF397" s="386">
        <v>2003</v>
      </c>
      <c r="AG397" s="390">
        <v>1223.4340200000004</v>
      </c>
      <c r="AH397" s="387">
        <v>3.2710265004728232</v>
      </c>
      <c r="AI397" s="387">
        <v>4.3243777641560079</v>
      </c>
      <c r="AJ397" s="387">
        <v>0.9576913981842673</v>
      </c>
      <c r="AK397" s="387">
        <v>0.30847006343668609</v>
      </c>
      <c r="AL397" s="387">
        <v>3.9934020307854428E-3</v>
      </c>
      <c r="AM397" s="387">
        <v>1.8873969190426794E-3</v>
      </c>
      <c r="AN397" s="387">
        <v>0.2837915672313901</v>
      </c>
      <c r="AO397" s="387">
        <v>3.1947228343380533E-2</v>
      </c>
      <c r="AP397" s="387">
        <v>1.2582712061578929E-2</v>
      </c>
      <c r="AQ397" s="391">
        <v>4001.8851009999994</v>
      </c>
      <c r="AR397" s="391">
        <v>5290.5908719999989</v>
      </c>
      <c r="AS397" s="391">
        <v>1171.6722371999992</v>
      </c>
      <c r="AT397" s="391">
        <v>377.39276976000002</v>
      </c>
      <c r="AU397" s="391">
        <v>4.8856638999999991</v>
      </c>
      <c r="AV397" s="391">
        <v>2.3091056000000005</v>
      </c>
      <c r="AW397" s="391">
        <v>347.20025793999997</v>
      </c>
      <c r="AX397" s="391">
        <v>39.085325999999995</v>
      </c>
      <c r="AY397" s="391">
        <v>15.394118000000001</v>
      </c>
    </row>
    <row r="398" spans="1:51" customFormat="1" x14ac:dyDescent="0.25">
      <c r="A398" s="384" t="s">
        <v>715</v>
      </c>
      <c r="B398" s="384" t="s">
        <v>683</v>
      </c>
      <c r="C398" s="382">
        <v>2</v>
      </c>
      <c r="D398" s="384" t="s">
        <v>500</v>
      </c>
      <c r="E398" s="382">
        <v>31</v>
      </c>
      <c r="F398" s="386">
        <v>2004</v>
      </c>
      <c r="G398" s="390">
        <v>1558.2557300000001</v>
      </c>
      <c r="H398" s="387">
        <v>3.2778194404585954</v>
      </c>
      <c r="I398" s="387">
        <v>4.2934923480114531</v>
      </c>
      <c r="J398" s="387">
        <v>0.9476442847413753</v>
      </c>
      <c r="K398" s="387">
        <v>0.3065059258533897</v>
      </c>
      <c r="L398" s="387">
        <v>3.9902734065351388E-3</v>
      </c>
      <c r="M398" s="387">
        <v>1.8843235057444644E-3</v>
      </c>
      <c r="N398" s="387">
        <v>0.28198452470314361</v>
      </c>
      <c r="O398" s="387">
        <v>3.1922216644119122E-2</v>
      </c>
      <c r="P398" s="387">
        <v>1.2562236751730091E-2</v>
      </c>
      <c r="Q398" s="391">
        <v>5107.6809250000006</v>
      </c>
      <c r="R398" s="391">
        <v>6690.359053000001</v>
      </c>
      <c r="S398" s="391">
        <v>1476.6721366999998</v>
      </c>
      <c r="T398" s="391">
        <v>477.61461523999969</v>
      </c>
      <c r="U398" s="391">
        <v>6.2178664000000001</v>
      </c>
      <c r="V398" s="391">
        <v>2.9362578999999998</v>
      </c>
      <c r="W398" s="391">
        <v>439.40400139000013</v>
      </c>
      <c r="X398" s="391">
        <v>49.742976999999996</v>
      </c>
      <c r="Y398" s="391">
        <v>19.575177400000001</v>
      </c>
      <c r="AA398" s="384" t="s">
        <v>715</v>
      </c>
      <c r="AB398" s="384" t="s">
        <v>683</v>
      </c>
      <c r="AC398" s="382">
        <v>2</v>
      </c>
      <c r="AD398" s="384" t="s">
        <v>500</v>
      </c>
      <c r="AE398" s="382">
        <v>31</v>
      </c>
      <c r="AF398" s="386">
        <v>2004</v>
      </c>
      <c r="AG398" s="390">
        <v>1558.2557300000001</v>
      </c>
      <c r="AH398" s="387">
        <v>3.2778194404585954</v>
      </c>
      <c r="AI398" s="387">
        <v>4.2934923480114531</v>
      </c>
      <c r="AJ398" s="387">
        <v>0.9476442847413753</v>
      </c>
      <c r="AK398" s="387">
        <v>0.3065059258533897</v>
      </c>
      <c r="AL398" s="387">
        <v>3.9902734065351388E-3</v>
      </c>
      <c r="AM398" s="387">
        <v>1.8843235057444644E-3</v>
      </c>
      <c r="AN398" s="387">
        <v>0.28198452470314361</v>
      </c>
      <c r="AO398" s="387">
        <v>3.1922216644119122E-2</v>
      </c>
      <c r="AP398" s="387">
        <v>1.2562236751730091E-2</v>
      </c>
      <c r="AQ398" s="391">
        <v>5107.6809250000006</v>
      </c>
      <c r="AR398" s="391">
        <v>6690.359053000001</v>
      </c>
      <c r="AS398" s="391">
        <v>1476.6721366999998</v>
      </c>
      <c r="AT398" s="391">
        <v>477.61461523999969</v>
      </c>
      <c r="AU398" s="391">
        <v>6.2178664000000001</v>
      </c>
      <c r="AV398" s="391">
        <v>2.9362578999999998</v>
      </c>
      <c r="AW398" s="391">
        <v>439.40400139000013</v>
      </c>
      <c r="AX398" s="391">
        <v>49.742976999999996</v>
      </c>
      <c r="AY398" s="391">
        <v>19.575177400000001</v>
      </c>
    </row>
    <row r="399" spans="1:51" customFormat="1" x14ac:dyDescent="0.25">
      <c r="A399" s="384" t="s">
        <v>716</v>
      </c>
      <c r="B399" s="384" t="s">
        <v>683</v>
      </c>
      <c r="C399" s="382">
        <v>2</v>
      </c>
      <c r="D399" s="384" t="s">
        <v>500</v>
      </c>
      <c r="E399" s="382">
        <v>31</v>
      </c>
      <c r="F399" s="386">
        <v>2005</v>
      </c>
      <c r="G399" s="390">
        <v>1891.6710900000003</v>
      </c>
      <c r="H399" s="387">
        <v>3.3466563550432009</v>
      </c>
      <c r="I399" s="387">
        <v>4.2054345346050619</v>
      </c>
      <c r="J399" s="387">
        <v>0.92894916314442366</v>
      </c>
      <c r="K399" s="387">
        <v>0.30022708523287728</v>
      </c>
      <c r="L399" s="387">
        <v>3.9796218485318169E-3</v>
      </c>
      <c r="M399" s="387">
        <v>1.8737921823396898E-3</v>
      </c>
      <c r="N399" s="387">
        <v>0.27620801953472784</v>
      </c>
      <c r="O399" s="387">
        <v>3.1836959034987421E-2</v>
      </c>
      <c r="P399" s="387">
        <v>1.249200515085315E-2</v>
      </c>
      <c r="Q399" s="391">
        <v>6330.7730750000001</v>
      </c>
      <c r="R399" s="391">
        <v>7955.2989300000008</v>
      </c>
      <c r="S399" s="391">
        <v>1757.2662760000001</v>
      </c>
      <c r="T399" s="391">
        <v>567.93089756999996</v>
      </c>
      <c r="U399" s="391">
        <v>7.5281355999999988</v>
      </c>
      <c r="V399" s="391">
        <v>3.5445985000000002</v>
      </c>
      <c r="W399" s="391">
        <v>522.49472537999998</v>
      </c>
      <c r="X399" s="391">
        <v>60.225055000000005</v>
      </c>
      <c r="Y399" s="391">
        <v>23.630764999999997</v>
      </c>
      <c r="AA399" s="384" t="s">
        <v>716</v>
      </c>
      <c r="AB399" s="384" t="s">
        <v>683</v>
      </c>
      <c r="AC399" s="382">
        <v>2</v>
      </c>
      <c r="AD399" s="384" t="s">
        <v>500</v>
      </c>
      <c r="AE399" s="382">
        <v>31</v>
      </c>
      <c r="AF399" s="386">
        <v>2005</v>
      </c>
      <c r="AG399" s="390">
        <v>1891.6710900000003</v>
      </c>
      <c r="AH399" s="387">
        <v>3.3466563550432009</v>
      </c>
      <c r="AI399" s="387">
        <v>4.2054345346050619</v>
      </c>
      <c r="AJ399" s="387">
        <v>0.92894916314442366</v>
      </c>
      <c r="AK399" s="387">
        <v>0.30022708523287728</v>
      </c>
      <c r="AL399" s="387">
        <v>3.9796218485318169E-3</v>
      </c>
      <c r="AM399" s="387">
        <v>1.8737921823396898E-3</v>
      </c>
      <c r="AN399" s="387">
        <v>0.27620801953472784</v>
      </c>
      <c r="AO399" s="387">
        <v>3.1836959034987421E-2</v>
      </c>
      <c r="AP399" s="387">
        <v>1.249200515085315E-2</v>
      </c>
      <c r="AQ399" s="391">
        <v>6330.7730750000001</v>
      </c>
      <c r="AR399" s="391">
        <v>7955.2989300000008</v>
      </c>
      <c r="AS399" s="391">
        <v>1757.2662760000001</v>
      </c>
      <c r="AT399" s="391">
        <v>567.93089756999996</v>
      </c>
      <c r="AU399" s="391">
        <v>7.5281355999999988</v>
      </c>
      <c r="AV399" s="391">
        <v>3.5445985000000002</v>
      </c>
      <c r="AW399" s="391">
        <v>522.49472537999998</v>
      </c>
      <c r="AX399" s="391">
        <v>60.225055000000005</v>
      </c>
      <c r="AY399" s="391">
        <v>23.630764999999997</v>
      </c>
    </row>
    <row r="400" spans="1:51" customFormat="1" x14ac:dyDescent="0.25">
      <c r="A400" s="384" t="s">
        <v>717</v>
      </c>
      <c r="B400" s="384" t="s">
        <v>683</v>
      </c>
      <c r="C400" s="382">
        <v>2</v>
      </c>
      <c r="D400" s="384" t="s">
        <v>500</v>
      </c>
      <c r="E400" s="382">
        <v>31</v>
      </c>
      <c r="F400" s="386">
        <v>2006</v>
      </c>
      <c r="G400" s="390">
        <v>2626.6945000000001</v>
      </c>
      <c r="H400" s="387">
        <v>3.2935372781265579</v>
      </c>
      <c r="I400" s="387">
        <v>4.2538964371380068</v>
      </c>
      <c r="J400" s="387">
        <v>0.93308106367147026</v>
      </c>
      <c r="K400" s="387">
        <v>0.30426445401244795</v>
      </c>
      <c r="L400" s="387">
        <v>3.9867491251837639E-3</v>
      </c>
      <c r="M400" s="387">
        <v>1.8808328490427795E-3</v>
      </c>
      <c r="N400" s="387">
        <v>0.27992246445104296</v>
      </c>
      <c r="O400" s="387">
        <v>3.1893989194403845E-2</v>
      </c>
      <c r="P400" s="387">
        <v>1.253893781709293E-2</v>
      </c>
      <c r="Q400" s="391">
        <v>8651.1162540000005</v>
      </c>
      <c r="R400" s="391">
        <v>11173.686374999999</v>
      </c>
      <c r="S400" s="391">
        <v>2450.9188980000008</v>
      </c>
      <c r="T400" s="391">
        <v>799.20976789999997</v>
      </c>
      <c r="U400" s="391">
        <v>10.471972000000004</v>
      </c>
      <c r="V400" s="391">
        <v>4.9403732999999992</v>
      </c>
      <c r="W400" s="391">
        <v>735.27079780000008</v>
      </c>
      <c r="X400" s="391">
        <v>83.775766000000004</v>
      </c>
      <c r="Y400" s="391">
        <v>32.935959000000004</v>
      </c>
      <c r="AA400" s="384" t="s">
        <v>717</v>
      </c>
      <c r="AB400" s="384" t="s">
        <v>683</v>
      </c>
      <c r="AC400" s="382">
        <v>2</v>
      </c>
      <c r="AD400" s="384" t="s">
        <v>500</v>
      </c>
      <c r="AE400" s="382">
        <v>31</v>
      </c>
      <c r="AF400" s="386">
        <v>2006</v>
      </c>
      <c r="AG400" s="390">
        <v>2626.6945000000001</v>
      </c>
      <c r="AH400" s="387">
        <v>3.2935372781265579</v>
      </c>
      <c r="AI400" s="387">
        <v>4.2538964371380068</v>
      </c>
      <c r="AJ400" s="387">
        <v>0.93308106367147026</v>
      </c>
      <c r="AK400" s="387">
        <v>0.30426445401244795</v>
      </c>
      <c r="AL400" s="387">
        <v>3.9867491251837639E-3</v>
      </c>
      <c r="AM400" s="387">
        <v>1.8808328490427795E-3</v>
      </c>
      <c r="AN400" s="387">
        <v>0.27992246445104296</v>
      </c>
      <c r="AO400" s="387">
        <v>3.1893989194403845E-2</v>
      </c>
      <c r="AP400" s="387">
        <v>1.253893781709293E-2</v>
      </c>
      <c r="AQ400" s="391">
        <v>8651.1162540000005</v>
      </c>
      <c r="AR400" s="391">
        <v>11173.686374999999</v>
      </c>
      <c r="AS400" s="391">
        <v>2450.9188980000008</v>
      </c>
      <c r="AT400" s="391">
        <v>799.20976789999997</v>
      </c>
      <c r="AU400" s="391">
        <v>10.471972000000004</v>
      </c>
      <c r="AV400" s="391">
        <v>4.9403732999999992</v>
      </c>
      <c r="AW400" s="391">
        <v>735.27079780000008</v>
      </c>
      <c r="AX400" s="391">
        <v>83.775766000000004</v>
      </c>
      <c r="AY400" s="391">
        <v>32.935959000000004</v>
      </c>
    </row>
    <row r="401" spans="1:51" customFormat="1" x14ac:dyDescent="0.25">
      <c r="A401" s="384" t="s">
        <v>718</v>
      </c>
      <c r="B401" s="384" t="s">
        <v>683</v>
      </c>
      <c r="C401" s="382">
        <v>2</v>
      </c>
      <c r="D401" s="384" t="s">
        <v>500</v>
      </c>
      <c r="E401" s="382">
        <v>31</v>
      </c>
      <c r="F401" s="386">
        <v>2007</v>
      </c>
      <c r="G401" s="390">
        <v>2347.1057999999994</v>
      </c>
      <c r="H401" s="387">
        <v>0.81417022786105342</v>
      </c>
      <c r="I401" s="387">
        <v>2.4836609670514211</v>
      </c>
      <c r="J401" s="387">
        <v>0.13449620847939617</v>
      </c>
      <c r="K401" s="387">
        <v>1.4917543900236625E-2</v>
      </c>
      <c r="L401" s="387">
        <v>3.9786562667946225E-3</v>
      </c>
      <c r="M401" s="387">
        <v>1.8728394348478024E-3</v>
      </c>
      <c r="N401" s="387">
        <v>1.3724095658576621E-2</v>
      </c>
      <c r="O401" s="387">
        <v>3.1829239227307099E-2</v>
      </c>
      <c r="P401" s="387">
        <v>1.2485653181888949E-2</v>
      </c>
      <c r="Q401" s="391">
        <v>1910.9436639999994</v>
      </c>
      <c r="R401" s="391">
        <v>5829.4150609999979</v>
      </c>
      <c r="S401" s="391">
        <v>315.67683099999982</v>
      </c>
      <c r="T401" s="391">
        <v>35.013053809999995</v>
      </c>
      <c r="U401" s="391">
        <v>9.3383272000000037</v>
      </c>
      <c r="V401" s="391">
        <v>4.3957522999999981</v>
      </c>
      <c r="W401" s="391">
        <v>32.211904519999997</v>
      </c>
      <c r="X401" s="391">
        <v>74.706591999999986</v>
      </c>
      <c r="Y401" s="391">
        <v>29.305149</v>
      </c>
      <c r="AA401" s="384" t="s">
        <v>718</v>
      </c>
      <c r="AB401" s="384" t="s">
        <v>683</v>
      </c>
      <c r="AC401" s="382">
        <v>2</v>
      </c>
      <c r="AD401" s="384" t="s">
        <v>500</v>
      </c>
      <c r="AE401" s="382">
        <v>31</v>
      </c>
      <c r="AF401" s="386">
        <v>2007</v>
      </c>
      <c r="AG401" s="390">
        <v>2347.1057999999994</v>
      </c>
      <c r="AH401" s="387">
        <v>0.81417022786105342</v>
      </c>
      <c r="AI401" s="387">
        <v>2.4836609670514211</v>
      </c>
      <c r="AJ401" s="387">
        <v>0.13449620847939617</v>
      </c>
      <c r="AK401" s="387">
        <v>1.4917543900236625E-2</v>
      </c>
      <c r="AL401" s="387">
        <v>3.9786562667946225E-3</v>
      </c>
      <c r="AM401" s="387">
        <v>1.8728394348478024E-3</v>
      </c>
      <c r="AN401" s="387">
        <v>1.3724095658576621E-2</v>
      </c>
      <c r="AO401" s="387">
        <v>3.1829239227307099E-2</v>
      </c>
      <c r="AP401" s="387">
        <v>1.2485653181888949E-2</v>
      </c>
      <c r="AQ401" s="391">
        <v>1910.9436639999994</v>
      </c>
      <c r="AR401" s="391">
        <v>5829.4150609999979</v>
      </c>
      <c r="AS401" s="391">
        <v>315.67683099999982</v>
      </c>
      <c r="AT401" s="391">
        <v>35.013053809999995</v>
      </c>
      <c r="AU401" s="391">
        <v>9.3383272000000037</v>
      </c>
      <c r="AV401" s="391">
        <v>4.3957522999999981</v>
      </c>
      <c r="AW401" s="391">
        <v>32.211904519999997</v>
      </c>
      <c r="AX401" s="391">
        <v>74.706591999999986</v>
      </c>
      <c r="AY401" s="391">
        <v>29.305149</v>
      </c>
    </row>
    <row r="402" spans="1:51" customFormat="1" x14ac:dyDescent="0.25">
      <c r="A402" s="384" t="s">
        <v>719</v>
      </c>
      <c r="B402" s="384" t="s">
        <v>683</v>
      </c>
      <c r="C402" s="382">
        <v>2</v>
      </c>
      <c r="D402" s="384" t="s">
        <v>500</v>
      </c>
      <c r="E402" s="382">
        <v>31</v>
      </c>
      <c r="F402" s="386">
        <v>2008</v>
      </c>
      <c r="G402" s="390">
        <v>2829.9661000000001</v>
      </c>
      <c r="H402" s="387">
        <v>0.8460543308274967</v>
      </c>
      <c r="I402" s="387">
        <v>2.4560693154592914</v>
      </c>
      <c r="J402" s="387">
        <v>0.13304349228776982</v>
      </c>
      <c r="K402" s="387">
        <v>1.4812110357081664E-2</v>
      </c>
      <c r="L402" s="387">
        <v>3.9734605301455731E-3</v>
      </c>
      <c r="M402" s="387">
        <v>1.8677067191723599E-3</v>
      </c>
      <c r="N402" s="387">
        <v>1.3627097642618401E-2</v>
      </c>
      <c r="O402" s="387">
        <v>3.1787680424864455E-2</v>
      </c>
      <c r="P402" s="387">
        <v>1.2451442439540175E-2</v>
      </c>
      <c r="Q402" s="391">
        <v>2394.3050750000007</v>
      </c>
      <c r="R402" s="391">
        <v>6950.5929020000003</v>
      </c>
      <c r="S402" s="391">
        <v>376.50857300000007</v>
      </c>
      <c r="T402" s="391">
        <v>41.917770180000005</v>
      </c>
      <c r="U402" s="391">
        <v>11.244758600000001</v>
      </c>
      <c r="V402" s="391">
        <v>5.2855466999999985</v>
      </c>
      <c r="W402" s="391">
        <v>38.564224369999991</v>
      </c>
      <c r="X402" s="391">
        <v>89.958058000000008</v>
      </c>
      <c r="Y402" s="391">
        <v>35.237159999999996</v>
      </c>
      <c r="AA402" s="384" t="s">
        <v>719</v>
      </c>
      <c r="AB402" s="384" t="s">
        <v>683</v>
      </c>
      <c r="AC402" s="382">
        <v>2</v>
      </c>
      <c r="AD402" s="384" t="s">
        <v>500</v>
      </c>
      <c r="AE402" s="382">
        <v>31</v>
      </c>
      <c r="AF402" s="386">
        <v>2008</v>
      </c>
      <c r="AG402" s="390">
        <v>2829.9661000000001</v>
      </c>
      <c r="AH402" s="387">
        <v>0.8460543308274967</v>
      </c>
      <c r="AI402" s="387">
        <v>2.4560693154592914</v>
      </c>
      <c r="AJ402" s="387">
        <v>0.13304349228776982</v>
      </c>
      <c r="AK402" s="387">
        <v>1.4812110357081664E-2</v>
      </c>
      <c r="AL402" s="387">
        <v>3.9734605301455731E-3</v>
      </c>
      <c r="AM402" s="387">
        <v>1.8677067191723599E-3</v>
      </c>
      <c r="AN402" s="387">
        <v>1.3627097642618401E-2</v>
      </c>
      <c r="AO402" s="387">
        <v>3.1787680424864455E-2</v>
      </c>
      <c r="AP402" s="387">
        <v>1.2451442439540175E-2</v>
      </c>
      <c r="AQ402" s="391">
        <v>2394.3050750000007</v>
      </c>
      <c r="AR402" s="391">
        <v>6950.5929020000003</v>
      </c>
      <c r="AS402" s="391">
        <v>376.50857300000007</v>
      </c>
      <c r="AT402" s="391">
        <v>41.917770180000005</v>
      </c>
      <c r="AU402" s="391">
        <v>11.244758600000001</v>
      </c>
      <c r="AV402" s="391">
        <v>5.2855466999999985</v>
      </c>
      <c r="AW402" s="391">
        <v>38.564224369999991</v>
      </c>
      <c r="AX402" s="391">
        <v>89.958058000000008</v>
      </c>
      <c r="AY402" s="391">
        <v>35.237159999999996</v>
      </c>
    </row>
    <row r="403" spans="1:51" customFormat="1" x14ac:dyDescent="0.25">
      <c r="A403" s="384" t="s">
        <v>720</v>
      </c>
      <c r="B403" s="384" t="s">
        <v>683</v>
      </c>
      <c r="C403" s="382">
        <v>2</v>
      </c>
      <c r="D403" s="384" t="s">
        <v>500</v>
      </c>
      <c r="E403" s="382">
        <v>31</v>
      </c>
      <c r="F403" s="386">
        <v>2009</v>
      </c>
      <c r="G403" s="390">
        <v>1860.2198300000002</v>
      </c>
      <c r="H403" s="387">
        <v>1.307459702759969</v>
      </c>
      <c r="I403" s="387">
        <v>2.2526308904039585</v>
      </c>
      <c r="J403" s="387">
        <v>0.13148883699406641</v>
      </c>
      <c r="K403" s="387">
        <v>1.3958646914327327E-2</v>
      </c>
      <c r="L403" s="387">
        <v>3.9294836460269317E-3</v>
      </c>
      <c r="M403" s="387">
        <v>1.824264232254744E-3</v>
      </c>
      <c r="N403" s="387">
        <v>1.2841897852470474E-2</v>
      </c>
      <c r="O403" s="387">
        <v>3.1435837881590586E-2</v>
      </c>
      <c r="P403" s="387">
        <v>1.2161823637800915E-2</v>
      </c>
      <c r="Q403" s="391">
        <v>2432.1624660000002</v>
      </c>
      <c r="R403" s="391">
        <v>4190.3886520000005</v>
      </c>
      <c r="S403" s="391">
        <v>244.59814199999997</v>
      </c>
      <c r="T403" s="391">
        <v>25.966151790000009</v>
      </c>
      <c r="U403" s="391">
        <v>7.3097034000000001</v>
      </c>
      <c r="V403" s="391">
        <v>3.393532500000001</v>
      </c>
      <c r="W403" s="391">
        <v>23.888753039999994</v>
      </c>
      <c r="X403" s="391">
        <v>58.47756900000001</v>
      </c>
      <c r="Y403" s="391">
        <v>22.623665500000001</v>
      </c>
      <c r="AA403" s="384" t="s">
        <v>720</v>
      </c>
      <c r="AB403" s="384" t="s">
        <v>683</v>
      </c>
      <c r="AC403" s="382">
        <v>2</v>
      </c>
      <c r="AD403" s="384" t="s">
        <v>500</v>
      </c>
      <c r="AE403" s="382">
        <v>31</v>
      </c>
      <c r="AF403" s="386">
        <v>2009</v>
      </c>
      <c r="AG403" s="390">
        <v>1860.2198300000002</v>
      </c>
      <c r="AH403" s="387">
        <v>1.307459702759969</v>
      </c>
      <c r="AI403" s="387">
        <v>2.2526308904039585</v>
      </c>
      <c r="AJ403" s="387">
        <v>0.13148883699406641</v>
      </c>
      <c r="AK403" s="387">
        <v>1.3958646914327327E-2</v>
      </c>
      <c r="AL403" s="387">
        <v>3.9294836460269317E-3</v>
      </c>
      <c r="AM403" s="387">
        <v>1.824264232254744E-3</v>
      </c>
      <c r="AN403" s="387">
        <v>1.2841897852470474E-2</v>
      </c>
      <c r="AO403" s="387">
        <v>3.1435837881590586E-2</v>
      </c>
      <c r="AP403" s="387">
        <v>1.2161823637800915E-2</v>
      </c>
      <c r="AQ403" s="391">
        <v>2432.1624660000002</v>
      </c>
      <c r="AR403" s="391">
        <v>4190.3886520000005</v>
      </c>
      <c r="AS403" s="391">
        <v>244.59814199999997</v>
      </c>
      <c r="AT403" s="391">
        <v>25.966151790000009</v>
      </c>
      <c r="AU403" s="391">
        <v>7.3097034000000001</v>
      </c>
      <c r="AV403" s="391">
        <v>3.393532500000001</v>
      </c>
      <c r="AW403" s="391">
        <v>23.888753039999994</v>
      </c>
      <c r="AX403" s="391">
        <v>58.47756900000001</v>
      </c>
      <c r="AY403" s="391">
        <v>22.623665500000001</v>
      </c>
    </row>
    <row r="404" spans="1:51" customFormat="1" x14ac:dyDescent="0.25">
      <c r="A404" s="384" t="s">
        <v>721</v>
      </c>
      <c r="B404" s="384" t="s">
        <v>683</v>
      </c>
      <c r="C404" s="382">
        <v>2</v>
      </c>
      <c r="D404" s="384" t="s">
        <v>500</v>
      </c>
      <c r="E404" s="382">
        <v>31</v>
      </c>
      <c r="F404" s="386">
        <v>2010</v>
      </c>
      <c r="G404" s="390">
        <v>884.64413000000002</v>
      </c>
      <c r="H404" s="387">
        <v>1.6474898578708705</v>
      </c>
      <c r="I404" s="387">
        <v>1.1351167333241672</v>
      </c>
      <c r="J404" s="387">
        <v>0.11211587545378281</v>
      </c>
      <c r="K404" s="387">
        <v>7.4895664655571714E-3</v>
      </c>
      <c r="L404" s="387">
        <v>4.0265461321718158E-3</v>
      </c>
      <c r="M404" s="387">
        <v>1.7948730072961661E-3</v>
      </c>
      <c r="N404" s="387">
        <v>6.8903777239781149E-3</v>
      </c>
      <c r="O404" s="387">
        <v>3.2212354136120246E-2</v>
      </c>
      <c r="P404" s="387">
        <v>1.1965879545258497E-2</v>
      </c>
      <c r="Q404" s="391">
        <v>1457.4422319999999</v>
      </c>
      <c r="R404" s="391">
        <v>1004.174355</v>
      </c>
      <c r="S404" s="391">
        <v>99.182651100000044</v>
      </c>
      <c r="T404" s="391">
        <v>6.6256010099999987</v>
      </c>
      <c r="U404" s="391">
        <v>3.5620604000000009</v>
      </c>
      <c r="V404" s="391">
        <v>1.5878238700000005</v>
      </c>
      <c r="W404" s="391">
        <v>6.0955322069999998</v>
      </c>
      <c r="X404" s="391">
        <v>28.496469999999999</v>
      </c>
      <c r="Y404" s="391">
        <v>10.585545099999999</v>
      </c>
      <c r="AA404" s="384" t="s">
        <v>721</v>
      </c>
      <c r="AB404" s="384" t="s">
        <v>683</v>
      </c>
      <c r="AC404" s="382">
        <v>2</v>
      </c>
      <c r="AD404" s="384" t="s">
        <v>500</v>
      </c>
      <c r="AE404" s="382">
        <v>31</v>
      </c>
      <c r="AF404" s="386">
        <v>2010</v>
      </c>
      <c r="AG404" s="390">
        <v>884.64413000000002</v>
      </c>
      <c r="AH404" s="387">
        <v>1.6474898578708705</v>
      </c>
      <c r="AI404" s="387">
        <v>1.1351167333241672</v>
      </c>
      <c r="AJ404" s="387">
        <v>0.11211587545378281</v>
      </c>
      <c r="AK404" s="387">
        <v>7.4895664655571714E-3</v>
      </c>
      <c r="AL404" s="387">
        <v>4.0265461321718158E-3</v>
      </c>
      <c r="AM404" s="387">
        <v>1.7948730072961661E-3</v>
      </c>
      <c r="AN404" s="387">
        <v>6.8903777239781149E-3</v>
      </c>
      <c r="AO404" s="387">
        <v>3.2212354136120246E-2</v>
      </c>
      <c r="AP404" s="387">
        <v>1.1965879545258497E-2</v>
      </c>
      <c r="AQ404" s="391">
        <v>1457.4422319999999</v>
      </c>
      <c r="AR404" s="391">
        <v>1004.174355</v>
      </c>
      <c r="AS404" s="391">
        <v>99.182651100000044</v>
      </c>
      <c r="AT404" s="391">
        <v>6.6256010099999987</v>
      </c>
      <c r="AU404" s="391">
        <v>3.5620604000000009</v>
      </c>
      <c r="AV404" s="391">
        <v>1.5878238700000005</v>
      </c>
      <c r="AW404" s="391">
        <v>6.0955322069999998</v>
      </c>
      <c r="AX404" s="391">
        <v>28.496469999999999</v>
      </c>
      <c r="AY404" s="391">
        <v>10.585545099999999</v>
      </c>
    </row>
    <row r="405" spans="1:51" customFormat="1" x14ac:dyDescent="0.25">
      <c r="A405" s="384" t="s">
        <v>722</v>
      </c>
      <c r="B405" s="384" t="s">
        <v>683</v>
      </c>
      <c r="C405" s="382">
        <v>2</v>
      </c>
      <c r="D405" s="384" t="s">
        <v>500</v>
      </c>
      <c r="E405" s="382">
        <v>31</v>
      </c>
      <c r="F405" s="386">
        <v>2011</v>
      </c>
      <c r="G405" s="390">
        <v>2312.3615</v>
      </c>
      <c r="H405" s="387">
        <v>1.424264982356781</v>
      </c>
      <c r="I405" s="387">
        <v>1.3378612405542993</v>
      </c>
      <c r="J405" s="387">
        <v>0.11396096760822219</v>
      </c>
      <c r="K405" s="387">
        <v>7.6726276449421938E-3</v>
      </c>
      <c r="L405" s="387">
        <v>4.0550407451430065E-3</v>
      </c>
      <c r="M405" s="387">
        <v>1.8166133193274496E-3</v>
      </c>
      <c r="N405" s="387">
        <v>7.0587924206487618E-3</v>
      </c>
      <c r="O405" s="387">
        <v>3.2440339886302377E-2</v>
      </c>
      <c r="P405" s="387">
        <v>1.2110813123294088E-2</v>
      </c>
      <c r="Q405" s="391">
        <v>3293.4155109999997</v>
      </c>
      <c r="R405" s="391">
        <v>3093.6188250000005</v>
      </c>
      <c r="S405" s="391">
        <v>263.51895400000006</v>
      </c>
      <c r="T405" s="391">
        <v>17.741888769999999</v>
      </c>
      <c r="U405" s="391">
        <v>9.3767201</v>
      </c>
      <c r="V405" s="391">
        <v>4.2006667000000002</v>
      </c>
      <c r="W405" s="391">
        <v>16.322479830000002</v>
      </c>
      <c r="X405" s="391">
        <v>75.013792999999993</v>
      </c>
      <c r="Y405" s="391">
        <v>28.004578000000002</v>
      </c>
      <c r="AA405" s="384" t="s">
        <v>722</v>
      </c>
      <c r="AB405" s="384" t="s">
        <v>683</v>
      </c>
      <c r="AC405" s="382">
        <v>2</v>
      </c>
      <c r="AD405" s="384" t="s">
        <v>500</v>
      </c>
      <c r="AE405" s="382">
        <v>31</v>
      </c>
      <c r="AF405" s="386">
        <v>2011</v>
      </c>
      <c r="AG405" s="390">
        <v>2312.3615</v>
      </c>
      <c r="AH405" s="387">
        <v>1.424264982356781</v>
      </c>
      <c r="AI405" s="387">
        <v>1.3378612405542993</v>
      </c>
      <c r="AJ405" s="387">
        <v>0.11396096760822219</v>
      </c>
      <c r="AK405" s="387">
        <v>7.6726276449421938E-3</v>
      </c>
      <c r="AL405" s="387">
        <v>4.0550407451430065E-3</v>
      </c>
      <c r="AM405" s="387">
        <v>1.8166133193274496E-3</v>
      </c>
      <c r="AN405" s="387">
        <v>7.0587924206487618E-3</v>
      </c>
      <c r="AO405" s="387">
        <v>3.2440339886302377E-2</v>
      </c>
      <c r="AP405" s="387">
        <v>1.2110813123294088E-2</v>
      </c>
      <c r="AQ405" s="391">
        <v>3293.4155109999997</v>
      </c>
      <c r="AR405" s="391">
        <v>3093.6188250000005</v>
      </c>
      <c r="AS405" s="391">
        <v>263.51895400000006</v>
      </c>
      <c r="AT405" s="391">
        <v>17.741888769999999</v>
      </c>
      <c r="AU405" s="391">
        <v>9.3767201</v>
      </c>
      <c r="AV405" s="391">
        <v>4.2006667000000002</v>
      </c>
      <c r="AW405" s="391">
        <v>16.322479830000002</v>
      </c>
      <c r="AX405" s="391">
        <v>75.013792999999993</v>
      </c>
      <c r="AY405" s="391">
        <v>28.004578000000002</v>
      </c>
    </row>
    <row r="406" spans="1:51" customFormat="1" x14ac:dyDescent="0.25">
      <c r="A406" s="384" t="s">
        <v>723</v>
      </c>
      <c r="B406" s="384" t="s">
        <v>683</v>
      </c>
      <c r="C406" s="382">
        <v>2</v>
      </c>
      <c r="D406" s="384" t="s">
        <v>500</v>
      </c>
      <c r="E406" s="382">
        <v>31</v>
      </c>
      <c r="F406" s="386">
        <v>2012</v>
      </c>
      <c r="G406" s="390">
        <v>4157.4980000000005</v>
      </c>
      <c r="H406" s="387">
        <v>1.5495153022322554</v>
      </c>
      <c r="I406" s="387">
        <v>1.2078555780423705</v>
      </c>
      <c r="J406" s="387">
        <v>0.11437545177411992</v>
      </c>
      <c r="K406" s="387">
        <v>7.3489248918460091E-3</v>
      </c>
      <c r="L406" s="387">
        <v>4.0256653160145837E-3</v>
      </c>
      <c r="M406" s="387">
        <v>1.7941992034632363E-3</v>
      </c>
      <c r="N406" s="387">
        <v>6.7609918754019853E-3</v>
      </c>
      <c r="O406" s="387">
        <v>3.2205336719344176E-2</v>
      </c>
      <c r="P406" s="387">
        <v>1.1961391442641706E-2</v>
      </c>
      <c r="Q406" s="391">
        <v>6442.1067699999985</v>
      </c>
      <c r="R406" s="391">
        <v>5021.65715</v>
      </c>
      <c r="S406" s="391">
        <v>475.51571200000006</v>
      </c>
      <c r="T406" s="391">
        <v>30.553140540000001</v>
      </c>
      <c r="U406" s="391">
        <v>16.736695500000003</v>
      </c>
      <c r="V406" s="391">
        <v>7.4593795999999992</v>
      </c>
      <c r="W406" s="391">
        <v>28.108810200000008</v>
      </c>
      <c r="X406" s="391">
        <v>133.89362299999999</v>
      </c>
      <c r="Y406" s="391">
        <v>49.729461000000015</v>
      </c>
      <c r="AA406" s="384" t="s">
        <v>723</v>
      </c>
      <c r="AB406" s="384" t="s">
        <v>683</v>
      </c>
      <c r="AC406" s="382">
        <v>2</v>
      </c>
      <c r="AD406" s="384" t="s">
        <v>500</v>
      </c>
      <c r="AE406" s="382">
        <v>31</v>
      </c>
      <c r="AF406" s="386">
        <v>2012</v>
      </c>
      <c r="AG406" s="390">
        <v>4157.4980000000005</v>
      </c>
      <c r="AH406" s="387">
        <v>1.5495153022322554</v>
      </c>
      <c r="AI406" s="387">
        <v>1.2078555780423705</v>
      </c>
      <c r="AJ406" s="387">
        <v>0.11437545177411992</v>
      </c>
      <c r="AK406" s="387">
        <v>7.3489248918460091E-3</v>
      </c>
      <c r="AL406" s="387">
        <v>4.0256653160145837E-3</v>
      </c>
      <c r="AM406" s="387">
        <v>1.7941992034632363E-3</v>
      </c>
      <c r="AN406" s="387">
        <v>6.7609918754019853E-3</v>
      </c>
      <c r="AO406" s="387">
        <v>3.2205336719344176E-2</v>
      </c>
      <c r="AP406" s="387">
        <v>1.1961391442641706E-2</v>
      </c>
      <c r="AQ406" s="391">
        <v>6442.1067699999985</v>
      </c>
      <c r="AR406" s="391">
        <v>5021.65715</v>
      </c>
      <c r="AS406" s="391">
        <v>475.51571200000006</v>
      </c>
      <c r="AT406" s="391">
        <v>30.553140540000001</v>
      </c>
      <c r="AU406" s="391">
        <v>16.736695500000003</v>
      </c>
      <c r="AV406" s="391">
        <v>7.4593795999999992</v>
      </c>
      <c r="AW406" s="391">
        <v>28.108810200000008</v>
      </c>
      <c r="AX406" s="391">
        <v>133.89362299999999</v>
      </c>
      <c r="AY406" s="391">
        <v>49.729461000000015</v>
      </c>
    </row>
    <row r="407" spans="1:51" customFormat="1" x14ac:dyDescent="0.25">
      <c r="A407" s="384" t="s">
        <v>724</v>
      </c>
      <c r="B407" s="384" t="s">
        <v>683</v>
      </c>
      <c r="C407" s="382">
        <v>2</v>
      </c>
      <c r="D407" s="384" t="s">
        <v>500</v>
      </c>
      <c r="E407" s="382">
        <v>31</v>
      </c>
      <c r="F407" s="386">
        <v>2013</v>
      </c>
      <c r="G407" s="390">
        <v>4090.3452000000007</v>
      </c>
      <c r="H407" s="387">
        <v>1.6615280123545564</v>
      </c>
      <c r="I407" s="387">
        <v>1.4816475954156632</v>
      </c>
      <c r="J407" s="387">
        <v>0.12085362453027185</v>
      </c>
      <c r="K407" s="387">
        <v>7.3587980496120477E-3</v>
      </c>
      <c r="L407" s="387">
        <v>4.0124350140423358E-3</v>
      </c>
      <c r="M407" s="387">
        <v>1.7841050188135712E-3</v>
      </c>
      <c r="N407" s="387">
        <v>6.7700744059450042E-3</v>
      </c>
      <c r="O407" s="387">
        <v>3.2099489793673157E-2</v>
      </c>
      <c r="P407" s="387">
        <v>1.1894083902747373E-2</v>
      </c>
      <c r="Q407" s="391">
        <v>6796.2231300000012</v>
      </c>
      <c r="R407" s="391">
        <v>6060.4501300000011</v>
      </c>
      <c r="S407" s="391">
        <v>494.3330429999998</v>
      </c>
      <c r="T407" s="391">
        <v>30.100024280000007</v>
      </c>
      <c r="U407" s="391">
        <v>16.412244300000005</v>
      </c>
      <c r="V407" s="391">
        <v>7.2976054000000019</v>
      </c>
      <c r="W407" s="391">
        <v>27.691941350000004</v>
      </c>
      <c r="X407" s="391">
        <v>131.29799400000002</v>
      </c>
      <c r="Y407" s="391">
        <v>48.650908999999992</v>
      </c>
      <c r="AA407" s="384" t="s">
        <v>724</v>
      </c>
      <c r="AB407" s="384" t="s">
        <v>683</v>
      </c>
      <c r="AC407" s="382">
        <v>2</v>
      </c>
      <c r="AD407" s="384" t="s">
        <v>500</v>
      </c>
      <c r="AE407" s="382">
        <v>31</v>
      </c>
      <c r="AF407" s="386">
        <v>2013</v>
      </c>
      <c r="AG407" s="390">
        <v>4090.3452000000007</v>
      </c>
      <c r="AH407" s="387">
        <v>1.6615280123545564</v>
      </c>
      <c r="AI407" s="387">
        <v>1.4816475954156632</v>
      </c>
      <c r="AJ407" s="387">
        <v>0.12085362453027185</v>
      </c>
      <c r="AK407" s="387">
        <v>7.3587980496120477E-3</v>
      </c>
      <c r="AL407" s="387">
        <v>4.0124350140423358E-3</v>
      </c>
      <c r="AM407" s="387">
        <v>1.7841050188135712E-3</v>
      </c>
      <c r="AN407" s="387">
        <v>6.7700744059450042E-3</v>
      </c>
      <c r="AO407" s="387">
        <v>3.2099489793673157E-2</v>
      </c>
      <c r="AP407" s="387">
        <v>1.1894083902747373E-2</v>
      </c>
      <c r="AQ407" s="391">
        <v>6796.2231300000012</v>
      </c>
      <c r="AR407" s="391">
        <v>6060.4501300000011</v>
      </c>
      <c r="AS407" s="391">
        <v>494.3330429999998</v>
      </c>
      <c r="AT407" s="391">
        <v>30.100024280000007</v>
      </c>
      <c r="AU407" s="391">
        <v>16.412244300000005</v>
      </c>
      <c r="AV407" s="391">
        <v>7.2976054000000019</v>
      </c>
      <c r="AW407" s="391">
        <v>27.691941350000004</v>
      </c>
      <c r="AX407" s="391">
        <v>131.29799400000002</v>
      </c>
      <c r="AY407" s="391">
        <v>48.650908999999992</v>
      </c>
    </row>
    <row r="408" spans="1:51" customFormat="1" x14ac:dyDescent="0.25">
      <c r="A408" s="384" t="s">
        <v>725</v>
      </c>
      <c r="B408" s="384" t="s">
        <v>683</v>
      </c>
      <c r="C408" s="382">
        <v>2</v>
      </c>
      <c r="D408" s="384" t="s">
        <v>500</v>
      </c>
      <c r="E408" s="382">
        <v>31</v>
      </c>
      <c r="F408" s="386">
        <v>2014</v>
      </c>
      <c r="G408" s="390">
        <v>6751.0084999999981</v>
      </c>
      <c r="H408" s="387">
        <v>2.3797537108714946</v>
      </c>
      <c r="I408" s="387">
        <v>0.70007188703732204</v>
      </c>
      <c r="J408" s="387">
        <v>0.10661699152060022</v>
      </c>
      <c r="K408" s="387">
        <v>3.3135712834608338E-3</v>
      </c>
      <c r="L408" s="387">
        <v>3.9151109793447905E-3</v>
      </c>
      <c r="M408" s="387">
        <v>1.7098644150722081E-3</v>
      </c>
      <c r="N408" s="387">
        <v>3.0484740168820715E-3</v>
      </c>
      <c r="O408" s="387">
        <v>3.1320881465339595E-2</v>
      </c>
      <c r="P408" s="387">
        <v>1.1399152882121243E-2</v>
      </c>
      <c r="Q408" s="391">
        <v>16065.737529999999</v>
      </c>
      <c r="R408" s="391">
        <v>4726.1912599999996</v>
      </c>
      <c r="S408" s="391">
        <v>719.77221599999984</v>
      </c>
      <c r="T408" s="391">
        <v>22.369947899999993</v>
      </c>
      <c r="U408" s="391">
        <v>26.430947499999998</v>
      </c>
      <c r="V408" s="391">
        <v>11.543309200000001</v>
      </c>
      <c r="W408" s="391">
        <v>20.580274000000003</v>
      </c>
      <c r="X408" s="391">
        <v>211.44753699999998</v>
      </c>
      <c r="Y408" s="391">
        <v>76.955777999999995</v>
      </c>
      <c r="AA408" s="384" t="s">
        <v>725</v>
      </c>
      <c r="AB408" s="384" t="s">
        <v>683</v>
      </c>
      <c r="AC408" s="382">
        <v>2</v>
      </c>
      <c r="AD408" s="384" t="s">
        <v>500</v>
      </c>
      <c r="AE408" s="382">
        <v>31</v>
      </c>
      <c r="AF408" s="386">
        <v>2014</v>
      </c>
      <c r="AG408" s="390">
        <v>6751.0084999999981</v>
      </c>
      <c r="AH408" s="387">
        <v>2.3797537108714946</v>
      </c>
      <c r="AI408" s="387">
        <v>0.70007188703732204</v>
      </c>
      <c r="AJ408" s="387">
        <v>0.10661699152060022</v>
      </c>
      <c r="AK408" s="387">
        <v>3.3135712834608338E-3</v>
      </c>
      <c r="AL408" s="387">
        <v>3.9151109793447905E-3</v>
      </c>
      <c r="AM408" s="387">
        <v>1.7098644150722081E-3</v>
      </c>
      <c r="AN408" s="387">
        <v>3.0484740168820715E-3</v>
      </c>
      <c r="AO408" s="387">
        <v>3.1320881465339595E-2</v>
      </c>
      <c r="AP408" s="387">
        <v>1.1399152882121243E-2</v>
      </c>
      <c r="AQ408" s="391">
        <v>16065.737529999999</v>
      </c>
      <c r="AR408" s="391">
        <v>4726.1912599999996</v>
      </c>
      <c r="AS408" s="391">
        <v>719.77221599999984</v>
      </c>
      <c r="AT408" s="391">
        <v>22.369947899999993</v>
      </c>
      <c r="AU408" s="391">
        <v>26.430947499999998</v>
      </c>
      <c r="AV408" s="391">
        <v>11.543309200000001</v>
      </c>
      <c r="AW408" s="391">
        <v>20.580274000000003</v>
      </c>
      <c r="AX408" s="391">
        <v>211.44753699999998</v>
      </c>
      <c r="AY408" s="391">
        <v>76.955777999999995</v>
      </c>
    </row>
    <row r="409" spans="1:51" customFormat="1" x14ac:dyDescent="0.25">
      <c r="A409" s="384" t="s">
        <v>726</v>
      </c>
      <c r="B409" s="384" t="s">
        <v>683</v>
      </c>
      <c r="C409" s="382">
        <v>2</v>
      </c>
      <c r="D409" s="384" t="s">
        <v>500</v>
      </c>
      <c r="E409" s="382">
        <v>31</v>
      </c>
      <c r="F409" s="386">
        <v>2015</v>
      </c>
      <c r="G409" s="390">
        <v>16843.073</v>
      </c>
      <c r="H409" s="387">
        <v>1.9424749539469435</v>
      </c>
      <c r="I409" s="387">
        <v>0.65227821668884278</v>
      </c>
      <c r="J409" s="387">
        <v>9.9962705558540269E-2</v>
      </c>
      <c r="K409" s="387">
        <v>3.192529635179994E-3</v>
      </c>
      <c r="L409" s="387">
        <v>3.9758053058370057E-3</v>
      </c>
      <c r="M409" s="387">
        <v>1.7561617170453398E-3</v>
      </c>
      <c r="N409" s="387">
        <v>2.9371198414921075E-3</v>
      </c>
      <c r="O409" s="387">
        <v>3.1806435203362245E-2</v>
      </c>
      <c r="P409" s="387">
        <v>1.1707794711808227E-2</v>
      </c>
      <c r="Q409" s="391">
        <v>32717.247450000006</v>
      </c>
      <c r="R409" s="391">
        <v>10986.369619999998</v>
      </c>
      <c r="S409" s="391">
        <v>1683.6791469999996</v>
      </c>
      <c r="T409" s="391">
        <v>53.772009700000005</v>
      </c>
      <c r="U409" s="391">
        <v>66.964779000000007</v>
      </c>
      <c r="V409" s="391">
        <v>29.579160000000002</v>
      </c>
      <c r="W409" s="391">
        <v>49.470123899999997</v>
      </c>
      <c r="X409" s="391">
        <v>535.71811000000014</v>
      </c>
      <c r="Y409" s="391">
        <v>197.19524099999995</v>
      </c>
      <c r="AA409" s="384" t="s">
        <v>726</v>
      </c>
      <c r="AB409" s="384" t="s">
        <v>683</v>
      </c>
      <c r="AC409" s="382">
        <v>2</v>
      </c>
      <c r="AD409" s="384" t="s">
        <v>500</v>
      </c>
      <c r="AE409" s="382">
        <v>31</v>
      </c>
      <c r="AF409" s="386">
        <v>2015</v>
      </c>
      <c r="AG409" s="390">
        <v>16843.073</v>
      </c>
      <c r="AH409" s="387">
        <v>1.9424749539469435</v>
      </c>
      <c r="AI409" s="387">
        <v>0.65227821668884278</v>
      </c>
      <c r="AJ409" s="387">
        <v>9.9962705558540269E-2</v>
      </c>
      <c r="AK409" s="387">
        <v>3.192529635179994E-3</v>
      </c>
      <c r="AL409" s="387">
        <v>3.9758053058370057E-3</v>
      </c>
      <c r="AM409" s="387">
        <v>1.7561617170453398E-3</v>
      </c>
      <c r="AN409" s="387">
        <v>2.9371198414921075E-3</v>
      </c>
      <c r="AO409" s="387">
        <v>3.1806435203362245E-2</v>
      </c>
      <c r="AP409" s="387">
        <v>1.1707794711808227E-2</v>
      </c>
      <c r="AQ409" s="391">
        <v>32717.247450000006</v>
      </c>
      <c r="AR409" s="391">
        <v>10986.369619999998</v>
      </c>
      <c r="AS409" s="391">
        <v>1683.6791469999996</v>
      </c>
      <c r="AT409" s="391">
        <v>53.772009700000005</v>
      </c>
      <c r="AU409" s="391">
        <v>66.964779000000007</v>
      </c>
      <c r="AV409" s="391">
        <v>29.579160000000002</v>
      </c>
      <c r="AW409" s="391">
        <v>49.470123899999997</v>
      </c>
      <c r="AX409" s="391">
        <v>535.71811000000014</v>
      </c>
      <c r="AY409" s="391">
        <v>197.19524099999995</v>
      </c>
    </row>
    <row r="410" spans="1:51" customFormat="1" x14ac:dyDescent="0.25">
      <c r="A410" s="384" t="s">
        <v>727</v>
      </c>
      <c r="B410" s="384" t="s">
        <v>683</v>
      </c>
      <c r="C410" s="382">
        <v>2</v>
      </c>
      <c r="D410" s="384" t="s">
        <v>500</v>
      </c>
      <c r="E410" s="382">
        <v>31</v>
      </c>
      <c r="F410" s="386">
        <v>2016</v>
      </c>
      <c r="G410" s="390">
        <v>21658.628000000001</v>
      </c>
      <c r="H410" s="387">
        <v>1.7783926765813609</v>
      </c>
      <c r="I410" s="387">
        <v>0.67746267861473042</v>
      </c>
      <c r="J410" s="387">
        <v>9.9215712601924702E-2</v>
      </c>
      <c r="K410" s="387">
        <v>3.1821989416873499E-3</v>
      </c>
      <c r="L410" s="387">
        <v>3.9988134520801593E-3</v>
      </c>
      <c r="M410" s="387">
        <v>1.7737171994458743E-3</v>
      </c>
      <c r="N410" s="387">
        <v>2.9276135127303542E-3</v>
      </c>
      <c r="O410" s="387">
        <v>3.1990514819313587E-2</v>
      </c>
      <c r="P410" s="387">
        <v>1.1824838581649771E-2</v>
      </c>
      <c r="Q410" s="391">
        <v>38517.545420000009</v>
      </c>
      <c r="R410" s="391">
        <v>14672.912140000002</v>
      </c>
      <c r="S410" s="391">
        <v>2148.8762109999993</v>
      </c>
      <c r="T410" s="391">
        <v>68.922063100000003</v>
      </c>
      <c r="U410" s="391">
        <v>86.608812999999998</v>
      </c>
      <c r="V410" s="391">
        <v>38.416280999999998</v>
      </c>
      <c r="W410" s="391">
        <v>63.408092000000003</v>
      </c>
      <c r="X410" s="391">
        <v>692.87066000000027</v>
      </c>
      <c r="Y410" s="391">
        <v>256.10978</v>
      </c>
      <c r="AA410" s="384" t="s">
        <v>727</v>
      </c>
      <c r="AB410" s="384" t="s">
        <v>683</v>
      </c>
      <c r="AC410" s="382">
        <v>2</v>
      </c>
      <c r="AD410" s="384" t="s">
        <v>500</v>
      </c>
      <c r="AE410" s="382">
        <v>31</v>
      </c>
      <c r="AF410" s="386">
        <v>2016</v>
      </c>
      <c r="AG410" s="390">
        <v>21658.628000000001</v>
      </c>
      <c r="AH410" s="387">
        <v>1.7783926765813609</v>
      </c>
      <c r="AI410" s="387">
        <v>0.67746267861473042</v>
      </c>
      <c r="AJ410" s="387">
        <v>9.9215712601924702E-2</v>
      </c>
      <c r="AK410" s="387">
        <v>3.1821989416873499E-3</v>
      </c>
      <c r="AL410" s="387">
        <v>3.9988134520801593E-3</v>
      </c>
      <c r="AM410" s="387">
        <v>1.7737171994458743E-3</v>
      </c>
      <c r="AN410" s="387">
        <v>2.9276135127303542E-3</v>
      </c>
      <c r="AO410" s="387">
        <v>3.1990514819313587E-2</v>
      </c>
      <c r="AP410" s="387">
        <v>1.1824838581649771E-2</v>
      </c>
      <c r="AQ410" s="391">
        <v>38517.545420000009</v>
      </c>
      <c r="AR410" s="391">
        <v>14672.912140000002</v>
      </c>
      <c r="AS410" s="391">
        <v>2148.8762109999993</v>
      </c>
      <c r="AT410" s="391">
        <v>68.922063100000003</v>
      </c>
      <c r="AU410" s="391">
        <v>86.608812999999998</v>
      </c>
      <c r="AV410" s="391">
        <v>38.416280999999998</v>
      </c>
      <c r="AW410" s="391">
        <v>63.408092000000003</v>
      </c>
      <c r="AX410" s="391">
        <v>692.87066000000027</v>
      </c>
      <c r="AY410" s="391">
        <v>256.10978</v>
      </c>
    </row>
    <row r="411" spans="1:51" customFormat="1" x14ac:dyDescent="0.25">
      <c r="A411" s="384" t="s">
        <v>728</v>
      </c>
      <c r="B411" s="384" t="s">
        <v>683</v>
      </c>
      <c r="C411" s="382">
        <v>2</v>
      </c>
      <c r="D411" s="384" t="s">
        <v>500</v>
      </c>
      <c r="E411" s="382">
        <v>31</v>
      </c>
      <c r="F411" s="386">
        <v>2017</v>
      </c>
      <c r="G411" s="390">
        <v>22699.272000000004</v>
      </c>
      <c r="H411" s="387">
        <v>1.0912504630104436</v>
      </c>
      <c r="I411" s="387">
        <v>0.73237534710364238</v>
      </c>
      <c r="J411" s="387">
        <v>9.358195377367165E-2</v>
      </c>
      <c r="K411" s="387">
        <v>2.4082049811993966E-3</v>
      </c>
      <c r="L411" s="387">
        <v>4.0566932719251943E-3</v>
      </c>
      <c r="M411" s="387">
        <v>1.8178721766935963E-3</v>
      </c>
      <c r="N411" s="387">
        <v>2.215542212102661E-3</v>
      </c>
      <c r="O411" s="387">
        <v>3.2453525381783158E-2</v>
      </c>
      <c r="P411" s="387">
        <v>1.2119204087250019E-2</v>
      </c>
      <c r="Q411" s="391">
        <v>24770.591080000002</v>
      </c>
      <c r="R411" s="391">
        <v>16624.387209999994</v>
      </c>
      <c r="S411" s="391">
        <v>2124.2422229999997</v>
      </c>
      <c r="T411" s="391">
        <v>54.664499900000003</v>
      </c>
      <c r="U411" s="391">
        <v>92.083983999999958</v>
      </c>
      <c r="V411" s="391">
        <v>41.264375000000008</v>
      </c>
      <c r="W411" s="391">
        <v>50.291195300000005</v>
      </c>
      <c r="X411" s="391">
        <v>736.67139999999995</v>
      </c>
      <c r="Y411" s="391">
        <v>275.09710999999999</v>
      </c>
      <c r="AA411" s="384" t="s">
        <v>728</v>
      </c>
      <c r="AB411" s="384" t="s">
        <v>683</v>
      </c>
      <c r="AC411" s="382">
        <v>2</v>
      </c>
      <c r="AD411" s="384" t="s">
        <v>500</v>
      </c>
      <c r="AE411" s="382">
        <v>31</v>
      </c>
      <c r="AF411" s="386">
        <v>2017</v>
      </c>
      <c r="AG411" s="390">
        <v>22699.272000000004</v>
      </c>
      <c r="AH411" s="387">
        <v>1.0912504630104436</v>
      </c>
      <c r="AI411" s="387">
        <v>0.73237534710364238</v>
      </c>
      <c r="AJ411" s="387">
        <v>9.358195377367165E-2</v>
      </c>
      <c r="AK411" s="387">
        <v>2.4082049811993966E-3</v>
      </c>
      <c r="AL411" s="387">
        <v>4.0566932719251943E-3</v>
      </c>
      <c r="AM411" s="387">
        <v>1.8178721766935963E-3</v>
      </c>
      <c r="AN411" s="387">
        <v>2.215542212102661E-3</v>
      </c>
      <c r="AO411" s="387">
        <v>3.2453525381783158E-2</v>
      </c>
      <c r="AP411" s="387">
        <v>1.2119204087250019E-2</v>
      </c>
      <c r="AQ411" s="391">
        <v>24770.591080000002</v>
      </c>
      <c r="AR411" s="391">
        <v>16624.387209999994</v>
      </c>
      <c r="AS411" s="391">
        <v>2124.2422229999997</v>
      </c>
      <c r="AT411" s="391">
        <v>54.664499900000003</v>
      </c>
      <c r="AU411" s="391">
        <v>92.083983999999958</v>
      </c>
      <c r="AV411" s="391">
        <v>41.264375000000008</v>
      </c>
      <c r="AW411" s="391">
        <v>50.291195300000005</v>
      </c>
      <c r="AX411" s="391">
        <v>736.67139999999995</v>
      </c>
      <c r="AY411" s="391">
        <v>275.09710999999999</v>
      </c>
    </row>
    <row r="412" spans="1:51" customFormat="1" x14ac:dyDescent="0.25">
      <c r="A412" s="384" t="s">
        <v>729</v>
      </c>
      <c r="B412" s="384" t="s">
        <v>683</v>
      </c>
      <c r="C412" s="382">
        <v>2</v>
      </c>
      <c r="D412" s="384" t="s">
        <v>500</v>
      </c>
      <c r="E412" s="382">
        <v>31</v>
      </c>
      <c r="F412" s="386">
        <v>2018</v>
      </c>
      <c r="G412" s="390">
        <v>27868.533000000003</v>
      </c>
      <c r="H412" s="387">
        <v>1.1071125817781655</v>
      </c>
      <c r="I412" s="387">
        <v>0.50910768930678918</v>
      </c>
      <c r="J412" s="387">
        <v>9.4152742664997804E-2</v>
      </c>
      <c r="K412" s="387">
        <v>2.5808718205583329E-3</v>
      </c>
      <c r="L412" s="387">
        <v>4.0051940301270971E-3</v>
      </c>
      <c r="M412" s="387">
        <v>1.7785775089058328E-3</v>
      </c>
      <c r="N412" s="387">
        <v>2.3743934565913457E-3</v>
      </c>
      <c r="O412" s="387">
        <v>3.2041564584687682E-2</v>
      </c>
      <c r="P412" s="387">
        <v>1.1857258148464434E-2</v>
      </c>
      <c r="Q412" s="391">
        <v>30853.603520000008</v>
      </c>
      <c r="R412" s="391">
        <v>14188.084440000004</v>
      </c>
      <c r="S412" s="391">
        <v>2623.8988159999994</v>
      </c>
      <c r="T412" s="391">
        <v>71.925111499999986</v>
      </c>
      <c r="U412" s="391">
        <v>111.61888200000001</v>
      </c>
      <c r="V412" s="391">
        <v>49.566346000000003</v>
      </c>
      <c r="W412" s="391">
        <v>66.17086239999999</v>
      </c>
      <c r="X412" s="391">
        <v>892.95140000000015</v>
      </c>
      <c r="Y412" s="391">
        <v>330.44439</v>
      </c>
      <c r="AA412" s="384" t="s">
        <v>729</v>
      </c>
      <c r="AB412" s="384" t="s">
        <v>683</v>
      </c>
      <c r="AC412" s="382">
        <v>2</v>
      </c>
      <c r="AD412" s="384" t="s">
        <v>500</v>
      </c>
      <c r="AE412" s="382">
        <v>31</v>
      </c>
      <c r="AF412" s="386">
        <v>2018</v>
      </c>
      <c r="AG412" s="390">
        <v>27868.533000000003</v>
      </c>
      <c r="AH412" s="387">
        <v>1.1071125817781655</v>
      </c>
      <c r="AI412" s="387">
        <v>0.50910768930678918</v>
      </c>
      <c r="AJ412" s="387">
        <v>9.4152742664997804E-2</v>
      </c>
      <c r="AK412" s="387">
        <v>2.5808718205583329E-3</v>
      </c>
      <c r="AL412" s="387">
        <v>4.0051940301270971E-3</v>
      </c>
      <c r="AM412" s="387">
        <v>1.7785775089058328E-3</v>
      </c>
      <c r="AN412" s="387">
        <v>2.3743934565913457E-3</v>
      </c>
      <c r="AO412" s="387">
        <v>3.2041564584687682E-2</v>
      </c>
      <c r="AP412" s="387">
        <v>1.1857258148464434E-2</v>
      </c>
      <c r="AQ412" s="391">
        <v>30853.603520000008</v>
      </c>
      <c r="AR412" s="391">
        <v>14188.084440000004</v>
      </c>
      <c r="AS412" s="391">
        <v>2623.8988159999994</v>
      </c>
      <c r="AT412" s="391">
        <v>71.925111499999986</v>
      </c>
      <c r="AU412" s="391">
        <v>111.61888200000001</v>
      </c>
      <c r="AV412" s="391">
        <v>49.566346000000003</v>
      </c>
      <c r="AW412" s="391">
        <v>66.17086239999999</v>
      </c>
      <c r="AX412" s="391">
        <v>892.95140000000015</v>
      </c>
      <c r="AY412" s="391">
        <v>330.44439</v>
      </c>
    </row>
    <row r="413" spans="1:51" customFormat="1" x14ac:dyDescent="0.25">
      <c r="A413" s="384" t="s">
        <v>730</v>
      </c>
      <c r="B413" s="384" t="s">
        <v>683</v>
      </c>
      <c r="C413" s="382">
        <v>2</v>
      </c>
      <c r="D413" s="384" t="s">
        <v>500</v>
      </c>
      <c r="E413" s="382">
        <v>31</v>
      </c>
      <c r="F413" s="386">
        <v>2019</v>
      </c>
      <c r="G413" s="390">
        <v>28584.857999999997</v>
      </c>
      <c r="H413" s="387">
        <v>0.81106073607222373</v>
      </c>
      <c r="I413" s="387">
        <v>0.53611811890057326</v>
      </c>
      <c r="J413" s="387">
        <v>9.109787751962943E-2</v>
      </c>
      <c r="K413" s="387">
        <v>2.2601008128149531E-3</v>
      </c>
      <c r="L413" s="387">
        <v>4.0989481913816057E-3</v>
      </c>
      <c r="M413" s="387">
        <v>1.8500989579867779E-3</v>
      </c>
      <c r="N413" s="387">
        <v>2.0792866209095747E-3</v>
      </c>
      <c r="O413" s="387">
        <v>3.2791567129702034E-2</v>
      </c>
      <c r="P413" s="387">
        <v>1.2334041330553399E-2</v>
      </c>
      <c r="Q413" s="391">
        <v>23184.05596999999</v>
      </c>
      <c r="R413" s="391">
        <v>15324.860300000002</v>
      </c>
      <c r="S413" s="391">
        <v>2604.0198929999992</v>
      </c>
      <c r="T413" s="391">
        <v>64.604660800000005</v>
      </c>
      <c r="U413" s="391">
        <v>117.167852</v>
      </c>
      <c r="V413" s="391">
        <v>52.884816000000008</v>
      </c>
      <c r="W413" s="391">
        <v>59.436112800000011</v>
      </c>
      <c r="X413" s="391">
        <v>937.34229000000005</v>
      </c>
      <c r="Y413" s="391">
        <v>352.56681999999995</v>
      </c>
      <c r="AA413" s="384" t="s">
        <v>730</v>
      </c>
      <c r="AB413" s="384" t="s">
        <v>683</v>
      </c>
      <c r="AC413" s="382">
        <v>2</v>
      </c>
      <c r="AD413" s="384" t="s">
        <v>500</v>
      </c>
      <c r="AE413" s="382">
        <v>31</v>
      </c>
      <c r="AF413" s="386">
        <v>2019</v>
      </c>
      <c r="AG413" s="390">
        <v>28584.857999999997</v>
      </c>
      <c r="AH413" s="387">
        <v>0.81106073607222373</v>
      </c>
      <c r="AI413" s="387">
        <v>0.53611811890057326</v>
      </c>
      <c r="AJ413" s="387">
        <v>9.109787751962943E-2</v>
      </c>
      <c r="AK413" s="387">
        <v>2.2601008128149531E-3</v>
      </c>
      <c r="AL413" s="387">
        <v>4.0989481913816057E-3</v>
      </c>
      <c r="AM413" s="387">
        <v>1.8500989579867779E-3</v>
      </c>
      <c r="AN413" s="387">
        <v>2.0792866209095747E-3</v>
      </c>
      <c r="AO413" s="387">
        <v>3.2791567129702034E-2</v>
      </c>
      <c r="AP413" s="387">
        <v>1.2334041330553399E-2</v>
      </c>
      <c r="AQ413" s="391">
        <v>23184.05596999999</v>
      </c>
      <c r="AR413" s="391">
        <v>15324.860300000002</v>
      </c>
      <c r="AS413" s="391">
        <v>2604.0198929999992</v>
      </c>
      <c r="AT413" s="391">
        <v>64.604660800000005</v>
      </c>
      <c r="AU413" s="391">
        <v>117.167852</v>
      </c>
      <c r="AV413" s="391">
        <v>52.884816000000008</v>
      </c>
      <c r="AW413" s="391">
        <v>59.436112800000011</v>
      </c>
      <c r="AX413" s="391">
        <v>937.34229000000005</v>
      </c>
      <c r="AY413" s="391">
        <v>352.56681999999995</v>
      </c>
    </row>
    <row r="414" spans="1:51" customFormat="1" x14ac:dyDescent="0.25">
      <c r="A414" s="384" t="s">
        <v>731</v>
      </c>
      <c r="B414" s="384" t="s">
        <v>683</v>
      </c>
      <c r="C414" s="382">
        <v>2</v>
      </c>
      <c r="D414" s="384" t="s">
        <v>500</v>
      </c>
      <c r="E414" s="382">
        <v>31</v>
      </c>
      <c r="F414" s="386">
        <v>2020</v>
      </c>
      <c r="G414" s="390">
        <v>52832.88</v>
      </c>
      <c r="H414" s="387">
        <v>0.79734066361705058</v>
      </c>
      <c r="I414" s="387">
        <v>0.48730698383279519</v>
      </c>
      <c r="J414" s="387">
        <v>9.1808851419797652E-2</v>
      </c>
      <c r="K414" s="387">
        <v>2.2458389150846968E-3</v>
      </c>
      <c r="L414" s="387">
        <v>4.0989466218763785E-3</v>
      </c>
      <c r="M414" s="387">
        <v>1.8500992752997754E-3</v>
      </c>
      <c r="N414" s="387">
        <v>2.0661643847543426E-3</v>
      </c>
      <c r="O414" s="387">
        <v>3.2791576381980318E-2</v>
      </c>
      <c r="P414" s="387">
        <v>1.2334057314308818E-2</v>
      </c>
      <c r="Q414" s="391">
        <v>42125.803599999999</v>
      </c>
      <c r="R414" s="391">
        <v>25745.831400000006</v>
      </c>
      <c r="S414" s="391">
        <v>4850.5260299999991</v>
      </c>
      <c r="T414" s="391">
        <v>118.65413789999997</v>
      </c>
      <c r="U414" s="391">
        <v>216.55915500000006</v>
      </c>
      <c r="V414" s="391">
        <v>97.746072999999996</v>
      </c>
      <c r="W414" s="391">
        <v>109.16141500000001</v>
      </c>
      <c r="X414" s="391">
        <v>1732.4734200000003</v>
      </c>
      <c r="Y414" s="391">
        <v>651.64377000000002</v>
      </c>
      <c r="AA414" s="384" t="s">
        <v>731</v>
      </c>
      <c r="AB414" s="384" t="s">
        <v>683</v>
      </c>
      <c r="AC414" s="382">
        <v>2</v>
      </c>
      <c r="AD414" s="384" t="s">
        <v>500</v>
      </c>
      <c r="AE414" s="382">
        <v>31</v>
      </c>
      <c r="AF414" s="386">
        <v>2020</v>
      </c>
      <c r="AG414" s="390">
        <v>52832.88</v>
      </c>
      <c r="AH414" s="387">
        <v>0.79734066361705058</v>
      </c>
      <c r="AI414" s="387">
        <v>0.48730698383279519</v>
      </c>
      <c r="AJ414" s="387">
        <v>9.1808851419797652E-2</v>
      </c>
      <c r="AK414" s="387">
        <v>2.2458389150846968E-3</v>
      </c>
      <c r="AL414" s="387">
        <v>4.0989466218763785E-3</v>
      </c>
      <c r="AM414" s="387">
        <v>1.8500992752997754E-3</v>
      </c>
      <c r="AN414" s="387">
        <v>2.0661643847543426E-3</v>
      </c>
      <c r="AO414" s="387">
        <v>3.2791576381980318E-2</v>
      </c>
      <c r="AP414" s="387">
        <v>1.2334057314308818E-2</v>
      </c>
      <c r="AQ414" s="391">
        <v>42125.803599999999</v>
      </c>
      <c r="AR414" s="391">
        <v>25745.831400000006</v>
      </c>
      <c r="AS414" s="391">
        <v>4850.5260299999991</v>
      </c>
      <c r="AT414" s="391">
        <v>118.65413789999997</v>
      </c>
      <c r="AU414" s="391">
        <v>216.55915500000006</v>
      </c>
      <c r="AV414" s="391">
        <v>97.746072999999996</v>
      </c>
      <c r="AW414" s="391">
        <v>109.16141500000001</v>
      </c>
      <c r="AX414" s="391">
        <v>1732.4734200000003</v>
      </c>
      <c r="AY414" s="391">
        <v>651.64377000000002</v>
      </c>
    </row>
    <row r="415" spans="1:51" customFormat="1" x14ac:dyDescent="0.25">
      <c r="A415" s="384" t="s">
        <v>732</v>
      </c>
      <c r="B415" s="384" t="s">
        <v>683</v>
      </c>
      <c r="C415" s="382">
        <v>2</v>
      </c>
      <c r="D415" s="384" t="s">
        <v>500</v>
      </c>
      <c r="E415" s="382">
        <v>31</v>
      </c>
      <c r="F415" s="386">
        <v>2021</v>
      </c>
      <c r="G415" s="390">
        <v>33376.829999999994</v>
      </c>
      <c r="H415" s="387">
        <v>0.78343089682273626</v>
      </c>
      <c r="I415" s="387">
        <v>0.4421333242252185</v>
      </c>
      <c r="J415" s="387">
        <v>9.2264973935511571E-2</v>
      </c>
      <c r="K415" s="387">
        <v>2.1898768007626843E-3</v>
      </c>
      <c r="L415" s="387">
        <v>4.0989472037937713E-3</v>
      </c>
      <c r="M415" s="387">
        <v>1.8500972081530818E-3</v>
      </c>
      <c r="N415" s="387">
        <v>2.0146799111838963E-3</v>
      </c>
      <c r="O415" s="387">
        <v>3.2791577870037392E-2</v>
      </c>
      <c r="P415" s="387">
        <v>1.233404041066812E-2</v>
      </c>
      <c r="Q415" s="391">
        <v>26148.439860000002</v>
      </c>
      <c r="R415" s="391">
        <v>14757.008799999998</v>
      </c>
      <c r="S415" s="391">
        <v>3079.51235</v>
      </c>
      <c r="T415" s="391">
        <v>73.09114569999997</v>
      </c>
      <c r="U415" s="391">
        <v>136.80986400000003</v>
      </c>
      <c r="V415" s="391">
        <v>61.750380000000014</v>
      </c>
      <c r="W415" s="391">
        <v>67.24362889999999</v>
      </c>
      <c r="X415" s="391">
        <v>1094.47892</v>
      </c>
      <c r="Y415" s="391">
        <v>411.67116999999996</v>
      </c>
      <c r="AA415" s="384" t="s">
        <v>732</v>
      </c>
      <c r="AB415" s="384" t="s">
        <v>683</v>
      </c>
      <c r="AC415" s="382">
        <v>2</v>
      </c>
      <c r="AD415" s="384" t="s">
        <v>500</v>
      </c>
      <c r="AE415" s="382">
        <v>31</v>
      </c>
      <c r="AF415" s="386">
        <v>2021</v>
      </c>
      <c r="AG415" s="390">
        <v>33376.829999999994</v>
      </c>
      <c r="AH415" s="387">
        <v>0.78343089682273626</v>
      </c>
      <c r="AI415" s="387">
        <v>0.4421333242252185</v>
      </c>
      <c r="AJ415" s="387">
        <v>9.2264973935511571E-2</v>
      </c>
      <c r="AK415" s="387">
        <v>2.1898768007626843E-3</v>
      </c>
      <c r="AL415" s="387">
        <v>4.0989472037937713E-3</v>
      </c>
      <c r="AM415" s="387">
        <v>1.8500972081530818E-3</v>
      </c>
      <c r="AN415" s="387">
        <v>2.0146799111838963E-3</v>
      </c>
      <c r="AO415" s="387">
        <v>3.2791577870037392E-2</v>
      </c>
      <c r="AP415" s="387">
        <v>1.233404041066812E-2</v>
      </c>
      <c r="AQ415" s="391">
        <v>26148.439860000002</v>
      </c>
      <c r="AR415" s="391">
        <v>14757.008799999998</v>
      </c>
      <c r="AS415" s="391">
        <v>3079.51235</v>
      </c>
      <c r="AT415" s="391">
        <v>73.09114569999997</v>
      </c>
      <c r="AU415" s="391">
        <v>136.80986400000003</v>
      </c>
      <c r="AV415" s="391">
        <v>61.750380000000014</v>
      </c>
      <c r="AW415" s="391">
        <v>67.24362889999999</v>
      </c>
      <c r="AX415" s="391">
        <v>1094.47892</v>
      </c>
      <c r="AY415" s="391">
        <v>411.67116999999996</v>
      </c>
    </row>
    <row r="416" spans="1:51" customFormat="1" x14ac:dyDescent="0.25">
      <c r="A416" s="384" t="s">
        <v>733</v>
      </c>
      <c r="B416" s="384" t="s">
        <v>683</v>
      </c>
      <c r="C416" s="382">
        <v>2</v>
      </c>
      <c r="D416" s="384" t="s">
        <v>500</v>
      </c>
      <c r="E416" s="382">
        <v>31</v>
      </c>
      <c r="F416" s="386">
        <v>2022</v>
      </c>
      <c r="G416" s="390">
        <v>35011.084000000003</v>
      </c>
      <c r="H416" s="387">
        <v>0.72761439120251137</v>
      </c>
      <c r="I416" s="387">
        <v>0.39207097101020921</v>
      </c>
      <c r="J416" s="387">
        <v>9.2414393681726617E-2</v>
      </c>
      <c r="K416" s="387">
        <v>2.1609213213735394E-3</v>
      </c>
      <c r="L416" s="387">
        <v>4.0989501210530908E-3</v>
      </c>
      <c r="M416" s="387">
        <v>1.8500983288606545E-3</v>
      </c>
      <c r="N416" s="387">
        <v>1.9880406444998965E-3</v>
      </c>
      <c r="O416" s="387">
        <v>3.2791640498763187E-2</v>
      </c>
      <c r="P416" s="387">
        <v>1.2334060265029211E-2</v>
      </c>
      <c r="Q416" s="391">
        <v>25474.568569999989</v>
      </c>
      <c r="R416" s="391">
        <v>13726.8297</v>
      </c>
      <c r="S416" s="391">
        <v>3235.5281</v>
      </c>
      <c r="T416" s="391">
        <v>75.656197899999995</v>
      </c>
      <c r="U416" s="391">
        <v>143.50868699999995</v>
      </c>
      <c r="V416" s="391">
        <v>64.773948000000004</v>
      </c>
      <c r="W416" s="391">
        <v>69.603458000000018</v>
      </c>
      <c r="X416" s="391">
        <v>1148.07088</v>
      </c>
      <c r="Y416" s="391">
        <v>431.82882000000001</v>
      </c>
      <c r="AA416" s="384" t="s">
        <v>733</v>
      </c>
      <c r="AB416" s="384" t="s">
        <v>683</v>
      </c>
      <c r="AC416" s="382">
        <v>2</v>
      </c>
      <c r="AD416" s="384" t="s">
        <v>500</v>
      </c>
      <c r="AE416" s="382">
        <v>31</v>
      </c>
      <c r="AF416" s="386">
        <v>2022</v>
      </c>
      <c r="AG416" s="390">
        <v>35011.084000000003</v>
      </c>
      <c r="AH416" s="387">
        <v>0.72761439120251137</v>
      </c>
      <c r="AI416" s="387">
        <v>0.39207097101020921</v>
      </c>
      <c r="AJ416" s="387">
        <v>9.2414393681726617E-2</v>
      </c>
      <c r="AK416" s="387">
        <v>2.1609213213735394E-3</v>
      </c>
      <c r="AL416" s="387">
        <v>4.0989501210530908E-3</v>
      </c>
      <c r="AM416" s="387">
        <v>1.8500983288606545E-3</v>
      </c>
      <c r="AN416" s="387">
        <v>1.9880406444998965E-3</v>
      </c>
      <c r="AO416" s="387">
        <v>3.2791640498763187E-2</v>
      </c>
      <c r="AP416" s="387">
        <v>1.2334060265029211E-2</v>
      </c>
      <c r="AQ416" s="391">
        <v>25474.568569999989</v>
      </c>
      <c r="AR416" s="391">
        <v>13726.8297</v>
      </c>
      <c r="AS416" s="391">
        <v>3235.5281</v>
      </c>
      <c r="AT416" s="391">
        <v>75.656197899999995</v>
      </c>
      <c r="AU416" s="391">
        <v>143.50868699999995</v>
      </c>
      <c r="AV416" s="391">
        <v>64.773948000000004</v>
      </c>
      <c r="AW416" s="391">
        <v>69.603458000000018</v>
      </c>
      <c r="AX416" s="391">
        <v>1148.07088</v>
      </c>
      <c r="AY416" s="391">
        <v>431.82882000000001</v>
      </c>
    </row>
    <row r="417" spans="1:51" customFormat="1" x14ac:dyDescent="0.25">
      <c r="A417" s="384" t="s">
        <v>734</v>
      </c>
      <c r="B417" s="384" t="s">
        <v>683</v>
      </c>
      <c r="C417" s="382">
        <v>2</v>
      </c>
      <c r="D417" s="384" t="s">
        <v>500</v>
      </c>
      <c r="E417" s="382">
        <v>31</v>
      </c>
      <c r="F417" s="386">
        <v>2023</v>
      </c>
      <c r="G417" s="390">
        <v>12053.637499999997</v>
      </c>
      <c r="H417" s="387">
        <v>0.71731072881526436</v>
      </c>
      <c r="I417" s="387">
        <v>0.39297695239300195</v>
      </c>
      <c r="J417" s="387">
        <v>9.261964971154972E-2</v>
      </c>
      <c r="K417" s="387">
        <v>2.1646034402478093E-3</v>
      </c>
      <c r="L417" s="387">
        <v>4.0989429954235808E-3</v>
      </c>
      <c r="M417" s="387">
        <v>1.8501023944016901E-3</v>
      </c>
      <c r="N417" s="387">
        <v>1.9914289400191436E-3</v>
      </c>
      <c r="O417" s="387">
        <v>3.2791578475792067E-2</v>
      </c>
      <c r="P417" s="387">
        <v>1.2334056337765263E-2</v>
      </c>
      <c r="Q417" s="391">
        <v>8646.2034999999996</v>
      </c>
      <c r="R417" s="391">
        <v>4736.801730000002</v>
      </c>
      <c r="S417" s="391">
        <v>1116.4036829999995</v>
      </c>
      <c r="T417" s="391">
        <v>26.091345199999999</v>
      </c>
      <c r="U417" s="391">
        <v>49.407172999999993</v>
      </c>
      <c r="V417" s="391">
        <v>22.300463599999997</v>
      </c>
      <c r="W417" s="391">
        <v>24.003962549999997</v>
      </c>
      <c r="X417" s="391">
        <v>395.25779999999997</v>
      </c>
      <c r="Y417" s="391">
        <v>148.670244</v>
      </c>
      <c r="AA417" s="384" t="s">
        <v>734</v>
      </c>
      <c r="AB417" s="384" t="s">
        <v>683</v>
      </c>
      <c r="AC417" s="382">
        <v>2</v>
      </c>
      <c r="AD417" s="384" t="s">
        <v>500</v>
      </c>
      <c r="AE417" s="382">
        <v>31</v>
      </c>
      <c r="AF417" s="386">
        <v>2023</v>
      </c>
      <c r="AG417" s="390">
        <v>12053.637499999997</v>
      </c>
      <c r="AH417" s="387">
        <v>0.71731072881526436</v>
      </c>
      <c r="AI417" s="387">
        <v>0.39297695239300195</v>
      </c>
      <c r="AJ417" s="387">
        <v>9.261964971154972E-2</v>
      </c>
      <c r="AK417" s="387">
        <v>2.1646034402478093E-3</v>
      </c>
      <c r="AL417" s="387">
        <v>4.0989429954235808E-3</v>
      </c>
      <c r="AM417" s="387">
        <v>1.8501023944016901E-3</v>
      </c>
      <c r="AN417" s="387">
        <v>1.9914289400191436E-3</v>
      </c>
      <c r="AO417" s="387">
        <v>3.2791578475792067E-2</v>
      </c>
      <c r="AP417" s="387">
        <v>1.2334056337765263E-2</v>
      </c>
      <c r="AQ417" s="391">
        <v>8646.2034999999996</v>
      </c>
      <c r="AR417" s="391">
        <v>4736.801730000002</v>
      </c>
      <c r="AS417" s="391">
        <v>1116.4036829999995</v>
      </c>
      <c r="AT417" s="391">
        <v>26.091345199999999</v>
      </c>
      <c r="AU417" s="391">
        <v>49.407172999999993</v>
      </c>
      <c r="AV417" s="391">
        <v>22.300463599999997</v>
      </c>
      <c r="AW417" s="391">
        <v>24.003962549999997</v>
      </c>
      <c r="AX417" s="391">
        <v>395.25779999999997</v>
      </c>
      <c r="AY417" s="391">
        <v>148.670244</v>
      </c>
    </row>
    <row r="418" spans="1:51" customFormat="1" x14ac:dyDescent="0.25">
      <c r="A418" s="384" t="s">
        <v>735</v>
      </c>
      <c r="B418" s="384" t="s">
        <v>683</v>
      </c>
      <c r="C418" s="382">
        <v>2</v>
      </c>
      <c r="D418" s="384" t="s">
        <v>500</v>
      </c>
      <c r="E418" s="382">
        <v>31</v>
      </c>
      <c r="F418" s="386">
        <v>2024</v>
      </c>
      <c r="G418" s="390">
        <v>13179.339399999997</v>
      </c>
      <c r="H418" s="387">
        <v>0.69605664529741151</v>
      </c>
      <c r="I418" s="387">
        <v>0.39329440973346502</v>
      </c>
      <c r="J418" s="387">
        <v>9.2624376605704536E-2</v>
      </c>
      <c r="K418" s="387">
        <v>2.1490561051944689E-3</v>
      </c>
      <c r="L418" s="387">
        <v>4.0987671961767672E-3</v>
      </c>
      <c r="M418" s="387">
        <v>1.84996131141444E-3</v>
      </c>
      <c r="N418" s="387">
        <v>1.9771250219111896E-3</v>
      </c>
      <c r="O418" s="387">
        <v>3.2790132865081242E-2</v>
      </c>
      <c r="P418" s="387">
        <v>1.2333138487957907E-2</v>
      </c>
      <c r="Q418" s="391">
        <v>9173.5667699999976</v>
      </c>
      <c r="R418" s="391">
        <v>5183.3605099999977</v>
      </c>
      <c r="S418" s="391">
        <v>1220.7280959999998</v>
      </c>
      <c r="T418" s="391">
        <v>28.3231398</v>
      </c>
      <c r="U418" s="391">
        <v>54.019043999999987</v>
      </c>
      <c r="V418" s="391">
        <v>24.381267999999995</v>
      </c>
      <c r="W418" s="391">
        <v>26.0572017</v>
      </c>
      <c r="X418" s="391">
        <v>432.15228999999999</v>
      </c>
      <c r="Y418" s="391">
        <v>162.54261800000003</v>
      </c>
      <c r="AA418" s="384" t="s">
        <v>735</v>
      </c>
      <c r="AB418" s="384" t="s">
        <v>683</v>
      </c>
      <c r="AC418" s="382">
        <v>2</v>
      </c>
      <c r="AD418" s="384" t="s">
        <v>500</v>
      </c>
      <c r="AE418" s="382">
        <v>31</v>
      </c>
      <c r="AF418" s="386">
        <v>2024</v>
      </c>
      <c r="AG418" s="390">
        <v>13179.339399999997</v>
      </c>
      <c r="AH418" s="387">
        <v>0.69605664529741151</v>
      </c>
      <c r="AI418" s="387">
        <v>0.39329440973346502</v>
      </c>
      <c r="AJ418" s="387">
        <v>9.2624376605704536E-2</v>
      </c>
      <c r="AK418" s="387">
        <v>2.1490561051944689E-3</v>
      </c>
      <c r="AL418" s="387">
        <v>4.0987671961767672E-3</v>
      </c>
      <c r="AM418" s="387">
        <v>1.84996131141444E-3</v>
      </c>
      <c r="AN418" s="387">
        <v>1.9771250219111896E-3</v>
      </c>
      <c r="AO418" s="387">
        <v>3.2790132865081242E-2</v>
      </c>
      <c r="AP418" s="387">
        <v>1.2333138487957907E-2</v>
      </c>
      <c r="AQ418" s="391">
        <v>9173.5667699999976</v>
      </c>
      <c r="AR418" s="391">
        <v>5183.3605099999977</v>
      </c>
      <c r="AS418" s="391">
        <v>1220.7280959999998</v>
      </c>
      <c r="AT418" s="391">
        <v>28.3231398</v>
      </c>
      <c r="AU418" s="391">
        <v>54.019043999999987</v>
      </c>
      <c r="AV418" s="391">
        <v>24.381267999999995</v>
      </c>
      <c r="AW418" s="391">
        <v>26.0572017</v>
      </c>
      <c r="AX418" s="391">
        <v>432.15228999999999</v>
      </c>
      <c r="AY418" s="391">
        <v>162.54261800000003</v>
      </c>
    </row>
    <row r="419" spans="1:51" customFormat="1" x14ac:dyDescent="0.25">
      <c r="A419" s="384" t="s">
        <v>736</v>
      </c>
      <c r="B419" s="384" t="s">
        <v>683</v>
      </c>
      <c r="C419" s="382">
        <v>2</v>
      </c>
      <c r="D419" s="384" t="s">
        <v>500</v>
      </c>
      <c r="E419" s="382">
        <v>31</v>
      </c>
      <c r="F419" s="386">
        <v>2025</v>
      </c>
      <c r="G419" s="390">
        <v>12814.570500000003</v>
      </c>
      <c r="H419" s="387">
        <v>0.688047899849628</v>
      </c>
      <c r="I419" s="387">
        <v>0.39304009057502148</v>
      </c>
      <c r="J419" s="387">
        <v>9.2888494858255316E-2</v>
      </c>
      <c r="K419" s="387">
        <v>2.1519588814935308E-3</v>
      </c>
      <c r="L419" s="387">
        <v>4.0975885223777098E-3</v>
      </c>
      <c r="M419" s="387">
        <v>1.8490692294369131E-3</v>
      </c>
      <c r="N419" s="387">
        <v>1.9797936575400629E-3</v>
      </c>
      <c r="O419" s="387">
        <v>3.2780688982123898E-2</v>
      </c>
      <c r="P419" s="387">
        <v>1.2327177254984856E-2</v>
      </c>
      <c r="Q419" s="391">
        <v>8817.0383199999997</v>
      </c>
      <c r="R419" s="391">
        <v>5036.6399499999998</v>
      </c>
      <c r="S419" s="391">
        <v>1190.3261660000005</v>
      </c>
      <c r="T419" s="391">
        <v>27.576428800000002</v>
      </c>
      <c r="U419" s="391">
        <v>52.508837</v>
      </c>
      <c r="V419" s="391">
        <v>23.695028000000004</v>
      </c>
      <c r="W419" s="391">
        <v>25.370205399999996</v>
      </c>
      <c r="X419" s="391">
        <v>420.07045000000005</v>
      </c>
      <c r="Y419" s="391">
        <v>157.96748199999996</v>
      </c>
      <c r="AA419" s="384" t="s">
        <v>736</v>
      </c>
      <c r="AB419" s="384" t="s">
        <v>683</v>
      </c>
      <c r="AC419" s="382">
        <v>2</v>
      </c>
      <c r="AD419" s="384" t="s">
        <v>500</v>
      </c>
      <c r="AE419" s="382">
        <v>31</v>
      </c>
      <c r="AF419" s="386">
        <v>2025</v>
      </c>
      <c r="AG419" s="390">
        <v>12814.570500000003</v>
      </c>
      <c r="AH419" s="387">
        <v>0.688047899849628</v>
      </c>
      <c r="AI419" s="387">
        <v>0.39304009057502148</v>
      </c>
      <c r="AJ419" s="387">
        <v>9.2888494858255316E-2</v>
      </c>
      <c r="AK419" s="387">
        <v>2.1519588814935308E-3</v>
      </c>
      <c r="AL419" s="387">
        <v>4.0975885223777098E-3</v>
      </c>
      <c r="AM419" s="387">
        <v>1.8490692294369131E-3</v>
      </c>
      <c r="AN419" s="387">
        <v>1.9797936575400629E-3</v>
      </c>
      <c r="AO419" s="387">
        <v>3.2780688982123898E-2</v>
      </c>
      <c r="AP419" s="387">
        <v>1.2327177254984856E-2</v>
      </c>
      <c r="AQ419" s="391">
        <v>8817.0383199999997</v>
      </c>
      <c r="AR419" s="391">
        <v>5036.6399499999998</v>
      </c>
      <c r="AS419" s="391">
        <v>1190.3261660000005</v>
      </c>
      <c r="AT419" s="391">
        <v>27.576428800000002</v>
      </c>
      <c r="AU419" s="391">
        <v>52.508837</v>
      </c>
      <c r="AV419" s="391">
        <v>23.695028000000004</v>
      </c>
      <c r="AW419" s="391">
        <v>25.370205399999996</v>
      </c>
      <c r="AX419" s="391">
        <v>420.07045000000005</v>
      </c>
      <c r="AY419" s="391">
        <v>157.96748199999996</v>
      </c>
    </row>
    <row r="420" spans="1:51" customFormat="1" x14ac:dyDescent="0.25">
      <c r="A420" s="384" t="s">
        <v>737</v>
      </c>
      <c r="B420" s="384" t="s">
        <v>683</v>
      </c>
      <c r="C420" s="382">
        <v>2</v>
      </c>
      <c r="D420" s="384" t="s">
        <v>500</v>
      </c>
      <c r="E420" s="382">
        <v>31</v>
      </c>
      <c r="F420" s="386">
        <v>2026</v>
      </c>
      <c r="G420" s="390">
        <v>12416.7498</v>
      </c>
      <c r="H420" s="387">
        <v>0.63974936339620869</v>
      </c>
      <c r="I420" s="387">
        <v>0.36257500010187865</v>
      </c>
      <c r="J420" s="387">
        <v>9.218442905244012E-2</v>
      </c>
      <c r="K420" s="387">
        <v>1.8951539798281187E-3</v>
      </c>
      <c r="L420" s="387">
        <v>4.095256393102163E-3</v>
      </c>
      <c r="M420" s="387">
        <v>1.8472913902154975E-3</v>
      </c>
      <c r="N420" s="387">
        <v>1.7435368416620581E-3</v>
      </c>
      <c r="O420" s="387">
        <v>3.2762039708652269E-2</v>
      </c>
      <c r="P420" s="387">
        <v>1.2315347209460563E-2</v>
      </c>
      <c r="Q420" s="391">
        <v>7943.6077800000012</v>
      </c>
      <c r="R420" s="391">
        <v>4502.0030600000018</v>
      </c>
      <c r="S420" s="391">
        <v>1144.630991</v>
      </c>
      <c r="T420" s="391">
        <v>23.531652799999996</v>
      </c>
      <c r="U420" s="391">
        <v>50.849774000000004</v>
      </c>
      <c r="V420" s="391">
        <v>22.937355</v>
      </c>
      <c r="W420" s="391">
        <v>21.649060729999992</v>
      </c>
      <c r="X420" s="391">
        <v>406.7980500000001</v>
      </c>
      <c r="Y420" s="391">
        <v>152.916585</v>
      </c>
      <c r="AA420" s="384" t="s">
        <v>737</v>
      </c>
      <c r="AB420" s="384" t="s">
        <v>683</v>
      </c>
      <c r="AC420" s="382">
        <v>2</v>
      </c>
      <c r="AD420" s="384" t="s">
        <v>500</v>
      </c>
      <c r="AE420" s="382">
        <v>31</v>
      </c>
      <c r="AF420" s="386">
        <v>2026</v>
      </c>
      <c r="AG420" s="390">
        <v>12416.7498</v>
      </c>
      <c r="AH420" s="387">
        <v>0.63974936339620869</v>
      </c>
      <c r="AI420" s="387">
        <v>0.36257500010187865</v>
      </c>
      <c r="AJ420" s="387">
        <v>9.218442905244012E-2</v>
      </c>
      <c r="AK420" s="387">
        <v>1.8951539798281187E-3</v>
      </c>
      <c r="AL420" s="387">
        <v>4.095256393102163E-3</v>
      </c>
      <c r="AM420" s="387">
        <v>1.8472913902154975E-3</v>
      </c>
      <c r="AN420" s="387">
        <v>1.7435368416620581E-3</v>
      </c>
      <c r="AO420" s="387">
        <v>3.2762039708652269E-2</v>
      </c>
      <c r="AP420" s="387">
        <v>1.2315347209460563E-2</v>
      </c>
      <c r="AQ420" s="391">
        <v>7943.6077800000012</v>
      </c>
      <c r="AR420" s="391">
        <v>4502.0030600000018</v>
      </c>
      <c r="AS420" s="391">
        <v>1144.630991</v>
      </c>
      <c r="AT420" s="391">
        <v>23.531652799999996</v>
      </c>
      <c r="AU420" s="391">
        <v>50.849774000000004</v>
      </c>
      <c r="AV420" s="391">
        <v>22.937355</v>
      </c>
      <c r="AW420" s="391">
        <v>21.649060729999992</v>
      </c>
      <c r="AX420" s="391">
        <v>406.7980500000001</v>
      </c>
      <c r="AY420" s="391">
        <v>152.916585</v>
      </c>
    </row>
    <row r="421" spans="1:51" customFormat="1" x14ac:dyDescent="0.25">
      <c r="A421" s="384" t="s">
        <v>1150</v>
      </c>
      <c r="B421" s="384" t="s">
        <v>683</v>
      </c>
      <c r="C421" s="382">
        <v>2</v>
      </c>
      <c r="D421" s="384" t="s">
        <v>500</v>
      </c>
      <c r="E421" s="382">
        <v>31</v>
      </c>
      <c r="F421" s="386">
        <v>2027</v>
      </c>
      <c r="G421" s="390">
        <v>13125.753099999998</v>
      </c>
      <c r="H421" s="387">
        <v>0.64026601186030252</v>
      </c>
      <c r="I421" s="387">
        <v>0.36117375695570569</v>
      </c>
      <c r="J421" s="387">
        <v>9.2154504719428251E-2</v>
      </c>
      <c r="K421" s="387">
        <v>1.8964702604378565E-3</v>
      </c>
      <c r="L421" s="387">
        <v>4.0929176094284458E-3</v>
      </c>
      <c r="M421" s="387">
        <v>1.8455110968070853E-3</v>
      </c>
      <c r="N421" s="387">
        <v>1.7447476747067571E-3</v>
      </c>
      <c r="O421" s="387">
        <v>3.274331893382941E-2</v>
      </c>
      <c r="P421" s="387">
        <v>1.2303458610691065E-2</v>
      </c>
      <c r="Q421" s="391">
        <v>8403.9735900000014</v>
      </c>
      <c r="R421" s="391">
        <v>4740.6775600000001</v>
      </c>
      <c r="S421" s="391">
        <v>1209.5972759999997</v>
      </c>
      <c r="T421" s="391">
        <v>24.892600399999999</v>
      </c>
      <c r="U421" s="391">
        <v>53.722626000000005</v>
      </c>
      <c r="V421" s="391">
        <v>24.223722999999996</v>
      </c>
      <c r="W421" s="391">
        <v>22.901127200000005</v>
      </c>
      <c r="X421" s="391">
        <v>429.78072000000003</v>
      </c>
      <c r="Y421" s="391">
        <v>161.49215999999993</v>
      </c>
      <c r="AA421" s="384" t="s">
        <v>1150</v>
      </c>
      <c r="AB421" s="384" t="s">
        <v>683</v>
      </c>
      <c r="AC421" s="382">
        <v>2</v>
      </c>
      <c r="AD421" s="384" t="s">
        <v>500</v>
      </c>
      <c r="AE421" s="382">
        <v>31</v>
      </c>
      <c r="AF421" s="386">
        <v>2027</v>
      </c>
      <c r="AG421" s="390">
        <v>13125.753099999998</v>
      </c>
      <c r="AH421" s="387">
        <v>0.64026601186030252</v>
      </c>
      <c r="AI421" s="387">
        <v>0.36117375695570569</v>
      </c>
      <c r="AJ421" s="387">
        <v>9.2154504719428251E-2</v>
      </c>
      <c r="AK421" s="387">
        <v>1.8964702604378565E-3</v>
      </c>
      <c r="AL421" s="387">
        <v>4.0929176094284458E-3</v>
      </c>
      <c r="AM421" s="387">
        <v>1.8455110968070853E-3</v>
      </c>
      <c r="AN421" s="387">
        <v>1.7447476747067571E-3</v>
      </c>
      <c r="AO421" s="387">
        <v>3.274331893382941E-2</v>
      </c>
      <c r="AP421" s="387">
        <v>1.2303458610691065E-2</v>
      </c>
      <c r="AQ421" s="391">
        <v>8403.9735900000014</v>
      </c>
      <c r="AR421" s="391">
        <v>4740.6775600000001</v>
      </c>
      <c r="AS421" s="391">
        <v>1209.5972759999997</v>
      </c>
      <c r="AT421" s="391">
        <v>24.892600399999999</v>
      </c>
      <c r="AU421" s="391">
        <v>53.722626000000005</v>
      </c>
      <c r="AV421" s="391">
        <v>24.223722999999996</v>
      </c>
      <c r="AW421" s="391">
        <v>22.901127200000005</v>
      </c>
      <c r="AX421" s="391">
        <v>429.78072000000003</v>
      </c>
      <c r="AY421" s="391">
        <v>161.49215999999993</v>
      </c>
    </row>
    <row r="422" spans="1:51" customFormat="1" x14ac:dyDescent="0.25">
      <c r="A422" s="384" t="s">
        <v>1151</v>
      </c>
      <c r="B422" s="384" t="s">
        <v>683</v>
      </c>
      <c r="C422" s="382">
        <v>2</v>
      </c>
      <c r="D422" s="384" t="s">
        <v>500</v>
      </c>
      <c r="E422" s="382">
        <v>31</v>
      </c>
      <c r="F422" s="386">
        <v>2028</v>
      </c>
      <c r="G422" s="390">
        <v>13143.8873</v>
      </c>
      <c r="H422" s="387">
        <v>0.56944629995419993</v>
      </c>
      <c r="I422" s="387">
        <v>0.31631452211249567</v>
      </c>
      <c r="J422" s="387">
        <v>9.0595459229173336E-2</v>
      </c>
      <c r="K422" s="387">
        <v>1.4627173956368294E-3</v>
      </c>
      <c r="L422" s="387">
        <v>4.0924402935195595E-3</v>
      </c>
      <c r="M422" s="387">
        <v>1.8451361036852464E-3</v>
      </c>
      <c r="N422" s="387">
        <v>1.3456962051097323E-3</v>
      </c>
      <c r="O422" s="387">
        <v>3.2739520674374613E-2</v>
      </c>
      <c r="P422" s="387">
        <v>1.230094889812392E-2</v>
      </c>
      <c r="Q422" s="391">
        <v>7484.7379899999996</v>
      </c>
      <c r="R422" s="391">
        <v>4157.6024300000008</v>
      </c>
      <c r="S422" s="391">
        <v>1190.7765059999992</v>
      </c>
      <c r="T422" s="391">
        <v>19.225792599999998</v>
      </c>
      <c r="U422" s="391">
        <v>53.790574000000007</v>
      </c>
      <c r="V422" s="391">
        <v>24.252260999999994</v>
      </c>
      <c r="W422" s="391">
        <v>17.687679260000007</v>
      </c>
      <c r="X422" s="391">
        <v>430.32456999999994</v>
      </c>
      <c r="Y422" s="391">
        <v>161.68228599999998</v>
      </c>
      <c r="AA422" s="384" t="s">
        <v>1151</v>
      </c>
      <c r="AB422" s="384" t="s">
        <v>683</v>
      </c>
      <c r="AC422" s="382">
        <v>2</v>
      </c>
      <c r="AD422" s="384" t="s">
        <v>500</v>
      </c>
      <c r="AE422" s="382">
        <v>31</v>
      </c>
      <c r="AF422" s="386">
        <v>2028</v>
      </c>
      <c r="AG422" s="390">
        <v>13143.8873</v>
      </c>
      <c r="AH422" s="387">
        <v>0.56944629995419993</v>
      </c>
      <c r="AI422" s="387">
        <v>0.31631452211249567</v>
      </c>
      <c r="AJ422" s="387">
        <v>9.0595459229173336E-2</v>
      </c>
      <c r="AK422" s="387">
        <v>1.4627173956368294E-3</v>
      </c>
      <c r="AL422" s="387">
        <v>4.0924402935195595E-3</v>
      </c>
      <c r="AM422" s="387">
        <v>1.8451361036852464E-3</v>
      </c>
      <c r="AN422" s="387">
        <v>1.3456962051097323E-3</v>
      </c>
      <c r="AO422" s="387">
        <v>3.2739520674374613E-2</v>
      </c>
      <c r="AP422" s="387">
        <v>1.230094889812392E-2</v>
      </c>
      <c r="AQ422" s="391">
        <v>7484.7379899999996</v>
      </c>
      <c r="AR422" s="391">
        <v>4157.6024300000008</v>
      </c>
      <c r="AS422" s="391">
        <v>1190.7765059999992</v>
      </c>
      <c r="AT422" s="391">
        <v>19.225792599999998</v>
      </c>
      <c r="AU422" s="391">
        <v>53.790574000000007</v>
      </c>
      <c r="AV422" s="391">
        <v>24.252260999999994</v>
      </c>
      <c r="AW422" s="391">
        <v>17.687679260000007</v>
      </c>
      <c r="AX422" s="391">
        <v>430.32456999999994</v>
      </c>
      <c r="AY422" s="391">
        <v>161.68228599999998</v>
      </c>
    </row>
    <row r="423" spans="1:51" customFormat="1" x14ac:dyDescent="0.25">
      <c r="A423" s="384" t="s">
        <v>1383</v>
      </c>
      <c r="B423" s="384" t="s">
        <v>683</v>
      </c>
      <c r="C423" s="382">
        <v>2</v>
      </c>
      <c r="D423" s="384" t="s">
        <v>500</v>
      </c>
      <c r="E423" s="382">
        <v>31</v>
      </c>
      <c r="F423" s="386">
        <v>2029</v>
      </c>
      <c r="G423" s="390">
        <v>12496.0445</v>
      </c>
      <c r="H423" s="387">
        <v>0.56897888607871072</v>
      </c>
      <c r="I423" s="387">
        <v>0.31490982446485372</v>
      </c>
      <c r="J423" s="387">
        <v>9.0231720285567113E-2</v>
      </c>
      <c r="K423" s="387">
        <v>1.4600587978059777E-3</v>
      </c>
      <c r="L423" s="387">
        <v>4.0918213759562078E-3</v>
      </c>
      <c r="M423" s="387">
        <v>1.8446631652119993E-3</v>
      </c>
      <c r="N423" s="387">
        <v>1.3432500252379862E-3</v>
      </c>
      <c r="O423" s="387">
        <v>3.2734610540159331E-2</v>
      </c>
      <c r="P423" s="387">
        <v>1.2297828964997686E-2</v>
      </c>
      <c r="Q423" s="391">
        <v>7109.9854799999994</v>
      </c>
      <c r="R423" s="391">
        <v>3935.1271800000009</v>
      </c>
      <c r="S423" s="391">
        <v>1127.5395919999994</v>
      </c>
      <c r="T423" s="391">
        <v>18.24495971</v>
      </c>
      <c r="U423" s="391">
        <v>51.131582000000002</v>
      </c>
      <c r="V423" s="391">
        <v>23.050992999999995</v>
      </c>
      <c r="W423" s="391">
        <v>16.785312089999998</v>
      </c>
      <c r="X423" s="391">
        <v>409.05315000000002</v>
      </c>
      <c r="Y423" s="391">
        <v>153.67421800000002</v>
      </c>
      <c r="AA423" s="384" t="s">
        <v>1383</v>
      </c>
      <c r="AB423" s="384" t="s">
        <v>683</v>
      </c>
      <c r="AC423" s="382">
        <v>2</v>
      </c>
      <c r="AD423" s="384" t="s">
        <v>500</v>
      </c>
      <c r="AE423" s="382">
        <v>31</v>
      </c>
      <c r="AF423" s="386">
        <v>2029</v>
      </c>
      <c r="AG423" s="390">
        <v>12496.0445</v>
      </c>
      <c r="AH423" s="387">
        <v>0.56897888607871072</v>
      </c>
      <c r="AI423" s="387">
        <v>0.31490982446485372</v>
      </c>
      <c r="AJ423" s="387">
        <v>9.0231720285567113E-2</v>
      </c>
      <c r="AK423" s="387">
        <v>1.4600587978059777E-3</v>
      </c>
      <c r="AL423" s="387">
        <v>4.0918213759562078E-3</v>
      </c>
      <c r="AM423" s="387">
        <v>1.8446631652119993E-3</v>
      </c>
      <c r="AN423" s="387">
        <v>1.3432500252379862E-3</v>
      </c>
      <c r="AO423" s="387">
        <v>3.2734610540159331E-2</v>
      </c>
      <c r="AP423" s="387">
        <v>1.2297828964997686E-2</v>
      </c>
      <c r="AQ423" s="391">
        <v>7109.9854799999994</v>
      </c>
      <c r="AR423" s="391">
        <v>3935.1271800000009</v>
      </c>
      <c r="AS423" s="391">
        <v>1127.5395919999994</v>
      </c>
      <c r="AT423" s="391">
        <v>18.24495971</v>
      </c>
      <c r="AU423" s="391">
        <v>51.131582000000002</v>
      </c>
      <c r="AV423" s="391">
        <v>23.050992999999995</v>
      </c>
      <c r="AW423" s="391">
        <v>16.785312089999998</v>
      </c>
      <c r="AX423" s="391">
        <v>409.05315000000002</v>
      </c>
      <c r="AY423" s="391">
        <v>153.67421800000002</v>
      </c>
    </row>
    <row r="424" spans="1:51" customFormat="1" x14ac:dyDescent="0.25">
      <c r="A424" s="384" t="s">
        <v>1384</v>
      </c>
      <c r="B424" s="384" t="s">
        <v>683</v>
      </c>
      <c r="C424" s="382">
        <v>2</v>
      </c>
      <c r="D424" s="384" t="s">
        <v>500</v>
      </c>
      <c r="E424" s="382">
        <v>31</v>
      </c>
      <c r="F424" s="386">
        <v>2030</v>
      </c>
      <c r="G424" s="390">
        <v>12587.750599999996</v>
      </c>
      <c r="H424" s="387">
        <v>0.56785886272643527</v>
      </c>
      <c r="I424" s="387">
        <v>0.31207677644963833</v>
      </c>
      <c r="J424" s="387">
        <v>8.9153369546422417E-2</v>
      </c>
      <c r="K424" s="387">
        <v>1.4538232017402694E-3</v>
      </c>
      <c r="L424" s="387">
        <v>4.0915249782594205E-3</v>
      </c>
      <c r="M424" s="387">
        <v>1.8444339054509078E-3</v>
      </c>
      <c r="N424" s="387">
        <v>1.33751241941511E-3</v>
      </c>
      <c r="O424" s="387">
        <v>3.2732202368229338E-2</v>
      </c>
      <c r="P424" s="387">
        <v>1.2296292953246156E-2</v>
      </c>
      <c r="Q424" s="391">
        <v>7148.0657400000009</v>
      </c>
      <c r="R424" s="391">
        <v>3928.3446299999996</v>
      </c>
      <c r="S424" s="391">
        <v>1122.2403810000001</v>
      </c>
      <c r="T424" s="391">
        <v>18.300363879999992</v>
      </c>
      <c r="U424" s="391">
        <v>51.503095999999992</v>
      </c>
      <c r="V424" s="391">
        <v>23.217274</v>
      </c>
      <c r="W424" s="391">
        <v>16.836272759999996</v>
      </c>
      <c r="X424" s="391">
        <v>412.02480000000014</v>
      </c>
      <c r="Y424" s="391">
        <v>154.78266900000003</v>
      </c>
      <c r="AA424" s="384" t="s">
        <v>1384</v>
      </c>
      <c r="AB424" s="384" t="s">
        <v>683</v>
      </c>
      <c r="AC424" s="382">
        <v>2</v>
      </c>
      <c r="AD424" s="384" t="s">
        <v>500</v>
      </c>
      <c r="AE424" s="382">
        <v>31</v>
      </c>
      <c r="AF424" s="386">
        <v>2030</v>
      </c>
      <c r="AG424" s="390">
        <v>12587.750599999996</v>
      </c>
      <c r="AH424" s="387">
        <v>0.56785886272643527</v>
      </c>
      <c r="AI424" s="387">
        <v>0.31207677644963833</v>
      </c>
      <c r="AJ424" s="387">
        <v>8.9153369546422417E-2</v>
      </c>
      <c r="AK424" s="387">
        <v>1.4538232017402694E-3</v>
      </c>
      <c r="AL424" s="387">
        <v>4.0915249782594205E-3</v>
      </c>
      <c r="AM424" s="387">
        <v>1.8444339054509078E-3</v>
      </c>
      <c r="AN424" s="387">
        <v>1.33751241941511E-3</v>
      </c>
      <c r="AO424" s="387">
        <v>3.2732202368229338E-2</v>
      </c>
      <c r="AP424" s="387">
        <v>1.2296292953246156E-2</v>
      </c>
      <c r="AQ424" s="391">
        <v>7148.0657400000009</v>
      </c>
      <c r="AR424" s="391">
        <v>3928.3446299999996</v>
      </c>
      <c r="AS424" s="391">
        <v>1122.2403810000001</v>
      </c>
      <c r="AT424" s="391">
        <v>18.300363879999992</v>
      </c>
      <c r="AU424" s="391">
        <v>51.503095999999992</v>
      </c>
      <c r="AV424" s="391">
        <v>23.217274</v>
      </c>
      <c r="AW424" s="391">
        <v>16.836272759999996</v>
      </c>
      <c r="AX424" s="391">
        <v>412.02480000000014</v>
      </c>
      <c r="AY424" s="391">
        <v>154.78266900000003</v>
      </c>
    </row>
    <row r="425" spans="1:51" customFormat="1" x14ac:dyDescent="0.25">
      <c r="A425" s="384" t="s">
        <v>2111</v>
      </c>
      <c r="B425" s="384" t="s">
        <v>683</v>
      </c>
      <c r="C425" s="382">
        <v>2</v>
      </c>
      <c r="D425" s="384" t="s">
        <v>500</v>
      </c>
      <c r="E425" s="382">
        <v>31</v>
      </c>
      <c r="F425" s="386">
        <v>2031</v>
      </c>
      <c r="G425" s="390">
        <v>13010.069300000001</v>
      </c>
      <c r="H425" s="387">
        <v>0.56696592077338126</v>
      </c>
      <c r="I425" s="387">
        <v>0.3096633313090808</v>
      </c>
      <c r="J425" s="387">
        <v>8.8220252600806626E-2</v>
      </c>
      <c r="K425" s="387">
        <v>1.4488252649046229E-3</v>
      </c>
      <c r="L425" s="387">
        <v>4.0911016515492353E-3</v>
      </c>
      <c r="M425" s="387">
        <v>1.8441154652419874E-3</v>
      </c>
      <c r="N425" s="387">
        <v>1.3329143358214082E-3</v>
      </c>
      <c r="O425" s="387">
        <v>3.2728794918871033E-2</v>
      </c>
      <c r="P425" s="387">
        <v>1.2294167641366828E-2</v>
      </c>
      <c r="Q425" s="391">
        <v>7376.2659200000007</v>
      </c>
      <c r="R425" s="391">
        <v>4028.7414000000012</v>
      </c>
      <c r="S425" s="391">
        <v>1147.7515999999996</v>
      </c>
      <c r="T425" s="391">
        <v>18.849317100000004</v>
      </c>
      <c r="U425" s="391">
        <v>53.225516000000006</v>
      </c>
      <c r="V425" s="391">
        <v>23.992069999999998</v>
      </c>
      <c r="W425" s="391">
        <v>17.341307879999995</v>
      </c>
      <c r="X425" s="391">
        <v>425.80389000000002</v>
      </c>
      <c r="Y425" s="391">
        <v>159.94797299999999</v>
      </c>
      <c r="AA425" s="384" t="s">
        <v>2111</v>
      </c>
      <c r="AB425" s="384" t="s">
        <v>683</v>
      </c>
      <c r="AC425" s="382">
        <v>2</v>
      </c>
      <c r="AD425" s="384" t="s">
        <v>500</v>
      </c>
      <c r="AE425" s="382">
        <v>31</v>
      </c>
      <c r="AF425" s="386">
        <v>2031</v>
      </c>
      <c r="AG425" s="390">
        <v>13010.069300000001</v>
      </c>
      <c r="AH425" s="387">
        <v>0.56696592077338126</v>
      </c>
      <c r="AI425" s="387">
        <v>0.3096633313090808</v>
      </c>
      <c r="AJ425" s="387">
        <v>8.8220252600806626E-2</v>
      </c>
      <c r="AK425" s="387">
        <v>1.4488252649046229E-3</v>
      </c>
      <c r="AL425" s="387">
        <v>4.0911016515492353E-3</v>
      </c>
      <c r="AM425" s="387">
        <v>1.8441154652419874E-3</v>
      </c>
      <c r="AN425" s="387">
        <v>1.3329143358214082E-3</v>
      </c>
      <c r="AO425" s="387">
        <v>3.2728794918871033E-2</v>
      </c>
      <c r="AP425" s="387">
        <v>1.2294167641366828E-2</v>
      </c>
      <c r="AQ425" s="391">
        <v>7376.2659200000007</v>
      </c>
      <c r="AR425" s="391">
        <v>4028.7414000000012</v>
      </c>
      <c r="AS425" s="391">
        <v>1147.7515999999996</v>
      </c>
      <c r="AT425" s="391">
        <v>18.849317100000004</v>
      </c>
      <c r="AU425" s="391">
        <v>53.225516000000006</v>
      </c>
      <c r="AV425" s="391">
        <v>23.992069999999998</v>
      </c>
      <c r="AW425" s="391">
        <v>17.341307879999995</v>
      </c>
      <c r="AX425" s="391">
        <v>425.80389000000002</v>
      </c>
      <c r="AY425" s="391">
        <v>159.94797299999999</v>
      </c>
    </row>
    <row r="426" spans="1:51" customFormat="1" x14ac:dyDescent="0.25">
      <c r="A426" s="384" t="s">
        <v>738</v>
      </c>
      <c r="B426" s="384" t="s">
        <v>683</v>
      </c>
      <c r="C426" s="382">
        <v>2</v>
      </c>
      <c r="D426" s="384" t="s">
        <v>528</v>
      </c>
      <c r="E426" s="382">
        <v>32</v>
      </c>
      <c r="F426" s="386">
        <v>32</v>
      </c>
      <c r="G426" s="390">
        <v>142485.24166</v>
      </c>
      <c r="H426" s="387">
        <v>0.83374655555747912</v>
      </c>
      <c r="I426" s="387">
        <v>0.68057034328575516</v>
      </c>
      <c r="J426" s="387">
        <v>0.13035221695745688</v>
      </c>
      <c r="K426" s="387">
        <v>1.2313003700730079E-2</v>
      </c>
      <c r="L426" s="387">
        <v>4.0730321221255378E-3</v>
      </c>
      <c r="M426" s="387">
        <v>1.8689178702130573E-3</v>
      </c>
      <c r="N426" s="387">
        <v>1.1327927100601024E-2</v>
      </c>
      <c r="O426" s="387">
        <v>3.2584264472657803E-2</v>
      </c>
      <c r="P426" s="387">
        <v>1.2459514449477056E-2</v>
      </c>
      <c r="Q426" s="391">
        <v>118796.57945180003</v>
      </c>
      <c r="R426" s="391">
        <v>96971.22982969998</v>
      </c>
      <c r="S426" s="391">
        <v>18573.267134099995</v>
      </c>
      <c r="T426" s="391">
        <v>1754.4213078589996</v>
      </c>
      <c r="U426" s="391">
        <v>580.34696620999989</v>
      </c>
      <c r="V426" s="391">
        <v>266.29321437999999</v>
      </c>
      <c r="W426" s="391">
        <v>1614.0624304360001</v>
      </c>
      <c r="X426" s="391">
        <v>4642.7767976999994</v>
      </c>
      <c r="Y426" s="391">
        <v>1775.2969273000001</v>
      </c>
      <c r="AA426" s="384" t="s">
        <v>738</v>
      </c>
      <c r="AB426" s="384" t="s">
        <v>683</v>
      </c>
      <c r="AC426" s="382">
        <v>2</v>
      </c>
      <c r="AD426" s="384" t="s">
        <v>528</v>
      </c>
      <c r="AE426" s="382">
        <v>32</v>
      </c>
      <c r="AF426" s="386">
        <v>32</v>
      </c>
      <c r="AG426" s="390">
        <v>142485.24166</v>
      </c>
      <c r="AH426" s="387">
        <v>0.83374655555747912</v>
      </c>
      <c r="AI426" s="387">
        <v>0.68057034328575516</v>
      </c>
      <c r="AJ426" s="387">
        <v>0.13035221695745688</v>
      </c>
      <c r="AK426" s="387">
        <v>1.2313003700730079E-2</v>
      </c>
      <c r="AL426" s="387">
        <v>4.0730321221255378E-3</v>
      </c>
      <c r="AM426" s="387">
        <v>1.8689178702130573E-3</v>
      </c>
      <c r="AN426" s="387">
        <v>1.1327927100601024E-2</v>
      </c>
      <c r="AO426" s="387">
        <v>3.2584264472657803E-2</v>
      </c>
      <c r="AP426" s="387">
        <v>1.2459514449477056E-2</v>
      </c>
      <c r="AQ426" s="391">
        <v>118796.57945180003</v>
      </c>
      <c r="AR426" s="391">
        <v>96971.22982969998</v>
      </c>
      <c r="AS426" s="391">
        <v>18573.267134099995</v>
      </c>
      <c r="AT426" s="391">
        <v>1754.4213078589996</v>
      </c>
      <c r="AU426" s="391">
        <v>580.34696620999989</v>
      </c>
      <c r="AV426" s="391">
        <v>266.29321437999999</v>
      </c>
      <c r="AW426" s="391">
        <v>1614.0624304360001</v>
      </c>
      <c r="AX426" s="391">
        <v>4642.7767976999994</v>
      </c>
      <c r="AY426" s="391">
        <v>1775.2969273000001</v>
      </c>
    </row>
    <row r="427" spans="1:51" customFormat="1" x14ac:dyDescent="0.25">
      <c r="A427" s="384" t="s">
        <v>739</v>
      </c>
      <c r="B427" s="384" t="s">
        <v>683</v>
      </c>
      <c r="C427" s="382">
        <v>2</v>
      </c>
      <c r="D427" s="384" t="s">
        <v>528</v>
      </c>
      <c r="E427" s="382">
        <v>32</v>
      </c>
      <c r="F427" s="386">
        <v>2001</v>
      </c>
      <c r="G427" s="390">
        <v>2165.0646000000002</v>
      </c>
      <c r="H427" s="387">
        <v>5.1997531191448081</v>
      </c>
      <c r="I427" s="387">
        <v>6.7469412598589429</v>
      </c>
      <c r="J427" s="387">
        <v>1.4502924231452499</v>
      </c>
      <c r="K427" s="387">
        <v>0.36415497847038841</v>
      </c>
      <c r="L427" s="387">
        <v>3.9507871959109202E-3</v>
      </c>
      <c r="M427" s="387">
        <v>1.8837530760052147E-3</v>
      </c>
      <c r="N427" s="387">
        <v>0.3350215029149709</v>
      </c>
      <c r="O427" s="387">
        <v>3.1606283710887882E-2</v>
      </c>
      <c r="P427" s="387">
        <v>1.2558410035432659E-2</v>
      </c>
      <c r="Q427" s="391">
        <v>11257.801407000006</v>
      </c>
      <c r="R427" s="391">
        <v>14607.563679999999</v>
      </c>
      <c r="S427" s="391">
        <v>3139.9767850000012</v>
      </c>
      <c r="T427" s="391">
        <v>788.41905280000014</v>
      </c>
      <c r="U427" s="391">
        <v>8.5537094999999983</v>
      </c>
      <c r="V427" s="391">
        <v>4.0784471</v>
      </c>
      <c r="W427" s="391">
        <v>725.34319620000031</v>
      </c>
      <c r="X427" s="391">
        <v>68.429645999999991</v>
      </c>
      <c r="Y427" s="391">
        <v>27.189768999999998</v>
      </c>
      <c r="AA427" s="384" t="s">
        <v>739</v>
      </c>
      <c r="AB427" s="384" t="s">
        <v>683</v>
      </c>
      <c r="AC427" s="382">
        <v>2</v>
      </c>
      <c r="AD427" s="384" t="s">
        <v>528</v>
      </c>
      <c r="AE427" s="382">
        <v>32</v>
      </c>
      <c r="AF427" s="386">
        <v>2001</v>
      </c>
      <c r="AG427" s="390">
        <v>2165.0646000000002</v>
      </c>
      <c r="AH427" s="387">
        <v>5.1997531191448081</v>
      </c>
      <c r="AI427" s="387">
        <v>6.7469412598589429</v>
      </c>
      <c r="AJ427" s="387">
        <v>1.4502924231452499</v>
      </c>
      <c r="AK427" s="387">
        <v>0.36415497847038841</v>
      </c>
      <c r="AL427" s="387">
        <v>3.9507871959109202E-3</v>
      </c>
      <c r="AM427" s="387">
        <v>1.8837530760052147E-3</v>
      </c>
      <c r="AN427" s="387">
        <v>0.3350215029149709</v>
      </c>
      <c r="AO427" s="387">
        <v>3.1606283710887882E-2</v>
      </c>
      <c r="AP427" s="387">
        <v>1.2558410035432659E-2</v>
      </c>
      <c r="AQ427" s="391">
        <v>11257.801407000006</v>
      </c>
      <c r="AR427" s="391">
        <v>14607.563679999999</v>
      </c>
      <c r="AS427" s="391">
        <v>3139.9767850000012</v>
      </c>
      <c r="AT427" s="391">
        <v>788.41905280000014</v>
      </c>
      <c r="AU427" s="391">
        <v>8.5537094999999983</v>
      </c>
      <c r="AV427" s="391">
        <v>4.0784471</v>
      </c>
      <c r="AW427" s="391">
        <v>725.34319620000031</v>
      </c>
      <c r="AX427" s="391">
        <v>68.429645999999991</v>
      </c>
      <c r="AY427" s="391">
        <v>27.189768999999998</v>
      </c>
    </row>
    <row r="428" spans="1:51" customFormat="1" x14ac:dyDescent="0.25">
      <c r="A428" s="384" t="s">
        <v>740</v>
      </c>
      <c r="B428" s="384" t="s">
        <v>683</v>
      </c>
      <c r="C428" s="382">
        <v>2</v>
      </c>
      <c r="D428" s="384" t="s">
        <v>528</v>
      </c>
      <c r="E428" s="382">
        <v>32</v>
      </c>
      <c r="F428" s="386">
        <v>2002</v>
      </c>
      <c r="G428" s="390">
        <v>253.24554999999998</v>
      </c>
      <c r="H428" s="387">
        <v>5.1868695678956636</v>
      </c>
      <c r="I428" s="387">
        <v>6.752017317184845</v>
      </c>
      <c r="J428" s="387">
        <v>1.4453722566892091</v>
      </c>
      <c r="K428" s="387">
        <v>0.36476397334523741</v>
      </c>
      <c r="L428" s="387">
        <v>3.9517483722813686E-3</v>
      </c>
      <c r="M428" s="387">
        <v>1.8848286179164845E-3</v>
      </c>
      <c r="N428" s="387">
        <v>0.33558186131997181</v>
      </c>
      <c r="O428" s="387">
        <v>3.1613965576097983E-2</v>
      </c>
      <c r="P428" s="387">
        <v>1.2565582297497432E-2</v>
      </c>
      <c r="Q428" s="391">
        <v>1313.5516364999996</v>
      </c>
      <c r="R428" s="391">
        <v>1709.9183391000004</v>
      </c>
      <c r="S428" s="391">
        <v>366.0340920999999</v>
      </c>
      <c r="T428" s="391">
        <v>92.374853049999984</v>
      </c>
      <c r="U428" s="391">
        <v>1.00076269</v>
      </c>
      <c r="V428" s="391">
        <v>0.47732445999999995</v>
      </c>
      <c r="W428" s="391">
        <v>84.984613039999985</v>
      </c>
      <c r="X428" s="391">
        <v>8.0060961000000006</v>
      </c>
      <c r="Y428" s="391">
        <v>3.1821778000000003</v>
      </c>
      <c r="AA428" s="384" t="s">
        <v>740</v>
      </c>
      <c r="AB428" s="384" t="s">
        <v>683</v>
      </c>
      <c r="AC428" s="382">
        <v>2</v>
      </c>
      <c r="AD428" s="384" t="s">
        <v>528</v>
      </c>
      <c r="AE428" s="382">
        <v>32</v>
      </c>
      <c r="AF428" s="386">
        <v>2002</v>
      </c>
      <c r="AG428" s="390">
        <v>253.24554999999998</v>
      </c>
      <c r="AH428" s="387">
        <v>5.1868695678956636</v>
      </c>
      <c r="AI428" s="387">
        <v>6.752017317184845</v>
      </c>
      <c r="AJ428" s="387">
        <v>1.4453722566892091</v>
      </c>
      <c r="AK428" s="387">
        <v>0.36476397334523741</v>
      </c>
      <c r="AL428" s="387">
        <v>3.9517483722813686E-3</v>
      </c>
      <c r="AM428" s="387">
        <v>1.8848286179164845E-3</v>
      </c>
      <c r="AN428" s="387">
        <v>0.33558186131997181</v>
      </c>
      <c r="AO428" s="387">
        <v>3.1613965576097983E-2</v>
      </c>
      <c r="AP428" s="387">
        <v>1.2565582297497432E-2</v>
      </c>
      <c r="AQ428" s="391">
        <v>1313.5516364999996</v>
      </c>
      <c r="AR428" s="391">
        <v>1709.9183391000004</v>
      </c>
      <c r="AS428" s="391">
        <v>366.0340920999999</v>
      </c>
      <c r="AT428" s="391">
        <v>92.374853049999984</v>
      </c>
      <c r="AU428" s="391">
        <v>1.00076269</v>
      </c>
      <c r="AV428" s="391">
        <v>0.47732445999999995</v>
      </c>
      <c r="AW428" s="391">
        <v>84.984613039999985</v>
      </c>
      <c r="AX428" s="391">
        <v>8.0060961000000006</v>
      </c>
      <c r="AY428" s="391">
        <v>3.1821778000000003</v>
      </c>
    </row>
    <row r="429" spans="1:51" customFormat="1" x14ac:dyDescent="0.25">
      <c r="A429" s="384" t="s">
        <v>741</v>
      </c>
      <c r="B429" s="384" t="s">
        <v>683</v>
      </c>
      <c r="C429" s="382">
        <v>2</v>
      </c>
      <c r="D429" s="384" t="s">
        <v>528</v>
      </c>
      <c r="E429" s="382">
        <v>32</v>
      </c>
      <c r="F429" s="386">
        <v>2003</v>
      </c>
      <c r="G429" s="390">
        <v>293.30345000000005</v>
      </c>
      <c r="H429" s="387">
        <v>3.5019779774155402</v>
      </c>
      <c r="I429" s="387">
        <v>4.2402450008685522</v>
      </c>
      <c r="J429" s="387">
        <v>0.94233226953177585</v>
      </c>
      <c r="K429" s="387">
        <v>0.29880137410589613</v>
      </c>
      <c r="L429" s="387">
        <v>3.9335455481345344E-3</v>
      </c>
      <c r="M429" s="387">
        <v>1.864430779794783E-3</v>
      </c>
      <c r="N429" s="387">
        <v>0.27489637445451115</v>
      </c>
      <c r="O429" s="387">
        <v>3.1468383341552914E-2</v>
      </c>
      <c r="P429" s="387">
        <v>1.2429604902363063E-2</v>
      </c>
      <c r="Q429" s="391">
        <v>1027.1422226000002</v>
      </c>
      <c r="R429" s="391">
        <v>1243.6784875999997</v>
      </c>
      <c r="S429" s="391">
        <v>276.3893056999998</v>
      </c>
      <c r="T429" s="391">
        <v>87.639473890000019</v>
      </c>
      <c r="U429" s="391">
        <v>1.1537224800000001</v>
      </c>
      <c r="V429" s="391">
        <v>0.54684398000000023</v>
      </c>
      <c r="W429" s="391">
        <v>80.628055020000005</v>
      </c>
      <c r="X429" s="391">
        <v>9.229785399999999</v>
      </c>
      <c r="Y429" s="391">
        <v>3.6456460000000002</v>
      </c>
      <c r="AA429" s="384" t="s">
        <v>741</v>
      </c>
      <c r="AB429" s="384" t="s">
        <v>683</v>
      </c>
      <c r="AC429" s="382">
        <v>2</v>
      </c>
      <c r="AD429" s="384" t="s">
        <v>528</v>
      </c>
      <c r="AE429" s="382">
        <v>32</v>
      </c>
      <c r="AF429" s="386">
        <v>2003</v>
      </c>
      <c r="AG429" s="390">
        <v>293.30345000000005</v>
      </c>
      <c r="AH429" s="387">
        <v>3.5019779774155402</v>
      </c>
      <c r="AI429" s="387">
        <v>4.2402450008685522</v>
      </c>
      <c r="AJ429" s="387">
        <v>0.94233226953177585</v>
      </c>
      <c r="AK429" s="387">
        <v>0.29880137410589613</v>
      </c>
      <c r="AL429" s="387">
        <v>3.9335455481345344E-3</v>
      </c>
      <c r="AM429" s="387">
        <v>1.864430779794783E-3</v>
      </c>
      <c r="AN429" s="387">
        <v>0.27489637445451115</v>
      </c>
      <c r="AO429" s="387">
        <v>3.1468383341552914E-2</v>
      </c>
      <c r="AP429" s="387">
        <v>1.2429604902363063E-2</v>
      </c>
      <c r="AQ429" s="391">
        <v>1027.1422226000002</v>
      </c>
      <c r="AR429" s="391">
        <v>1243.6784875999997</v>
      </c>
      <c r="AS429" s="391">
        <v>276.3893056999998</v>
      </c>
      <c r="AT429" s="391">
        <v>87.639473890000019</v>
      </c>
      <c r="AU429" s="391">
        <v>1.1537224800000001</v>
      </c>
      <c r="AV429" s="391">
        <v>0.54684398000000023</v>
      </c>
      <c r="AW429" s="391">
        <v>80.628055020000005</v>
      </c>
      <c r="AX429" s="391">
        <v>9.229785399999999</v>
      </c>
      <c r="AY429" s="391">
        <v>3.6456460000000002</v>
      </c>
    </row>
    <row r="430" spans="1:51" customFormat="1" x14ac:dyDescent="0.25">
      <c r="A430" s="384" t="s">
        <v>742</v>
      </c>
      <c r="B430" s="384" t="s">
        <v>683</v>
      </c>
      <c r="C430" s="382">
        <v>2</v>
      </c>
      <c r="D430" s="384" t="s">
        <v>528</v>
      </c>
      <c r="E430" s="382">
        <v>32</v>
      </c>
      <c r="F430" s="386">
        <v>2004</v>
      </c>
      <c r="G430" s="390">
        <v>391.36633999999998</v>
      </c>
      <c r="H430" s="387">
        <v>3.5334508532338282</v>
      </c>
      <c r="I430" s="387">
        <v>4.0923907303832001</v>
      </c>
      <c r="J430" s="387">
        <v>0.91170994010368911</v>
      </c>
      <c r="K430" s="387">
        <v>0.28841249743143477</v>
      </c>
      <c r="L430" s="387">
        <v>3.9186209268788933E-3</v>
      </c>
      <c r="M430" s="387">
        <v>1.8476988082316943E-3</v>
      </c>
      <c r="N430" s="387">
        <v>0.26533861044360635</v>
      </c>
      <c r="O430" s="387">
        <v>3.1349003851480949E-2</v>
      </c>
      <c r="P430" s="387">
        <v>1.2318047075790933E-2</v>
      </c>
      <c r="Q430" s="391">
        <v>1382.8737280000005</v>
      </c>
      <c r="R430" s="391">
        <v>1601.6239819999996</v>
      </c>
      <c r="S430" s="391">
        <v>356.8125824</v>
      </c>
      <c r="T430" s="391">
        <v>112.87494353000002</v>
      </c>
      <c r="U430" s="391">
        <v>1.5336163300000001</v>
      </c>
      <c r="V430" s="391">
        <v>0.72312712000000001</v>
      </c>
      <c r="W430" s="391">
        <v>103.84460082999999</v>
      </c>
      <c r="X430" s="391">
        <v>12.268944900000001</v>
      </c>
      <c r="Y430" s="391">
        <v>4.8208690000000001</v>
      </c>
      <c r="AA430" s="384" t="s">
        <v>742</v>
      </c>
      <c r="AB430" s="384" t="s">
        <v>683</v>
      </c>
      <c r="AC430" s="382">
        <v>2</v>
      </c>
      <c r="AD430" s="384" t="s">
        <v>528</v>
      </c>
      <c r="AE430" s="382">
        <v>32</v>
      </c>
      <c r="AF430" s="386">
        <v>2004</v>
      </c>
      <c r="AG430" s="390">
        <v>391.36633999999998</v>
      </c>
      <c r="AH430" s="387">
        <v>3.5334508532338282</v>
      </c>
      <c r="AI430" s="387">
        <v>4.0923907303832001</v>
      </c>
      <c r="AJ430" s="387">
        <v>0.91170994010368911</v>
      </c>
      <c r="AK430" s="387">
        <v>0.28841249743143477</v>
      </c>
      <c r="AL430" s="387">
        <v>3.9186209268788933E-3</v>
      </c>
      <c r="AM430" s="387">
        <v>1.8476988082316943E-3</v>
      </c>
      <c r="AN430" s="387">
        <v>0.26533861044360635</v>
      </c>
      <c r="AO430" s="387">
        <v>3.1349003851480949E-2</v>
      </c>
      <c r="AP430" s="387">
        <v>1.2318047075790933E-2</v>
      </c>
      <c r="AQ430" s="391">
        <v>1382.8737280000005</v>
      </c>
      <c r="AR430" s="391">
        <v>1601.6239819999996</v>
      </c>
      <c r="AS430" s="391">
        <v>356.8125824</v>
      </c>
      <c r="AT430" s="391">
        <v>112.87494353000002</v>
      </c>
      <c r="AU430" s="391">
        <v>1.5336163300000001</v>
      </c>
      <c r="AV430" s="391">
        <v>0.72312712000000001</v>
      </c>
      <c r="AW430" s="391">
        <v>103.84460082999999</v>
      </c>
      <c r="AX430" s="391">
        <v>12.268944900000001</v>
      </c>
      <c r="AY430" s="391">
        <v>4.8208690000000001</v>
      </c>
    </row>
    <row r="431" spans="1:51" customFormat="1" x14ac:dyDescent="0.25">
      <c r="A431" s="384" t="s">
        <v>743</v>
      </c>
      <c r="B431" s="384" t="s">
        <v>683</v>
      </c>
      <c r="C431" s="382">
        <v>2</v>
      </c>
      <c r="D431" s="384" t="s">
        <v>528</v>
      </c>
      <c r="E431" s="382">
        <v>32</v>
      </c>
      <c r="F431" s="386">
        <v>2005</v>
      </c>
      <c r="G431" s="390">
        <v>489.13013000000007</v>
      </c>
      <c r="H431" s="387">
        <v>3.4385916565802228</v>
      </c>
      <c r="I431" s="387">
        <v>4.1791739592897281</v>
      </c>
      <c r="J431" s="387">
        <v>0.92037738259959556</v>
      </c>
      <c r="K431" s="387">
        <v>0.29585823684588797</v>
      </c>
      <c r="L431" s="387">
        <v>3.9299949688235318E-3</v>
      </c>
      <c r="M431" s="387">
        <v>1.8604319059224584E-3</v>
      </c>
      <c r="N431" s="387">
        <v>0.27218882974966185</v>
      </c>
      <c r="O431" s="387">
        <v>3.1439969359483122E-2</v>
      </c>
      <c r="P431" s="387">
        <v>1.2402945203968525E-2</v>
      </c>
      <c r="Q431" s="391">
        <v>1681.918784</v>
      </c>
      <c r="R431" s="391">
        <v>2044.1599019999999</v>
      </c>
      <c r="S431" s="391">
        <v>450.1843088</v>
      </c>
      <c r="T431" s="391">
        <v>144.71317784999999</v>
      </c>
      <c r="U431" s="391">
        <v>1.9222789500000002</v>
      </c>
      <c r="V431" s="391">
        <v>0.9099933</v>
      </c>
      <c r="W431" s="391">
        <v>133.13575767999998</v>
      </c>
      <c r="X431" s="391">
        <v>15.378236299999998</v>
      </c>
      <c r="Y431" s="391">
        <v>6.0666542000000021</v>
      </c>
      <c r="AA431" s="384" t="s">
        <v>743</v>
      </c>
      <c r="AB431" s="384" t="s">
        <v>683</v>
      </c>
      <c r="AC431" s="382">
        <v>2</v>
      </c>
      <c r="AD431" s="384" t="s">
        <v>528</v>
      </c>
      <c r="AE431" s="382">
        <v>32</v>
      </c>
      <c r="AF431" s="386">
        <v>2005</v>
      </c>
      <c r="AG431" s="390">
        <v>489.13013000000007</v>
      </c>
      <c r="AH431" s="387">
        <v>3.4385916565802228</v>
      </c>
      <c r="AI431" s="387">
        <v>4.1791739592897281</v>
      </c>
      <c r="AJ431" s="387">
        <v>0.92037738259959556</v>
      </c>
      <c r="AK431" s="387">
        <v>0.29585823684588797</v>
      </c>
      <c r="AL431" s="387">
        <v>3.9299949688235318E-3</v>
      </c>
      <c r="AM431" s="387">
        <v>1.8604319059224584E-3</v>
      </c>
      <c r="AN431" s="387">
        <v>0.27218882974966185</v>
      </c>
      <c r="AO431" s="387">
        <v>3.1439969359483122E-2</v>
      </c>
      <c r="AP431" s="387">
        <v>1.2402945203968525E-2</v>
      </c>
      <c r="AQ431" s="391">
        <v>1681.918784</v>
      </c>
      <c r="AR431" s="391">
        <v>2044.1599019999999</v>
      </c>
      <c r="AS431" s="391">
        <v>450.1843088</v>
      </c>
      <c r="AT431" s="391">
        <v>144.71317784999999</v>
      </c>
      <c r="AU431" s="391">
        <v>1.9222789500000002</v>
      </c>
      <c r="AV431" s="391">
        <v>0.9099933</v>
      </c>
      <c r="AW431" s="391">
        <v>133.13575767999998</v>
      </c>
      <c r="AX431" s="391">
        <v>15.378236299999998</v>
      </c>
      <c r="AY431" s="391">
        <v>6.0666542000000021</v>
      </c>
    </row>
    <row r="432" spans="1:51" customFormat="1" x14ac:dyDescent="0.25">
      <c r="A432" s="384" t="s">
        <v>744</v>
      </c>
      <c r="B432" s="384" t="s">
        <v>683</v>
      </c>
      <c r="C432" s="382">
        <v>2</v>
      </c>
      <c r="D432" s="384" t="s">
        <v>528</v>
      </c>
      <c r="E432" s="382">
        <v>32</v>
      </c>
      <c r="F432" s="386">
        <v>2006</v>
      </c>
      <c r="G432" s="390">
        <v>657.01398999999981</v>
      </c>
      <c r="H432" s="387">
        <v>3.2510121405481796</v>
      </c>
      <c r="I432" s="387">
        <v>4.3944958995469801</v>
      </c>
      <c r="J432" s="387">
        <v>0.95061327902621995</v>
      </c>
      <c r="K432" s="387">
        <v>0.312376667869736</v>
      </c>
      <c r="L432" s="387">
        <v>3.9549754640688869E-3</v>
      </c>
      <c r="M432" s="387">
        <v>1.8884436235520651E-3</v>
      </c>
      <c r="N432" s="387">
        <v>0.2873855489743834</v>
      </c>
      <c r="O432" s="387">
        <v>3.1639788827023313E-2</v>
      </c>
      <c r="P432" s="387">
        <v>1.2589687169370631E-2</v>
      </c>
      <c r="Q432" s="391">
        <v>2135.9604579999996</v>
      </c>
      <c r="R432" s="391">
        <v>2887.2452849999995</v>
      </c>
      <c r="S432" s="391">
        <v>624.5662233999999</v>
      </c>
      <c r="T432" s="391">
        <v>205.23584094</v>
      </c>
      <c r="U432" s="391">
        <v>2.59847421</v>
      </c>
      <c r="V432" s="391">
        <v>1.2407338799999998</v>
      </c>
      <c r="W432" s="391">
        <v>188.81632619999999</v>
      </c>
      <c r="X432" s="391">
        <v>20.787783900000001</v>
      </c>
      <c r="Y432" s="391">
        <v>8.2716006000000011</v>
      </c>
      <c r="AA432" s="384" t="s">
        <v>744</v>
      </c>
      <c r="AB432" s="384" t="s">
        <v>683</v>
      </c>
      <c r="AC432" s="382">
        <v>2</v>
      </c>
      <c r="AD432" s="384" t="s">
        <v>528</v>
      </c>
      <c r="AE432" s="382">
        <v>32</v>
      </c>
      <c r="AF432" s="386">
        <v>2006</v>
      </c>
      <c r="AG432" s="390">
        <v>657.01398999999981</v>
      </c>
      <c r="AH432" s="387">
        <v>3.2510121405481796</v>
      </c>
      <c r="AI432" s="387">
        <v>4.3944958995469801</v>
      </c>
      <c r="AJ432" s="387">
        <v>0.95061327902621995</v>
      </c>
      <c r="AK432" s="387">
        <v>0.312376667869736</v>
      </c>
      <c r="AL432" s="387">
        <v>3.9549754640688869E-3</v>
      </c>
      <c r="AM432" s="387">
        <v>1.8884436235520651E-3</v>
      </c>
      <c r="AN432" s="387">
        <v>0.2873855489743834</v>
      </c>
      <c r="AO432" s="387">
        <v>3.1639788827023313E-2</v>
      </c>
      <c r="AP432" s="387">
        <v>1.2589687169370631E-2</v>
      </c>
      <c r="AQ432" s="391">
        <v>2135.9604579999996</v>
      </c>
      <c r="AR432" s="391">
        <v>2887.2452849999995</v>
      </c>
      <c r="AS432" s="391">
        <v>624.5662233999999</v>
      </c>
      <c r="AT432" s="391">
        <v>205.23584094</v>
      </c>
      <c r="AU432" s="391">
        <v>2.59847421</v>
      </c>
      <c r="AV432" s="391">
        <v>1.2407338799999998</v>
      </c>
      <c r="AW432" s="391">
        <v>188.81632619999999</v>
      </c>
      <c r="AX432" s="391">
        <v>20.787783900000001</v>
      </c>
      <c r="AY432" s="391">
        <v>8.2716006000000011</v>
      </c>
    </row>
    <row r="433" spans="1:51" customFormat="1" x14ac:dyDescent="0.25">
      <c r="A433" s="384" t="s">
        <v>745</v>
      </c>
      <c r="B433" s="384" t="s">
        <v>683</v>
      </c>
      <c r="C433" s="382">
        <v>2</v>
      </c>
      <c r="D433" s="384" t="s">
        <v>528</v>
      </c>
      <c r="E433" s="382">
        <v>32</v>
      </c>
      <c r="F433" s="386">
        <v>2007</v>
      </c>
      <c r="G433" s="390">
        <v>617.77223000000026</v>
      </c>
      <c r="H433" s="387">
        <v>0.68266612696397821</v>
      </c>
      <c r="I433" s="387">
        <v>2.5810463623461981</v>
      </c>
      <c r="J433" s="387">
        <v>0.13848666166169366</v>
      </c>
      <c r="K433" s="387">
        <v>1.5311581294290286E-2</v>
      </c>
      <c r="L433" s="387">
        <v>3.9510148262896158E-3</v>
      </c>
      <c r="M433" s="387">
        <v>1.8840012928389475E-3</v>
      </c>
      <c r="N433" s="387">
        <v>1.4086614943828077E-2</v>
      </c>
      <c r="O433" s="387">
        <v>3.1608151437949858E-2</v>
      </c>
      <c r="P433" s="387">
        <v>1.2560069266952962E-2</v>
      </c>
      <c r="Q433" s="391">
        <v>421.73217560000012</v>
      </c>
      <c r="R433" s="391">
        <v>1594.4987669999996</v>
      </c>
      <c r="S433" s="391">
        <v>85.553213800000023</v>
      </c>
      <c r="T433" s="391">
        <v>9.4590697210000005</v>
      </c>
      <c r="U433" s="391">
        <v>2.4408272399999995</v>
      </c>
      <c r="V433" s="391">
        <v>1.1638836800000001</v>
      </c>
      <c r="W433" s="391">
        <v>8.7023195270000002</v>
      </c>
      <c r="X433" s="391">
        <v>19.526638200000001</v>
      </c>
      <c r="Y433" s="391">
        <v>7.7592619999999997</v>
      </c>
      <c r="AA433" s="384" t="s">
        <v>745</v>
      </c>
      <c r="AB433" s="384" t="s">
        <v>683</v>
      </c>
      <c r="AC433" s="382">
        <v>2</v>
      </c>
      <c r="AD433" s="384" t="s">
        <v>528</v>
      </c>
      <c r="AE433" s="382">
        <v>32</v>
      </c>
      <c r="AF433" s="386">
        <v>2007</v>
      </c>
      <c r="AG433" s="390">
        <v>617.77223000000026</v>
      </c>
      <c r="AH433" s="387">
        <v>0.68266612696397821</v>
      </c>
      <c r="AI433" s="387">
        <v>2.5810463623461981</v>
      </c>
      <c r="AJ433" s="387">
        <v>0.13848666166169366</v>
      </c>
      <c r="AK433" s="387">
        <v>1.5311581294290286E-2</v>
      </c>
      <c r="AL433" s="387">
        <v>3.9510148262896158E-3</v>
      </c>
      <c r="AM433" s="387">
        <v>1.8840012928389475E-3</v>
      </c>
      <c r="AN433" s="387">
        <v>1.4086614943828077E-2</v>
      </c>
      <c r="AO433" s="387">
        <v>3.1608151437949858E-2</v>
      </c>
      <c r="AP433" s="387">
        <v>1.2560069266952962E-2</v>
      </c>
      <c r="AQ433" s="391">
        <v>421.73217560000012</v>
      </c>
      <c r="AR433" s="391">
        <v>1594.4987669999996</v>
      </c>
      <c r="AS433" s="391">
        <v>85.553213800000023</v>
      </c>
      <c r="AT433" s="391">
        <v>9.4590697210000005</v>
      </c>
      <c r="AU433" s="391">
        <v>2.4408272399999995</v>
      </c>
      <c r="AV433" s="391">
        <v>1.1638836800000001</v>
      </c>
      <c r="AW433" s="391">
        <v>8.7023195270000002</v>
      </c>
      <c r="AX433" s="391">
        <v>19.526638200000001</v>
      </c>
      <c r="AY433" s="391">
        <v>7.7592619999999997</v>
      </c>
    </row>
    <row r="434" spans="1:51" customFormat="1" x14ac:dyDescent="0.25">
      <c r="A434" s="384" t="s">
        <v>746</v>
      </c>
      <c r="B434" s="384" t="s">
        <v>683</v>
      </c>
      <c r="C434" s="382">
        <v>2</v>
      </c>
      <c r="D434" s="384" t="s">
        <v>528</v>
      </c>
      <c r="E434" s="382">
        <v>32</v>
      </c>
      <c r="F434" s="386">
        <v>2008</v>
      </c>
      <c r="G434" s="390">
        <v>814.51253999999983</v>
      </c>
      <c r="H434" s="387">
        <v>0.67041587966220906</v>
      </c>
      <c r="I434" s="387">
        <v>2.5789859723952198</v>
      </c>
      <c r="J434" s="387">
        <v>0.13728609764559307</v>
      </c>
      <c r="K434" s="387">
        <v>1.5313482466457796E-2</v>
      </c>
      <c r="L434" s="387">
        <v>3.9512193391153935E-3</v>
      </c>
      <c r="M434" s="387">
        <v>1.8842245694584395E-3</v>
      </c>
      <c r="N434" s="387">
        <v>1.4088354730548418E-2</v>
      </c>
      <c r="O434" s="387">
        <v>3.1609764903067064E-2</v>
      </c>
      <c r="P434" s="387">
        <v>1.256155822966213E-2</v>
      </c>
      <c r="Q434" s="391">
        <v>546.06214100000011</v>
      </c>
      <c r="R434" s="391">
        <v>2100.616415</v>
      </c>
      <c r="S434" s="391">
        <v>111.82124810000002</v>
      </c>
      <c r="T434" s="391">
        <v>12.473023500000002</v>
      </c>
      <c r="U434" s="391">
        <v>3.2183177000000001</v>
      </c>
      <c r="V434" s="391">
        <v>1.5347245399999996</v>
      </c>
      <c r="W434" s="391">
        <v>11.475141596000006</v>
      </c>
      <c r="X434" s="391">
        <v>25.746549900000005</v>
      </c>
      <c r="Y434" s="391">
        <v>10.231546700000003</v>
      </c>
      <c r="AA434" s="384" t="s">
        <v>746</v>
      </c>
      <c r="AB434" s="384" t="s">
        <v>683</v>
      </c>
      <c r="AC434" s="382">
        <v>2</v>
      </c>
      <c r="AD434" s="384" t="s">
        <v>528</v>
      </c>
      <c r="AE434" s="382">
        <v>32</v>
      </c>
      <c r="AF434" s="386">
        <v>2008</v>
      </c>
      <c r="AG434" s="390">
        <v>814.51253999999983</v>
      </c>
      <c r="AH434" s="387">
        <v>0.67041587966220906</v>
      </c>
      <c r="AI434" s="387">
        <v>2.5789859723952198</v>
      </c>
      <c r="AJ434" s="387">
        <v>0.13728609764559307</v>
      </c>
      <c r="AK434" s="387">
        <v>1.5313482466457796E-2</v>
      </c>
      <c r="AL434" s="387">
        <v>3.9512193391153935E-3</v>
      </c>
      <c r="AM434" s="387">
        <v>1.8842245694584395E-3</v>
      </c>
      <c r="AN434" s="387">
        <v>1.4088354730548418E-2</v>
      </c>
      <c r="AO434" s="387">
        <v>3.1609764903067064E-2</v>
      </c>
      <c r="AP434" s="387">
        <v>1.256155822966213E-2</v>
      </c>
      <c r="AQ434" s="391">
        <v>546.06214100000011</v>
      </c>
      <c r="AR434" s="391">
        <v>2100.616415</v>
      </c>
      <c r="AS434" s="391">
        <v>111.82124810000002</v>
      </c>
      <c r="AT434" s="391">
        <v>12.473023500000002</v>
      </c>
      <c r="AU434" s="391">
        <v>3.2183177000000001</v>
      </c>
      <c r="AV434" s="391">
        <v>1.5347245399999996</v>
      </c>
      <c r="AW434" s="391">
        <v>11.475141596000006</v>
      </c>
      <c r="AX434" s="391">
        <v>25.746549900000005</v>
      </c>
      <c r="AY434" s="391">
        <v>10.231546700000003</v>
      </c>
    </row>
    <row r="435" spans="1:51" customFormat="1" x14ac:dyDescent="0.25">
      <c r="A435" s="384" t="s">
        <v>747</v>
      </c>
      <c r="B435" s="384" t="s">
        <v>683</v>
      </c>
      <c r="C435" s="382">
        <v>2</v>
      </c>
      <c r="D435" s="384" t="s">
        <v>528</v>
      </c>
      <c r="E435" s="382">
        <v>32</v>
      </c>
      <c r="F435" s="386">
        <v>2009</v>
      </c>
      <c r="G435" s="390">
        <v>536.09309000000007</v>
      </c>
      <c r="H435" s="387">
        <v>0.80250598268297024</v>
      </c>
      <c r="I435" s="387">
        <v>2.5167740550433115</v>
      </c>
      <c r="J435" s="387">
        <v>0.13647740973493988</v>
      </c>
      <c r="K435" s="387">
        <v>1.5055221181828702E-2</v>
      </c>
      <c r="L435" s="387">
        <v>3.9397497363750757E-3</v>
      </c>
      <c r="M435" s="387">
        <v>1.8713651205614307E-3</v>
      </c>
      <c r="N435" s="387">
        <v>1.3850756666160346E-2</v>
      </c>
      <c r="O435" s="387">
        <v>3.1517996622564187E-2</v>
      </c>
      <c r="P435" s="387">
        <v>1.2475820570640072E-2</v>
      </c>
      <c r="Q435" s="391">
        <v>430.21791200000007</v>
      </c>
      <c r="R435" s="391">
        <v>1349.2251799999992</v>
      </c>
      <c r="S435" s="391">
        <v>73.164596300000014</v>
      </c>
      <c r="T435" s="391">
        <v>8.0710000440000016</v>
      </c>
      <c r="U435" s="391">
        <v>2.1120726100000002</v>
      </c>
      <c r="V435" s="391">
        <v>1.0032259100000001</v>
      </c>
      <c r="W435" s="391">
        <v>7.4252949399999997</v>
      </c>
      <c r="X435" s="391">
        <v>16.896580200000002</v>
      </c>
      <c r="Y435" s="391">
        <v>6.6882012000000008</v>
      </c>
      <c r="AA435" s="384" t="s">
        <v>747</v>
      </c>
      <c r="AB435" s="384" t="s">
        <v>683</v>
      </c>
      <c r="AC435" s="382">
        <v>2</v>
      </c>
      <c r="AD435" s="384" t="s">
        <v>528</v>
      </c>
      <c r="AE435" s="382">
        <v>32</v>
      </c>
      <c r="AF435" s="386">
        <v>2009</v>
      </c>
      <c r="AG435" s="390">
        <v>536.09309000000007</v>
      </c>
      <c r="AH435" s="387">
        <v>0.80250598268297024</v>
      </c>
      <c r="AI435" s="387">
        <v>2.5167740550433115</v>
      </c>
      <c r="AJ435" s="387">
        <v>0.13647740973493988</v>
      </c>
      <c r="AK435" s="387">
        <v>1.5055221181828702E-2</v>
      </c>
      <c r="AL435" s="387">
        <v>3.9397497363750757E-3</v>
      </c>
      <c r="AM435" s="387">
        <v>1.8713651205614307E-3</v>
      </c>
      <c r="AN435" s="387">
        <v>1.3850756666160346E-2</v>
      </c>
      <c r="AO435" s="387">
        <v>3.1517996622564187E-2</v>
      </c>
      <c r="AP435" s="387">
        <v>1.2475820570640072E-2</v>
      </c>
      <c r="AQ435" s="391">
        <v>430.21791200000007</v>
      </c>
      <c r="AR435" s="391">
        <v>1349.2251799999992</v>
      </c>
      <c r="AS435" s="391">
        <v>73.164596300000014</v>
      </c>
      <c r="AT435" s="391">
        <v>8.0710000440000016</v>
      </c>
      <c r="AU435" s="391">
        <v>2.1120726100000002</v>
      </c>
      <c r="AV435" s="391">
        <v>1.0032259100000001</v>
      </c>
      <c r="AW435" s="391">
        <v>7.4252949399999997</v>
      </c>
      <c r="AX435" s="391">
        <v>16.896580200000002</v>
      </c>
      <c r="AY435" s="391">
        <v>6.6882012000000008</v>
      </c>
    </row>
    <row r="436" spans="1:51" customFormat="1" x14ac:dyDescent="0.25">
      <c r="A436" s="384" t="s">
        <v>748</v>
      </c>
      <c r="B436" s="384" t="s">
        <v>683</v>
      </c>
      <c r="C436" s="382">
        <v>2</v>
      </c>
      <c r="D436" s="384" t="s">
        <v>528</v>
      </c>
      <c r="E436" s="382">
        <v>32</v>
      </c>
      <c r="F436" s="386">
        <v>2010</v>
      </c>
      <c r="G436" s="390">
        <v>245.17820999999998</v>
      </c>
      <c r="H436" s="387">
        <v>0.96892170433906022</v>
      </c>
      <c r="I436" s="387">
        <v>1.3048757554759864</v>
      </c>
      <c r="J436" s="387">
        <v>0.11285261606241435</v>
      </c>
      <c r="K436" s="387">
        <v>7.9445916625298825E-3</v>
      </c>
      <c r="L436" s="387">
        <v>4.0666320632653285E-3</v>
      </c>
      <c r="M436" s="387">
        <v>1.8581172445952684E-3</v>
      </c>
      <c r="N436" s="387">
        <v>7.3090010731377804E-3</v>
      </c>
      <c r="O436" s="387">
        <v>3.2533030565807627E-2</v>
      </c>
      <c r="P436" s="387">
        <v>1.2387510293023186E-2</v>
      </c>
      <c r="Q436" s="391">
        <v>237.5584891</v>
      </c>
      <c r="R436" s="391">
        <v>319.92710200000005</v>
      </c>
      <c r="S436" s="391">
        <v>27.669002399999997</v>
      </c>
      <c r="T436" s="391">
        <v>1.9478407630000003</v>
      </c>
      <c r="U436" s="391">
        <v>0.99704956999999994</v>
      </c>
      <c r="V436" s="391">
        <v>0.45556986000000005</v>
      </c>
      <c r="W436" s="391">
        <v>1.7920077999999999</v>
      </c>
      <c r="X436" s="391">
        <v>7.9763902000000009</v>
      </c>
      <c r="Y436" s="391">
        <v>3.0371475999999999</v>
      </c>
      <c r="AA436" s="384" t="s">
        <v>748</v>
      </c>
      <c r="AB436" s="384" t="s">
        <v>683</v>
      </c>
      <c r="AC436" s="382">
        <v>2</v>
      </c>
      <c r="AD436" s="384" t="s">
        <v>528</v>
      </c>
      <c r="AE436" s="382">
        <v>32</v>
      </c>
      <c r="AF436" s="386">
        <v>2010</v>
      </c>
      <c r="AG436" s="390">
        <v>245.17820999999998</v>
      </c>
      <c r="AH436" s="387">
        <v>0.96892170433906022</v>
      </c>
      <c r="AI436" s="387">
        <v>1.3048757554759864</v>
      </c>
      <c r="AJ436" s="387">
        <v>0.11285261606241435</v>
      </c>
      <c r="AK436" s="387">
        <v>7.9445916625298825E-3</v>
      </c>
      <c r="AL436" s="387">
        <v>4.0666320632653285E-3</v>
      </c>
      <c r="AM436" s="387">
        <v>1.8581172445952684E-3</v>
      </c>
      <c r="AN436" s="387">
        <v>7.3090010731377804E-3</v>
      </c>
      <c r="AO436" s="387">
        <v>3.2533030565807627E-2</v>
      </c>
      <c r="AP436" s="387">
        <v>1.2387510293023186E-2</v>
      </c>
      <c r="AQ436" s="391">
        <v>237.5584891</v>
      </c>
      <c r="AR436" s="391">
        <v>319.92710200000005</v>
      </c>
      <c r="AS436" s="391">
        <v>27.669002399999997</v>
      </c>
      <c r="AT436" s="391">
        <v>1.9478407630000003</v>
      </c>
      <c r="AU436" s="391">
        <v>0.99704956999999994</v>
      </c>
      <c r="AV436" s="391">
        <v>0.45556986000000005</v>
      </c>
      <c r="AW436" s="391">
        <v>1.7920077999999999</v>
      </c>
      <c r="AX436" s="391">
        <v>7.9763902000000009</v>
      </c>
      <c r="AY436" s="391">
        <v>3.0371475999999999</v>
      </c>
    </row>
    <row r="437" spans="1:51" customFormat="1" x14ac:dyDescent="0.25">
      <c r="A437" s="384" t="s">
        <v>749</v>
      </c>
      <c r="B437" s="384" t="s">
        <v>683</v>
      </c>
      <c r="C437" s="382">
        <v>2</v>
      </c>
      <c r="D437" s="384" t="s">
        <v>528</v>
      </c>
      <c r="E437" s="382">
        <v>32</v>
      </c>
      <c r="F437" s="386">
        <v>2011</v>
      </c>
      <c r="G437" s="390">
        <v>637.82322999999985</v>
      </c>
      <c r="H437" s="387">
        <v>0.90397874972349346</v>
      </c>
      <c r="I437" s="387">
        <v>1.4920631003044531</v>
      </c>
      <c r="J437" s="387">
        <v>0.11588138409446141</v>
      </c>
      <c r="K437" s="387">
        <v>8.0097524701318902E-3</v>
      </c>
      <c r="L437" s="387">
        <v>4.0750518446937105E-3</v>
      </c>
      <c r="M437" s="387">
        <v>1.8652778764423504E-3</v>
      </c>
      <c r="N437" s="387">
        <v>7.368948982933719E-3</v>
      </c>
      <c r="O437" s="387">
        <v>3.260041783050141E-2</v>
      </c>
      <c r="P437" s="387">
        <v>1.2435243382402364E-2</v>
      </c>
      <c r="Q437" s="391">
        <v>576.57864600000005</v>
      </c>
      <c r="R437" s="391">
        <v>951.67250600000011</v>
      </c>
      <c r="S437" s="391">
        <v>73.91183869999999</v>
      </c>
      <c r="T437" s="391">
        <v>5.1088061919999994</v>
      </c>
      <c r="U437" s="391">
        <v>2.5991627300000002</v>
      </c>
      <c r="V437" s="391">
        <v>1.1897175600000005</v>
      </c>
      <c r="W437" s="391">
        <v>4.7000868419999984</v>
      </c>
      <c r="X437" s="391">
        <v>20.793303799999997</v>
      </c>
      <c r="Y437" s="391">
        <v>7.9314870999999991</v>
      </c>
      <c r="AA437" s="384" t="s">
        <v>749</v>
      </c>
      <c r="AB437" s="384" t="s">
        <v>683</v>
      </c>
      <c r="AC437" s="382">
        <v>2</v>
      </c>
      <c r="AD437" s="384" t="s">
        <v>528</v>
      </c>
      <c r="AE437" s="382">
        <v>32</v>
      </c>
      <c r="AF437" s="386">
        <v>2011</v>
      </c>
      <c r="AG437" s="390">
        <v>637.82322999999985</v>
      </c>
      <c r="AH437" s="387">
        <v>0.90397874972349346</v>
      </c>
      <c r="AI437" s="387">
        <v>1.4920631003044531</v>
      </c>
      <c r="AJ437" s="387">
        <v>0.11588138409446141</v>
      </c>
      <c r="AK437" s="387">
        <v>8.0097524701318902E-3</v>
      </c>
      <c r="AL437" s="387">
        <v>4.0750518446937105E-3</v>
      </c>
      <c r="AM437" s="387">
        <v>1.8652778764423504E-3</v>
      </c>
      <c r="AN437" s="387">
        <v>7.368948982933719E-3</v>
      </c>
      <c r="AO437" s="387">
        <v>3.260041783050141E-2</v>
      </c>
      <c r="AP437" s="387">
        <v>1.2435243382402364E-2</v>
      </c>
      <c r="AQ437" s="391">
        <v>576.57864600000005</v>
      </c>
      <c r="AR437" s="391">
        <v>951.67250600000011</v>
      </c>
      <c r="AS437" s="391">
        <v>73.91183869999999</v>
      </c>
      <c r="AT437" s="391">
        <v>5.1088061919999994</v>
      </c>
      <c r="AU437" s="391">
        <v>2.5991627300000002</v>
      </c>
      <c r="AV437" s="391">
        <v>1.1897175600000005</v>
      </c>
      <c r="AW437" s="391">
        <v>4.7000868419999984</v>
      </c>
      <c r="AX437" s="391">
        <v>20.793303799999997</v>
      </c>
      <c r="AY437" s="391">
        <v>7.9314870999999991</v>
      </c>
    </row>
    <row r="438" spans="1:51" customFormat="1" x14ac:dyDescent="0.25">
      <c r="A438" s="384" t="s">
        <v>750</v>
      </c>
      <c r="B438" s="384" t="s">
        <v>683</v>
      </c>
      <c r="C438" s="382">
        <v>2</v>
      </c>
      <c r="D438" s="384" t="s">
        <v>528</v>
      </c>
      <c r="E438" s="382">
        <v>32</v>
      </c>
      <c r="F438" s="386">
        <v>2012</v>
      </c>
      <c r="G438" s="390">
        <v>962.13853999999992</v>
      </c>
      <c r="H438" s="387">
        <v>1.0070860824263417</v>
      </c>
      <c r="I438" s="387">
        <v>1.370165575115617</v>
      </c>
      <c r="J438" s="387">
        <v>0.11564574432284981</v>
      </c>
      <c r="K438" s="387">
        <v>7.848142141775134E-3</v>
      </c>
      <c r="L438" s="387">
        <v>4.0577939014894886E-3</v>
      </c>
      <c r="M438" s="387">
        <v>1.8505964847848218E-3</v>
      </c>
      <c r="N438" s="387">
        <v>7.2202684657034942E-3</v>
      </c>
      <c r="O438" s="387">
        <v>3.2462341649883396E-2</v>
      </c>
      <c r="P438" s="387">
        <v>1.2337375239120971E-2</v>
      </c>
      <c r="Q438" s="391">
        <v>968.95633299999986</v>
      </c>
      <c r="R438" s="391">
        <v>1318.2891059999999</v>
      </c>
      <c r="S438" s="391">
        <v>111.2672276</v>
      </c>
      <c r="T438" s="391">
        <v>7.5510000220000002</v>
      </c>
      <c r="U438" s="391">
        <v>3.9041598999999998</v>
      </c>
      <c r="V438" s="391">
        <v>1.7805302000000005</v>
      </c>
      <c r="W438" s="391">
        <v>6.9468985599999993</v>
      </c>
      <c r="X438" s="391">
        <v>31.233270000000001</v>
      </c>
      <c r="Y438" s="391">
        <v>11.870264200000001</v>
      </c>
      <c r="AA438" s="384" t="s">
        <v>750</v>
      </c>
      <c r="AB438" s="384" t="s">
        <v>683</v>
      </c>
      <c r="AC438" s="382">
        <v>2</v>
      </c>
      <c r="AD438" s="384" t="s">
        <v>528</v>
      </c>
      <c r="AE438" s="382">
        <v>32</v>
      </c>
      <c r="AF438" s="386">
        <v>2012</v>
      </c>
      <c r="AG438" s="390">
        <v>962.13853999999992</v>
      </c>
      <c r="AH438" s="387">
        <v>1.0070860824263417</v>
      </c>
      <c r="AI438" s="387">
        <v>1.370165575115617</v>
      </c>
      <c r="AJ438" s="387">
        <v>0.11564574432284981</v>
      </c>
      <c r="AK438" s="387">
        <v>7.848142141775134E-3</v>
      </c>
      <c r="AL438" s="387">
        <v>4.0577939014894886E-3</v>
      </c>
      <c r="AM438" s="387">
        <v>1.8505964847848218E-3</v>
      </c>
      <c r="AN438" s="387">
        <v>7.2202684657034942E-3</v>
      </c>
      <c r="AO438" s="387">
        <v>3.2462341649883396E-2</v>
      </c>
      <c r="AP438" s="387">
        <v>1.2337375239120971E-2</v>
      </c>
      <c r="AQ438" s="391">
        <v>968.95633299999986</v>
      </c>
      <c r="AR438" s="391">
        <v>1318.2891059999999</v>
      </c>
      <c r="AS438" s="391">
        <v>111.2672276</v>
      </c>
      <c r="AT438" s="391">
        <v>7.5510000220000002</v>
      </c>
      <c r="AU438" s="391">
        <v>3.9041598999999998</v>
      </c>
      <c r="AV438" s="391">
        <v>1.7805302000000005</v>
      </c>
      <c r="AW438" s="391">
        <v>6.9468985599999993</v>
      </c>
      <c r="AX438" s="391">
        <v>31.233270000000001</v>
      </c>
      <c r="AY438" s="391">
        <v>11.870264200000001</v>
      </c>
    </row>
    <row r="439" spans="1:51" customFormat="1" x14ac:dyDescent="0.25">
      <c r="A439" s="384" t="s">
        <v>751</v>
      </c>
      <c r="B439" s="384" t="s">
        <v>683</v>
      </c>
      <c r="C439" s="382">
        <v>2</v>
      </c>
      <c r="D439" s="384" t="s">
        <v>528</v>
      </c>
      <c r="E439" s="382">
        <v>32</v>
      </c>
      <c r="F439" s="386">
        <v>2013</v>
      </c>
      <c r="G439" s="390">
        <v>687.69470000000013</v>
      </c>
      <c r="H439" s="387">
        <v>1.1170154575860476</v>
      </c>
      <c r="I439" s="387">
        <v>1.6875628371136198</v>
      </c>
      <c r="J439" s="387">
        <v>0.12293526022521328</v>
      </c>
      <c r="K439" s="387">
        <v>7.8184695287021964E-3</v>
      </c>
      <c r="L439" s="387">
        <v>4.0460503767151303E-3</v>
      </c>
      <c r="M439" s="387">
        <v>1.8406103609639561E-3</v>
      </c>
      <c r="N439" s="387">
        <v>7.1929680583549642E-3</v>
      </c>
      <c r="O439" s="387">
        <v>3.2368396615533014E-2</v>
      </c>
      <c r="P439" s="387">
        <v>1.2270789785060143E-2</v>
      </c>
      <c r="Q439" s="391">
        <v>768.1656099999999</v>
      </c>
      <c r="R439" s="391">
        <v>1160.5280189999999</v>
      </c>
      <c r="S439" s="391">
        <v>84.541926899999993</v>
      </c>
      <c r="T439" s="391">
        <v>5.3767200569999991</v>
      </c>
      <c r="U439" s="391">
        <v>2.7824473999999992</v>
      </c>
      <c r="V439" s="391">
        <v>1.2657779899999997</v>
      </c>
      <c r="W439" s="391">
        <v>4.9465660110000007</v>
      </c>
      <c r="X439" s="391">
        <v>22.259574799999996</v>
      </c>
      <c r="Y439" s="391">
        <v>8.4385571000000006</v>
      </c>
      <c r="AA439" s="384" t="s">
        <v>751</v>
      </c>
      <c r="AB439" s="384" t="s">
        <v>683</v>
      </c>
      <c r="AC439" s="382">
        <v>2</v>
      </c>
      <c r="AD439" s="384" t="s">
        <v>528</v>
      </c>
      <c r="AE439" s="382">
        <v>32</v>
      </c>
      <c r="AF439" s="386">
        <v>2013</v>
      </c>
      <c r="AG439" s="390">
        <v>687.69470000000013</v>
      </c>
      <c r="AH439" s="387">
        <v>1.1170154575860476</v>
      </c>
      <c r="AI439" s="387">
        <v>1.6875628371136198</v>
      </c>
      <c r="AJ439" s="387">
        <v>0.12293526022521328</v>
      </c>
      <c r="AK439" s="387">
        <v>7.8184695287021964E-3</v>
      </c>
      <c r="AL439" s="387">
        <v>4.0460503767151303E-3</v>
      </c>
      <c r="AM439" s="387">
        <v>1.8406103609639561E-3</v>
      </c>
      <c r="AN439" s="387">
        <v>7.1929680583549642E-3</v>
      </c>
      <c r="AO439" s="387">
        <v>3.2368396615533014E-2</v>
      </c>
      <c r="AP439" s="387">
        <v>1.2270789785060143E-2</v>
      </c>
      <c r="AQ439" s="391">
        <v>768.1656099999999</v>
      </c>
      <c r="AR439" s="391">
        <v>1160.5280189999999</v>
      </c>
      <c r="AS439" s="391">
        <v>84.541926899999993</v>
      </c>
      <c r="AT439" s="391">
        <v>5.3767200569999991</v>
      </c>
      <c r="AU439" s="391">
        <v>2.7824473999999992</v>
      </c>
      <c r="AV439" s="391">
        <v>1.2657779899999997</v>
      </c>
      <c r="AW439" s="391">
        <v>4.9465660110000007</v>
      </c>
      <c r="AX439" s="391">
        <v>22.259574799999996</v>
      </c>
      <c r="AY439" s="391">
        <v>8.4385571000000006</v>
      </c>
    </row>
    <row r="440" spans="1:51" customFormat="1" x14ac:dyDescent="0.25">
      <c r="A440" s="384" t="s">
        <v>752</v>
      </c>
      <c r="B440" s="384" t="s">
        <v>683</v>
      </c>
      <c r="C440" s="382">
        <v>2</v>
      </c>
      <c r="D440" s="384" t="s">
        <v>528</v>
      </c>
      <c r="E440" s="382">
        <v>32</v>
      </c>
      <c r="F440" s="386">
        <v>2014</v>
      </c>
      <c r="G440" s="390">
        <v>1636.8983599999997</v>
      </c>
      <c r="H440" s="387">
        <v>1.1994712817721929</v>
      </c>
      <c r="I440" s="387">
        <v>0.91591169350307156</v>
      </c>
      <c r="J440" s="387">
        <v>9.9360190512989471E-2</v>
      </c>
      <c r="K440" s="387">
        <v>2.5211693595929801E-3</v>
      </c>
      <c r="L440" s="387">
        <v>4.0379995249063619E-3</v>
      </c>
      <c r="M440" s="387">
        <v>1.8337721347585691E-3</v>
      </c>
      <c r="N440" s="387">
        <v>2.3194658708070308E-3</v>
      </c>
      <c r="O440" s="387">
        <v>3.2304019780434019E-2</v>
      </c>
      <c r="P440" s="387">
        <v>1.22251822648292E-2</v>
      </c>
      <c r="Q440" s="391">
        <v>1963.4125740000002</v>
      </c>
      <c r="R440" s="391">
        <v>1499.2543490000003</v>
      </c>
      <c r="S440" s="391">
        <v>162.64253289999999</v>
      </c>
      <c r="T440" s="391">
        <v>4.1268979899999989</v>
      </c>
      <c r="U440" s="391">
        <v>6.6097948000000013</v>
      </c>
      <c r="V440" s="391">
        <v>3.0016986000000001</v>
      </c>
      <c r="W440" s="391">
        <v>3.7967298799999996</v>
      </c>
      <c r="X440" s="391">
        <v>52.878396999999993</v>
      </c>
      <c r="Y440" s="391">
        <v>20.011380799999998</v>
      </c>
      <c r="AA440" s="384" t="s">
        <v>752</v>
      </c>
      <c r="AB440" s="384" t="s">
        <v>683</v>
      </c>
      <c r="AC440" s="382">
        <v>2</v>
      </c>
      <c r="AD440" s="384" t="s">
        <v>528</v>
      </c>
      <c r="AE440" s="382">
        <v>32</v>
      </c>
      <c r="AF440" s="386">
        <v>2014</v>
      </c>
      <c r="AG440" s="390">
        <v>1636.8983599999997</v>
      </c>
      <c r="AH440" s="387">
        <v>1.1994712817721929</v>
      </c>
      <c r="AI440" s="387">
        <v>0.91591169350307156</v>
      </c>
      <c r="AJ440" s="387">
        <v>9.9360190512989471E-2</v>
      </c>
      <c r="AK440" s="387">
        <v>2.5211693595929801E-3</v>
      </c>
      <c r="AL440" s="387">
        <v>4.0379995249063619E-3</v>
      </c>
      <c r="AM440" s="387">
        <v>1.8337721347585691E-3</v>
      </c>
      <c r="AN440" s="387">
        <v>2.3194658708070308E-3</v>
      </c>
      <c r="AO440" s="387">
        <v>3.2304019780434019E-2</v>
      </c>
      <c r="AP440" s="387">
        <v>1.22251822648292E-2</v>
      </c>
      <c r="AQ440" s="391">
        <v>1963.4125740000002</v>
      </c>
      <c r="AR440" s="391">
        <v>1499.2543490000003</v>
      </c>
      <c r="AS440" s="391">
        <v>162.64253289999999</v>
      </c>
      <c r="AT440" s="391">
        <v>4.1268979899999989</v>
      </c>
      <c r="AU440" s="391">
        <v>6.6097948000000013</v>
      </c>
      <c r="AV440" s="391">
        <v>3.0016986000000001</v>
      </c>
      <c r="AW440" s="391">
        <v>3.7967298799999996</v>
      </c>
      <c r="AX440" s="391">
        <v>52.878396999999993</v>
      </c>
      <c r="AY440" s="391">
        <v>20.011380799999998</v>
      </c>
    </row>
    <row r="441" spans="1:51" customFormat="1" x14ac:dyDescent="0.25">
      <c r="A441" s="384" t="s">
        <v>753</v>
      </c>
      <c r="B441" s="384" t="s">
        <v>683</v>
      </c>
      <c r="C441" s="382">
        <v>2</v>
      </c>
      <c r="D441" s="384" t="s">
        <v>528</v>
      </c>
      <c r="E441" s="382">
        <v>32</v>
      </c>
      <c r="F441" s="386">
        <v>2015</v>
      </c>
      <c r="G441" s="390">
        <v>4203.7400000000007</v>
      </c>
      <c r="H441" s="387">
        <v>1.1030046489554544</v>
      </c>
      <c r="I441" s="387">
        <v>0.78272703354631834</v>
      </c>
      <c r="J441" s="387">
        <v>9.527999876300626E-2</v>
      </c>
      <c r="K441" s="387">
        <v>2.5238216730815886E-3</v>
      </c>
      <c r="L441" s="387">
        <v>4.0503813984689822E-3</v>
      </c>
      <c r="M441" s="387">
        <v>1.8442963646657495E-3</v>
      </c>
      <c r="N441" s="387">
        <v>2.3219072397436566E-3</v>
      </c>
      <c r="O441" s="387">
        <v>3.2403044907629859E-2</v>
      </c>
      <c r="P441" s="387">
        <v>1.2295373405586452E-2</v>
      </c>
      <c r="Q441" s="391">
        <v>4636.7447630000024</v>
      </c>
      <c r="R441" s="391">
        <v>3290.3809400000009</v>
      </c>
      <c r="S441" s="391">
        <v>400.53234200000003</v>
      </c>
      <c r="T441" s="391">
        <v>10.609490119999998</v>
      </c>
      <c r="U441" s="391">
        <v>17.026750300000003</v>
      </c>
      <c r="V441" s="391">
        <v>7.7529423999999993</v>
      </c>
      <c r="W441" s="391">
        <v>9.7606943400000006</v>
      </c>
      <c r="X441" s="391">
        <v>136.21397599999997</v>
      </c>
      <c r="Y441" s="391">
        <v>51.686552999999996</v>
      </c>
      <c r="AA441" s="384" t="s">
        <v>753</v>
      </c>
      <c r="AB441" s="384" t="s">
        <v>683</v>
      </c>
      <c r="AC441" s="382">
        <v>2</v>
      </c>
      <c r="AD441" s="384" t="s">
        <v>528</v>
      </c>
      <c r="AE441" s="382">
        <v>32</v>
      </c>
      <c r="AF441" s="386">
        <v>2015</v>
      </c>
      <c r="AG441" s="390">
        <v>4203.7400000000007</v>
      </c>
      <c r="AH441" s="387">
        <v>1.1030046489554544</v>
      </c>
      <c r="AI441" s="387">
        <v>0.78272703354631834</v>
      </c>
      <c r="AJ441" s="387">
        <v>9.527999876300626E-2</v>
      </c>
      <c r="AK441" s="387">
        <v>2.5238216730815886E-3</v>
      </c>
      <c r="AL441" s="387">
        <v>4.0503813984689822E-3</v>
      </c>
      <c r="AM441" s="387">
        <v>1.8442963646657495E-3</v>
      </c>
      <c r="AN441" s="387">
        <v>2.3219072397436566E-3</v>
      </c>
      <c r="AO441" s="387">
        <v>3.2403044907629859E-2</v>
      </c>
      <c r="AP441" s="387">
        <v>1.2295373405586452E-2</v>
      </c>
      <c r="AQ441" s="391">
        <v>4636.7447630000024</v>
      </c>
      <c r="AR441" s="391">
        <v>3290.3809400000009</v>
      </c>
      <c r="AS441" s="391">
        <v>400.53234200000003</v>
      </c>
      <c r="AT441" s="391">
        <v>10.609490119999998</v>
      </c>
      <c r="AU441" s="391">
        <v>17.026750300000003</v>
      </c>
      <c r="AV441" s="391">
        <v>7.7529423999999993</v>
      </c>
      <c r="AW441" s="391">
        <v>9.7606943400000006</v>
      </c>
      <c r="AX441" s="391">
        <v>136.21397599999997</v>
      </c>
      <c r="AY441" s="391">
        <v>51.686552999999996</v>
      </c>
    </row>
    <row r="442" spans="1:51" customFormat="1" x14ac:dyDescent="0.25">
      <c r="A442" s="384" t="s">
        <v>754</v>
      </c>
      <c r="B442" s="384" t="s">
        <v>683</v>
      </c>
      <c r="C442" s="382">
        <v>2</v>
      </c>
      <c r="D442" s="384" t="s">
        <v>528</v>
      </c>
      <c r="E442" s="382">
        <v>32</v>
      </c>
      <c r="F442" s="386">
        <v>2016</v>
      </c>
      <c r="G442" s="390">
        <v>5087.3158000000003</v>
      </c>
      <c r="H442" s="387">
        <v>1.1680055757497894</v>
      </c>
      <c r="I442" s="387">
        <v>0.77708597527993051</v>
      </c>
      <c r="J442" s="387">
        <v>9.7101839244970733E-2</v>
      </c>
      <c r="K442" s="387">
        <v>2.6495417976607621E-3</v>
      </c>
      <c r="L442" s="387">
        <v>4.0423057872680124E-3</v>
      </c>
      <c r="M442" s="387">
        <v>1.8374291802368548E-3</v>
      </c>
      <c r="N442" s="387">
        <v>2.4375706516980926E-3</v>
      </c>
      <c r="O442" s="387">
        <v>3.2338496855257144E-2</v>
      </c>
      <c r="P442" s="387">
        <v>1.2249595356356686E-2</v>
      </c>
      <c r="Q442" s="391">
        <v>5942.0132200000007</v>
      </c>
      <c r="R442" s="391">
        <v>3953.2817600000003</v>
      </c>
      <c r="S442" s="391">
        <v>493.98772099999974</v>
      </c>
      <c r="T442" s="391">
        <v>13.479055849999998</v>
      </c>
      <c r="U442" s="391">
        <v>20.5644861</v>
      </c>
      <c r="V442" s="391">
        <v>9.3475824999999997</v>
      </c>
      <c r="W442" s="391">
        <v>12.400691690000004</v>
      </c>
      <c r="X442" s="391">
        <v>164.51614599999999</v>
      </c>
      <c r="Y442" s="391">
        <v>62.31756</v>
      </c>
      <c r="AA442" s="384" t="s">
        <v>754</v>
      </c>
      <c r="AB442" s="384" t="s">
        <v>683</v>
      </c>
      <c r="AC442" s="382">
        <v>2</v>
      </c>
      <c r="AD442" s="384" t="s">
        <v>528</v>
      </c>
      <c r="AE442" s="382">
        <v>32</v>
      </c>
      <c r="AF442" s="386">
        <v>2016</v>
      </c>
      <c r="AG442" s="390">
        <v>5087.3158000000003</v>
      </c>
      <c r="AH442" s="387">
        <v>1.1680055757497894</v>
      </c>
      <c r="AI442" s="387">
        <v>0.77708597527993051</v>
      </c>
      <c r="AJ442" s="387">
        <v>9.7101839244970733E-2</v>
      </c>
      <c r="AK442" s="387">
        <v>2.6495417976607621E-3</v>
      </c>
      <c r="AL442" s="387">
        <v>4.0423057872680124E-3</v>
      </c>
      <c r="AM442" s="387">
        <v>1.8374291802368548E-3</v>
      </c>
      <c r="AN442" s="387">
        <v>2.4375706516980926E-3</v>
      </c>
      <c r="AO442" s="387">
        <v>3.2338496855257144E-2</v>
      </c>
      <c r="AP442" s="387">
        <v>1.2249595356356686E-2</v>
      </c>
      <c r="AQ442" s="391">
        <v>5942.0132200000007</v>
      </c>
      <c r="AR442" s="391">
        <v>3953.2817600000003</v>
      </c>
      <c r="AS442" s="391">
        <v>493.98772099999974</v>
      </c>
      <c r="AT442" s="391">
        <v>13.479055849999998</v>
      </c>
      <c r="AU442" s="391">
        <v>20.5644861</v>
      </c>
      <c r="AV442" s="391">
        <v>9.3475824999999997</v>
      </c>
      <c r="AW442" s="391">
        <v>12.400691690000004</v>
      </c>
      <c r="AX442" s="391">
        <v>164.51614599999999</v>
      </c>
      <c r="AY442" s="391">
        <v>62.31756</v>
      </c>
    </row>
    <row r="443" spans="1:51" customFormat="1" x14ac:dyDescent="0.25">
      <c r="A443" s="384" t="s">
        <v>755</v>
      </c>
      <c r="B443" s="384" t="s">
        <v>683</v>
      </c>
      <c r="C443" s="382">
        <v>2</v>
      </c>
      <c r="D443" s="384" t="s">
        <v>528</v>
      </c>
      <c r="E443" s="382">
        <v>32</v>
      </c>
      <c r="F443" s="386">
        <v>2017</v>
      </c>
      <c r="G443" s="390">
        <v>5554.9288000000006</v>
      </c>
      <c r="H443" s="387">
        <v>0.85199367127801917</v>
      </c>
      <c r="I443" s="387">
        <v>0.80769571519980587</v>
      </c>
      <c r="J443" s="387">
        <v>9.470802398043332E-2</v>
      </c>
      <c r="K443" s="387">
        <v>2.2831942580434157E-3</v>
      </c>
      <c r="L443" s="387">
        <v>4.0682045645661557E-3</v>
      </c>
      <c r="M443" s="387">
        <v>1.8594478834724219E-3</v>
      </c>
      <c r="N443" s="387">
        <v>2.1005324352672168E-3</v>
      </c>
      <c r="O443" s="387">
        <v>3.2545651890263649E-2</v>
      </c>
      <c r="P443" s="387">
        <v>1.2396383370386314E-2</v>
      </c>
      <c r="Q443" s="391">
        <v>4732.7641820000017</v>
      </c>
      <c r="R443" s="391">
        <v>4486.6921899999998</v>
      </c>
      <c r="S443" s="391">
        <v>526.09632999999974</v>
      </c>
      <c r="T443" s="391">
        <v>12.682981540000002</v>
      </c>
      <c r="U443" s="391">
        <v>22.598586700000002</v>
      </c>
      <c r="V443" s="391">
        <v>10.329100600000002</v>
      </c>
      <c r="W443" s="391">
        <v>11.668308119999999</v>
      </c>
      <c r="X443" s="391">
        <v>180.78877900000001</v>
      </c>
      <c r="Y443" s="391">
        <v>68.861027000000007</v>
      </c>
      <c r="AA443" s="384" t="s">
        <v>755</v>
      </c>
      <c r="AB443" s="384" t="s">
        <v>683</v>
      </c>
      <c r="AC443" s="382">
        <v>2</v>
      </c>
      <c r="AD443" s="384" t="s">
        <v>528</v>
      </c>
      <c r="AE443" s="382">
        <v>32</v>
      </c>
      <c r="AF443" s="386">
        <v>2017</v>
      </c>
      <c r="AG443" s="390">
        <v>5554.9288000000006</v>
      </c>
      <c r="AH443" s="387">
        <v>0.85199367127801917</v>
      </c>
      <c r="AI443" s="387">
        <v>0.80769571519980587</v>
      </c>
      <c r="AJ443" s="387">
        <v>9.470802398043332E-2</v>
      </c>
      <c r="AK443" s="387">
        <v>2.2831942580434157E-3</v>
      </c>
      <c r="AL443" s="387">
        <v>4.0682045645661557E-3</v>
      </c>
      <c r="AM443" s="387">
        <v>1.8594478834724219E-3</v>
      </c>
      <c r="AN443" s="387">
        <v>2.1005324352672168E-3</v>
      </c>
      <c r="AO443" s="387">
        <v>3.2545651890263649E-2</v>
      </c>
      <c r="AP443" s="387">
        <v>1.2396383370386314E-2</v>
      </c>
      <c r="AQ443" s="391">
        <v>4732.7641820000017</v>
      </c>
      <c r="AR443" s="391">
        <v>4486.6921899999998</v>
      </c>
      <c r="AS443" s="391">
        <v>526.09632999999974</v>
      </c>
      <c r="AT443" s="391">
        <v>12.682981540000002</v>
      </c>
      <c r="AU443" s="391">
        <v>22.598586700000002</v>
      </c>
      <c r="AV443" s="391">
        <v>10.329100600000002</v>
      </c>
      <c r="AW443" s="391">
        <v>11.668308119999999</v>
      </c>
      <c r="AX443" s="391">
        <v>180.78877900000001</v>
      </c>
      <c r="AY443" s="391">
        <v>68.861027000000007</v>
      </c>
    </row>
    <row r="444" spans="1:51" customFormat="1" x14ac:dyDescent="0.25">
      <c r="A444" s="384" t="s">
        <v>756</v>
      </c>
      <c r="B444" s="384" t="s">
        <v>683</v>
      </c>
      <c r="C444" s="382">
        <v>2</v>
      </c>
      <c r="D444" s="384" t="s">
        <v>528</v>
      </c>
      <c r="E444" s="382">
        <v>32</v>
      </c>
      <c r="F444" s="386">
        <v>2018</v>
      </c>
      <c r="G444" s="390">
        <v>6598.7645000000011</v>
      </c>
      <c r="H444" s="387">
        <v>0.87370518526612084</v>
      </c>
      <c r="I444" s="387">
        <v>0.58776773136850069</v>
      </c>
      <c r="J444" s="387">
        <v>9.5472671285662586E-2</v>
      </c>
      <c r="K444" s="387">
        <v>2.3801597647559627E-3</v>
      </c>
      <c r="L444" s="387">
        <v>4.0434340398115423E-3</v>
      </c>
      <c r="M444" s="387">
        <v>1.8383911109420561E-3</v>
      </c>
      <c r="N444" s="387">
        <v>2.1897406855480289E-3</v>
      </c>
      <c r="O444" s="387">
        <v>3.2347457467227392E-2</v>
      </c>
      <c r="P444" s="387">
        <v>1.2256005650754775E-2</v>
      </c>
      <c r="Q444" s="391">
        <v>5765.3747600000024</v>
      </c>
      <c r="R444" s="391">
        <v>3878.5408399999992</v>
      </c>
      <c r="S444" s="391">
        <v>630.00167399999975</v>
      </c>
      <c r="T444" s="391">
        <v>15.706113760000001</v>
      </c>
      <c r="U444" s="391">
        <v>26.681668999999999</v>
      </c>
      <c r="V444" s="391">
        <v>12.131110000000003</v>
      </c>
      <c r="W444" s="391">
        <v>14.449583099999998</v>
      </c>
      <c r="X444" s="391">
        <v>213.45325400000004</v>
      </c>
      <c r="Y444" s="391">
        <v>80.874495000000024</v>
      </c>
      <c r="AA444" s="384" t="s">
        <v>756</v>
      </c>
      <c r="AB444" s="384" t="s">
        <v>683</v>
      </c>
      <c r="AC444" s="382">
        <v>2</v>
      </c>
      <c r="AD444" s="384" t="s">
        <v>528</v>
      </c>
      <c r="AE444" s="382">
        <v>32</v>
      </c>
      <c r="AF444" s="386">
        <v>2018</v>
      </c>
      <c r="AG444" s="390">
        <v>6598.7645000000011</v>
      </c>
      <c r="AH444" s="387">
        <v>0.87370518526612084</v>
      </c>
      <c r="AI444" s="387">
        <v>0.58776773136850069</v>
      </c>
      <c r="AJ444" s="387">
        <v>9.5472671285662586E-2</v>
      </c>
      <c r="AK444" s="387">
        <v>2.3801597647559627E-3</v>
      </c>
      <c r="AL444" s="387">
        <v>4.0434340398115423E-3</v>
      </c>
      <c r="AM444" s="387">
        <v>1.8383911109420561E-3</v>
      </c>
      <c r="AN444" s="387">
        <v>2.1897406855480289E-3</v>
      </c>
      <c r="AO444" s="387">
        <v>3.2347457467227392E-2</v>
      </c>
      <c r="AP444" s="387">
        <v>1.2256005650754775E-2</v>
      </c>
      <c r="AQ444" s="391">
        <v>5765.3747600000024</v>
      </c>
      <c r="AR444" s="391">
        <v>3878.5408399999992</v>
      </c>
      <c r="AS444" s="391">
        <v>630.00167399999975</v>
      </c>
      <c r="AT444" s="391">
        <v>15.706113760000001</v>
      </c>
      <c r="AU444" s="391">
        <v>26.681668999999999</v>
      </c>
      <c r="AV444" s="391">
        <v>12.131110000000003</v>
      </c>
      <c r="AW444" s="391">
        <v>14.449583099999998</v>
      </c>
      <c r="AX444" s="391">
        <v>213.45325400000004</v>
      </c>
      <c r="AY444" s="391">
        <v>80.874495000000024</v>
      </c>
    </row>
    <row r="445" spans="1:51" customFormat="1" x14ac:dyDescent="0.25">
      <c r="A445" s="384" t="s">
        <v>757</v>
      </c>
      <c r="B445" s="384" t="s">
        <v>683</v>
      </c>
      <c r="C445" s="382">
        <v>2</v>
      </c>
      <c r="D445" s="384" t="s">
        <v>528</v>
      </c>
      <c r="E445" s="382">
        <v>32</v>
      </c>
      <c r="F445" s="386">
        <v>2019</v>
      </c>
      <c r="G445" s="390">
        <v>7491.683600000003</v>
      </c>
      <c r="H445" s="387">
        <v>0.7297441151946138</v>
      </c>
      <c r="I445" s="387">
        <v>0.57616518802262251</v>
      </c>
      <c r="J445" s="387">
        <v>9.4445749150431205E-2</v>
      </c>
      <c r="K445" s="387">
        <v>2.2182201247794276E-3</v>
      </c>
      <c r="L445" s="387">
        <v>4.0863741229007558E-3</v>
      </c>
      <c r="M445" s="387">
        <v>1.8749020447152887E-3</v>
      </c>
      <c r="N445" s="387">
        <v>2.0407559630521493E-3</v>
      </c>
      <c r="O445" s="387">
        <v>3.2691036364643045E-2</v>
      </c>
      <c r="P445" s="387">
        <v>1.2499399734393478E-2</v>
      </c>
      <c r="Q445" s="391">
        <v>5467.012020000001</v>
      </c>
      <c r="R445" s="391">
        <v>4316.4472899999992</v>
      </c>
      <c r="S445" s="391">
        <v>707.55766999999969</v>
      </c>
      <c r="T445" s="391">
        <v>16.618203329999996</v>
      </c>
      <c r="U445" s="391">
        <v>30.613821999999992</v>
      </c>
      <c r="V445" s="391">
        <v>14.0461729</v>
      </c>
      <c r="W445" s="391">
        <v>15.288697979999998</v>
      </c>
      <c r="X445" s="391">
        <v>244.91090100000002</v>
      </c>
      <c r="Y445" s="391">
        <v>93.641548000000014</v>
      </c>
      <c r="AA445" s="384" t="s">
        <v>757</v>
      </c>
      <c r="AB445" s="384" t="s">
        <v>683</v>
      </c>
      <c r="AC445" s="382">
        <v>2</v>
      </c>
      <c r="AD445" s="384" t="s">
        <v>528</v>
      </c>
      <c r="AE445" s="382">
        <v>32</v>
      </c>
      <c r="AF445" s="386">
        <v>2019</v>
      </c>
      <c r="AG445" s="390">
        <v>7491.683600000003</v>
      </c>
      <c r="AH445" s="387">
        <v>0.7297441151946138</v>
      </c>
      <c r="AI445" s="387">
        <v>0.57616518802262251</v>
      </c>
      <c r="AJ445" s="387">
        <v>9.4445749150431205E-2</v>
      </c>
      <c r="AK445" s="387">
        <v>2.2182201247794276E-3</v>
      </c>
      <c r="AL445" s="387">
        <v>4.0863741229007558E-3</v>
      </c>
      <c r="AM445" s="387">
        <v>1.8749020447152887E-3</v>
      </c>
      <c r="AN445" s="387">
        <v>2.0407559630521493E-3</v>
      </c>
      <c r="AO445" s="387">
        <v>3.2691036364643045E-2</v>
      </c>
      <c r="AP445" s="387">
        <v>1.2499399734393478E-2</v>
      </c>
      <c r="AQ445" s="391">
        <v>5467.012020000001</v>
      </c>
      <c r="AR445" s="391">
        <v>4316.4472899999992</v>
      </c>
      <c r="AS445" s="391">
        <v>707.55766999999969</v>
      </c>
      <c r="AT445" s="391">
        <v>16.618203329999996</v>
      </c>
      <c r="AU445" s="391">
        <v>30.613821999999992</v>
      </c>
      <c r="AV445" s="391">
        <v>14.0461729</v>
      </c>
      <c r="AW445" s="391">
        <v>15.288697979999998</v>
      </c>
      <c r="AX445" s="391">
        <v>244.91090100000002</v>
      </c>
      <c r="AY445" s="391">
        <v>93.641548000000014</v>
      </c>
    </row>
    <row r="446" spans="1:51" customFormat="1" x14ac:dyDescent="0.25">
      <c r="A446" s="384" t="s">
        <v>758</v>
      </c>
      <c r="B446" s="384" t="s">
        <v>683</v>
      </c>
      <c r="C446" s="382">
        <v>2</v>
      </c>
      <c r="D446" s="384" t="s">
        <v>528</v>
      </c>
      <c r="E446" s="382">
        <v>32</v>
      </c>
      <c r="F446" s="386">
        <v>2020</v>
      </c>
      <c r="G446" s="390">
        <v>13924.193799999997</v>
      </c>
      <c r="H446" s="387">
        <v>0.7249807216845835</v>
      </c>
      <c r="I446" s="387">
        <v>0.52450209505127687</v>
      </c>
      <c r="J446" s="387">
        <v>9.5370243338612506E-2</v>
      </c>
      <c r="K446" s="387">
        <v>2.2158416381708223E-3</v>
      </c>
      <c r="L446" s="387">
        <v>4.0863632621947572E-3</v>
      </c>
      <c r="M446" s="387">
        <v>1.8748974895767402E-3</v>
      </c>
      <c r="N446" s="387">
        <v>2.0385668217286664E-3</v>
      </c>
      <c r="O446" s="387">
        <v>3.2690917444714113E-2</v>
      </c>
      <c r="P446" s="387">
        <v>1.2499387145846827E-2</v>
      </c>
      <c r="Q446" s="391">
        <v>10094.772070000001</v>
      </c>
      <c r="R446" s="391">
        <v>7303.2688199999993</v>
      </c>
      <c r="S446" s="391">
        <v>1327.9537509999993</v>
      </c>
      <c r="T446" s="391">
        <v>30.853808399999998</v>
      </c>
      <c r="U446" s="391">
        <v>56.899314000000004</v>
      </c>
      <c r="V446" s="391">
        <v>26.106436000000006</v>
      </c>
      <c r="W446" s="391">
        <v>28.385399499999998</v>
      </c>
      <c r="X446" s="391">
        <v>455.19467000000003</v>
      </c>
      <c r="Y446" s="391">
        <v>174.04388900000004</v>
      </c>
      <c r="AA446" s="384" t="s">
        <v>758</v>
      </c>
      <c r="AB446" s="384" t="s">
        <v>683</v>
      </c>
      <c r="AC446" s="382">
        <v>2</v>
      </c>
      <c r="AD446" s="384" t="s">
        <v>528</v>
      </c>
      <c r="AE446" s="382">
        <v>32</v>
      </c>
      <c r="AF446" s="386">
        <v>2020</v>
      </c>
      <c r="AG446" s="390">
        <v>13924.193799999997</v>
      </c>
      <c r="AH446" s="387">
        <v>0.7249807216845835</v>
      </c>
      <c r="AI446" s="387">
        <v>0.52450209505127687</v>
      </c>
      <c r="AJ446" s="387">
        <v>9.5370243338612506E-2</v>
      </c>
      <c r="AK446" s="387">
        <v>2.2158416381708223E-3</v>
      </c>
      <c r="AL446" s="387">
        <v>4.0863632621947572E-3</v>
      </c>
      <c r="AM446" s="387">
        <v>1.8748974895767402E-3</v>
      </c>
      <c r="AN446" s="387">
        <v>2.0385668217286664E-3</v>
      </c>
      <c r="AO446" s="387">
        <v>3.2690917444714113E-2</v>
      </c>
      <c r="AP446" s="387">
        <v>1.2499387145846827E-2</v>
      </c>
      <c r="AQ446" s="391">
        <v>10094.772070000001</v>
      </c>
      <c r="AR446" s="391">
        <v>7303.2688199999993</v>
      </c>
      <c r="AS446" s="391">
        <v>1327.9537509999993</v>
      </c>
      <c r="AT446" s="391">
        <v>30.853808399999998</v>
      </c>
      <c r="AU446" s="391">
        <v>56.899314000000004</v>
      </c>
      <c r="AV446" s="391">
        <v>26.106436000000006</v>
      </c>
      <c r="AW446" s="391">
        <v>28.385399499999998</v>
      </c>
      <c r="AX446" s="391">
        <v>455.19467000000003</v>
      </c>
      <c r="AY446" s="391">
        <v>174.04388900000004</v>
      </c>
    </row>
    <row r="447" spans="1:51" customFormat="1" x14ac:dyDescent="0.25">
      <c r="A447" s="384" t="s">
        <v>759</v>
      </c>
      <c r="B447" s="384" t="s">
        <v>683</v>
      </c>
      <c r="C447" s="382">
        <v>2</v>
      </c>
      <c r="D447" s="384" t="s">
        <v>528</v>
      </c>
      <c r="E447" s="382">
        <v>32</v>
      </c>
      <c r="F447" s="386">
        <v>2021</v>
      </c>
      <c r="G447" s="390">
        <v>8859.8167999999987</v>
      </c>
      <c r="H447" s="387">
        <v>0.72006786528588274</v>
      </c>
      <c r="I447" s="387">
        <v>0.47668211040210207</v>
      </c>
      <c r="J447" s="387">
        <v>9.5998024360955211E-2</v>
      </c>
      <c r="K447" s="387">
        <v>2.1954116342450787E-3</v>
      </c>
      <c r="L447" s="387">
        <v>4.086373546685524E-3</v>
      </c>
      <c r="M447" s="387">
        <v>1.8749015555265206E-3</v>
      </c>
      <c r="N447" s="387">
        <v>2.0197722530786409E-3</v>
      </c>
      <c r="O447" s="387">
        <v>3.2690977312307398E-2</v>
      </c>
      <c r="P447" s="387">
        <v>1.2499408114172295E-2</v>
      </c>
      <c r="Q447" s="391">
        <v>6379.6693699999996</v>
      </c>
      <c r="R447" s="391">
        <v>4223.3161699999982</v>
      </c>
      <c r="S447" s="391">
        <v>850.52490900000009</v>
      </c>
      <c r="T447" s="391">
        <v>19.450944880000002</v>
      </c>
      <c r="U447" s="391">
        <v>36.204520999999986</v>
      </c>
      <c r="V447" s="391">
        <v>16.611284299999998</v>
      </c>
      <c r="W447" s="391">
        <v>17.894812139999992</v>
      </c>
      <c r="X447" s="391">
        <v>289.6360699999999</v>
      </c>
      <c r="Y447" s="391">
        <v>110.74246600000001</v>
      </c>
      <c r="AA447" s="384" t="s">
        <v>759</v>
      </c>
      <c r="AB447" s="384" t="s">
        <v>683</v>
      </c>
      <c r="AC447" s="382">
        <v>2</v>
      </c>
      <c r="AD447" s="384" t="s">
        <v>528</v>
      </c>
      <c r="AE447" s="382">
        <v>32</v>
      </c>
      <c r="AF447" s="386">
        <v>2021</v>
      </c>
      <c r="AG447" s="390">
        <v>8859.8167999999987</v>
      </c>
      <c r="AH447" s="387">
        <v>0.72006786528588274</v>
      </c>
      <c r="AI447" s="387">
        <v>0.47668211040210207</v>
      </c>
      <c r="AJ447" s="387">
        <v>9.5998024360955211E-2</v>
      </c>
      <c r="AK447" s="387">
        <v>2.1954116342450787E-3</v>
      </c>
      <c r="AL447" s="387">
        <v>4.086373546685524E-3</v>
      </c>
      <c r="AM447" s="387">
        <v>1.8749015555265206E-3</v>
      </c>
      <c r="AN447" s="387">
        <v>2.0197722530786409E-3</v>
      </c>
      <c r="AO447" s="387">
        <v>3.2690977312307398E-2</v>
      </c>
      <c r="AP447" s="387">
        <v>1.2499408114172295E-2</v>
      </c>
      <c r="AQ447" s="391">
        <v>6379.6693699999996</v>
      </c>
      <c r="AR447" s="391">
        <v>4223.3161699999982</v>
      </c>
      <c r="AS447" s="391">
        <v>850.52490900000009</v>
      </c>
      <c r="AT447" s="391">
        <v>19.450944880000002</v>
      </c>
      <c r="AU447" s="391">
        <v>36.204520999999986</v>
      </c>
      <c r="AV447" s="391">
        <v>16.611284299999998</v>
      </c>
      <c r="AW447" s="391">
        <v>17.894812139999992</v>
      </c>
      <c r="AX447" s="391">
        <v>289.6360699999999</v>
      </c>
      <c r="AY447" s="391">
        <v>110.74246600000001</v>
      </c>
    </row>
    <row r="448" spans="1:51" customFormat="1" x14ac:dyDescent="0.25">
      <c r="A448" s="384" t="s">
        <v>760</v>
      </c>
      <c r="B448" s="384" t="s">
        <v>683</v>
      </c>
      <c r="C448" s="382">
        <v>2</v>
      </c>
      <c r="D448" s="384" t="s">
        <v>528</v>
      </c>
      <c r="E448" s="382">
        <v>32</v>
      </c>
      <c r="F448" s="386">
        <v>2022</v>
      </c>
      <c r="G448" s="390">
        <v>9381.3251999999993</v>
      </c>
      <c r="H448" s="387">
        <v>0.6986980101702478</v>
      </c>
      <c r="I448" s="387">
        <v>0.4239218655377176</v>
      </c>
      <c r="J448" s="387">
        <v>9.6451263196802958E-2</v>
      </c>
      <c r="K448" s="387">
        <v>2.1858665895091232E-3</v>
      </c>
      <c r="L448" s="387">
        <v>4.0863722536769106E-3</v>
      </c>
      <c r="M448" s="387">
        <v>1.87489990220145E-3</v>
      </c>
      <c r="N448" s="387">
        <v>2.0109896574100209E-3</v>
      </c>
      <c r="O448" s="387">
        <v>3.2690991247164097E-2</v>
      </c>
      <c r="P448" s="387">
        <v>1.2499389531875517E-2</v>
      </c>
      <c r="Q448" s="391">
        <v>6554.7132500000016</v>
      </c>
      <c r="R448" s="391">
        <v>3976.9488800000013</v>
      </c>
      <c r="S448" s="391">
        <v>904.84066600000006</v>
      </c>
      <c r="T448" s="391">
        <v>20.506325319999991</v>
      </c>
      <c r="U448" s="391">
        <v>38.33558699999999</v>
      </c>
      <c r="V448" s="391">
        <v>17.589045699999996</v>
      </c>
      <c r="W448" s="391">
        <v>18.865747949999992</v>
      </c>
      <c r="X448" s="391">
        <v>306.68481999999995</v>
      </c>
      <c r="Y448" s="391">
        <v>117.26083799999998</v>
      </c>
      <c r="AA448" s="384" t="s">
        <v>760</v>
      </c>
      <c r="AB448" s="384" t="s">
        <v>683</v>
      </c>
      <c r="AC448" s="382">
        <v>2</v>
      </c>
      <c r="AD448" s="384" t="s">
        <v>528</v>
      </c>
      <c r="AE448" s="382">
        <v>32</v>
      </c>
      <c r="AF448" s="386">
        <v>2022</v>
      </c>
      <c r="AG448" s="390">
        <v>9381.3251999999993</v>
      </c>
      <c r="AH448" s="387">
        <v>0.6986980101702478</v>
      </c>
      <c r="AI448" s="387">
        <v>0.4239218655377176</v>
      </c>
      <c r="AJ448" s="387">
        <v>9.6451263196802958E-2</v>
      </c>
      <c r="AK448" s="387">
        <v>2.1858665895091232E-3</v>
      </c>
      <c r="AL448" s="387">
        <v>4.0863722536769106E-3</v>
      </c>
      <c r="AM448" s="387">
        <v>1.87489990220145E-3</v>
      </c>
      <c r="AN448" s="387">
        <v>2.0109896574100209E-3</v>
      </c>
      <c r="AO448" s="387">
        <v>3.2690991247164097E-2</v>
      </c>
      <c r="AP448" s="387">
        <v>1.2499389531875517E-2</v>
      </c>
      <c r="AQ448" s="391">
        <v>6554.7132500000016</v>
      </c>
      <c r="AR448" s="391">
        <v>3976.9488800000013</v>
      </c>
      <c r="AS448" s="391">
        <v>904.84066600000006</v>
      </c>
      <c r="AT448" s="391">
        <v>20.506325319999991</v>
      </c>
      <c r="AU448" s="391">
        <v>38.33558699999999</v>
      </c>
      <c r="AV448" s="391">
        <v>17.589045699999996</v>
      </c>
      <c r="AW448" s="391">
        <v>18.865747949999992</v>
      </c>
      <c r="AX448" s="391">
        <v>306.68481999999995</v>
      </c>
      <c r="AY448" s="391">
        <v>117.26083799999998</v>
      </c>
    </row>
    <row r="449" spans="1:51" customFormat="1" x14ac:dyDescent="0.25">
      <c r="A449" s="384" t="s">
        <v>761</v>
      </c>
      <c r="B449" s="384" t="s">
        <v>683</v>
      </c>
      <c r="C449" s="382">
        <v>2</v>
      </c>
      <c r="D449" s="384" t="s">
        <v>528</v>
      </c>
      <c r="E449" s="382">
        <v>32</v>
      </c>
      <c r="F449" s="386">
        <v>2023</v>
      </c>
      <c r="G449" s="390">
        <v>7492.5312999999996</v>
      </c>
      <c r="H449" s="387">
        <v>0.69503316055549891</v>
      </c>
      <c r="I449" s="387">
        <v>0.42533128690433347</v>
      </c>
      <c r="J449" s="387">
        <v>9.6822087616771149E-2</v>
      </c>
      <c r="K449" s="387">
        <v>2.1892571606607764E-3</v>
      </c>
      <c r="L449" s="387">
        <v>4.0863737199202631E-3</v>
      </c>
      <c r="M449" s="387">
        <v>1.8749016370475493E-3</v>
      </c>
      <c r="N449" s="387">
        <v>2.0141098896710643E-3</v>
      </c>
      <c r="O449" s="387">
        <v>3.269097467767669E-2</v>
      </c>
      <c r="P449" s="387">
        <v>1.2499406709185187E-2</v>
      </c>
      <c r="Q449" s="391">
        <v>5207.557710000001</v>
      </c>
      <c r="R449" s="391">
        <v>3186.8079799999987</v>
      </c>
      <c r="S449" s="391">
        <v>725.44252200000017</v>
      </c>
      <c r="T449" s="391">
        <v>16.403077799999995</v>
      </c>
      <c r="U449" s="391">
        <v>30.617283</v>
      </c>
      <c r="V449" s="391">
        <v>14.047759200000002</v>
      </c>
      <c r="W449" s="391">
        <v>15.090781389999995</v>
      </c>
      <c r="X449" s="391">
        <v>244.938151</v>
      </c>
      <c r="Y449" s="391">
        <v>93.652196000000004</v>
      </c>
      <c r="AA449" s="384" t="s">
        <v>761</v>
      </c>
      <c r="AB449" s="384" t="s">
        <v>683</v>
      </c>
      <c r="AC449" s="382">
        <v>2</v>
      </c>
      <c r="AD449" s="384" t="s">
        <v>528</v>
      </c>
      <c r="AE449" s="382">
        <v>32</v>
      </c>
      <c r="AF449" s="386">
        <v>2023</v>
      </c>
      <c r="AG449" s="390">
        <v>7492.5312999999996</v>
      </c>
      <c r="AH449" s="387">
        <v>0.69503316055549891</v>
      </c>
      <c r="AI449" s="387">
        <v>0.42533128690433347</v>
      </c>
      <c r="AJ449" s="387">
        <v>9.6822087616771149E-2</v>
      </c>
      <c r="AK449" s="387">
        <v>2.1892571606607764E-3</v>
      </c>
      <c r="AL449" s="387">
        <v>4.0863737199202631E-3</v>
      </c>
      <c r="AM449" s="387">
        <v>1.8749016370475493E-3</v>
      </c>
      <c r="AN449" s="387">
        <v>2.0141098896710643E-3</v>
      </c>
      <c r="AO449" s="387">
        <v>3.269097467767669E-2</v>
      </c>
      <c r="AP449" s="387">
        <v>1.2499406709185187E-2</v>
      </c>
      <c r="AQ449" s="391">
        <v>5207.557710000001</v>
      </c>
      <c r="AR449" s="391">
        <v>3186.8079799999987</v>
      </c>
      <c r="AS449" s="391">
        <v>725.44252200000017</v>
      </c>
      <c r="AT449" s="391">
        <v>16.403077799999995</v>
      </c>
      <c r="AU449" s="391">
        <v>30.617283</v>
      </c>
      <c r="AV449" s="391">
        <v>14.047759200000002</v>
      </c>
      <c r="AW449" s="391">
        <v>15.090781389999995</v>
      </c>
      <c r="AX449" s="391">
        <v>244.938151</v>
      </c>
      <c r="AY449" s="391">
        <v>93.652196000000004</v>
      </c>
    </row>
    <row r="450" spans="1:51" customFormat="1" x14ac:dyDescent="0.25">
      <c r="A450" s="384" t="s">
        <v>762</v>
      </c>
      <c r="B450" s="384" t="s">
        <v>683</v>
      </c>
      <c r="C450" s="382">
        <v>2</v>
      </c>
      <c r="D450" s="384" t="s">
        <v>528</v>
      </c>
      <c r="E450" s="382">
        <v>32</v>
      </c>
      <c r="F450" s="386">
        <v>2024</v>
      </c>
      <c r="G450" s="390">
        <v>8188.1209999999983</v>
      </c>
      <c r="H450" s="387">
        <v>0.68699758100790165</v>
      </c>
      <c r="I450" s="387">
        <v>0.42627473629175733</v>
      </c>
      <c r="J450" s="387">
        <v>9.702881601285572E-2</v>
      </c>
      <c r="K450" s="387">
        <v>2.1843487303130973E-3</v>
      </c>
      <c r="L450" s="387">
        <v>4.0863058814104005E-3</v>
      </c>
      <c r="M450" s="387">
        <v>1.8748436301808439E-3</v>
      </c>
      <c r="N450" s="387">
        <v>2.0095952038324798E-3</v>
      </c>
      <c r="O450" s="387">
        <v>3.2690454867484252E-2</v>
      </c>
      <c r="P450" s="387">
        <v>1.2499024012957313E-2</v>
      </c>
      <c r="Q450" s="391">
        <v>5625.2193199999992</v>
      </c>
      <c r="R450" s="391">
        <v>3490.3891199999994</v>
      </c>
      <c r="S450" s="391">
        <v>794.48368600000003</v>
      </c>
      <c r="T450" s="391">
        <v>17.885711710000006</v>
      </c>
      <c r="U450" s="391">
        <v>33.459167000000001</v>
      </c>
      <c r="V450" s="391">
        <v>15.351446499999998</v>
      </c>
      <c r="W450" s="391">
        <v>16.454808690000004</v>
      </c>
      <c r="X450" s="391">
        <v>267.67339999999996</v>
      </c>
      <c r="Y450" s="391">
        <v>102.34352100000002</v>
      </c>
      <c r="AA450" s="384" t="s">
        <v>762</v>
      </c>
      <c r="AB450" s="384" t="s">
        <v>683</v>
      </c>
      <c r="AC450" s="382">
        <v>2</v>
      </c>
      <c r="AD450" s="384" t="s">
        <v>528</v>
      </c>
      <c r="AE450" s="382">
        <v>32</v>
      </c>
      <c r="AF450" s="386">
        <v>2024</v>
      </c>
      <c r="AG450" s="390">
        <v>8188.1209999999983</v>
      </c>
      <c r="AH450" s="387">
        <v>0.68699758100790165</v>
      </c>
      <c r="AI450" s="387">
        <v>0.42627473629175733</v>
      </c>
      <c r="AJ450" s="387">
        <v>9.702881601285572E-2</v>
      </c>
      <c r="AK450" s="387">
        <v>2.1843487303130973E-3</v>
      </c>
      <c r="AL450" s="387">
        <v>4.0863058814104005E-3</v>
      </c>
      <c r="AM450" s="387">
        <v>1.8748436301808439E-3</v>
      </c>
      <c r="AN450" s="387">
        <v>2.0095952038324798E-3</v>
      </c>
      <c r="AO450" s="387">
        <v>3.2690454867484252E-2</v>
      </c>
      <c r="AP450" s="387">
        <v>1.2499024012957313E-2</v>
      </c>
      <c r="AQ450" s="391">
        <v>5625.2193199999992</v>
      </c>
      <c r="AR450" s="391">
        <v>3490.3891199999994</v>
      </c>
      <c r="AS450" s="391">
        <v>794.48368600000003</v>
      </c>
      <c r="AT450" s="391">
        <v>17.885711710000006</v>
      </c>
      <c r="AU450" s="391">
        <v>33.459167000000001</v>
      </c>
      <c r="AV450" s="391">
        <v>15.351446499999998</v>
      </c>
      <c r="AW450" s="391">
        <v>16.454808690000004</v>
      </c>
      <c r="AX450" s="391">
        <v>267.67339999999996</v>
      </c>
      <c r="AY450" s="391">
        <v>102.34352100000002</v>
      </c>
    </row>
    <row r="451" spans="1:51" customFormat="1" x14ac:dyDescent="0.25">
      <c r="A451" s="384" t="s">
        <v>763</v>
      </c>
      <c r="B451" s="384" t="s">
        <v>683</v>
      </c>
      <c r="C451" s="382">
        <v>2</v>
      </c>
      <c r="D451" s="384" t="s">
        <v>528</v>
      </c>
      <c r="E451" s="382">
        <v>32</v>
      </c>
      <c r="F451" s="386">
        <v>2025</v>
      </c>
      <c r="G451" s="390">
        <v>7956.380500000002</v>
      </c>
      <c r="H451" s="387">
        <v>0.68404114659926074</v>
      </c>
      <c r="I451" s="387">
        <v>0.42670018735277926</v>
      </c>
      <c r="J451" s="387">
        <v>9.7344391460413376E-2</v>
      </c>
      <c r="K451" s="387">
        <v>2.1865435432606578E-3</v>
      </c>
      <c r="L451" s="387">
        <v>4.085850972059467E-3</v>
      </c>
      <c r="M451" s="387">
        <v>1.8744651163930624E-3</v>
      </c>
      <c r="N451" s="387">
        <v>2.0116141944191827E-3</v>
      </c>
      <c r="O451" s="387">
        <v>3.2686860941353903E-2</v>
      </c>
      <c r="P451" s="387">
        <v>1.2496492092101422E-2</v>
      </c>
      <c r="Q451" s="391">
        <v>5442.4916400000011</v>
      </c>
      <c r="R451" s="391">
        <v>3394.9890500000006</v>
      </c>
      <c r="S451" s="391">
        <v>774.50901799999974</v>
      </c>
      <c r="T451" s="391">
        <v>17.396972410000007</v>
      </c>
      <c r="U451" s="391">
        <v>32.508584999999997</v>
      </c>
      <c r="V451" s="391">
        <v>14.913957699999996</v>
      </c>
      <c r="W451" s="391">
        <v>16.005167949999997</v>
      </c>
      <c r="X451" s="391">
        <v>260.06910299999993</v>
      </c>
      <c r="Y451" s="391">
        <v>99.426845999999983</v>
      </c>
      <c r="AA451" s="384" t="s">
        <v>763</v>
      </c>
      <c r="AB451" s="384" t="s">
        <v>683</v>
      </c>
      <c r="AC451" s="382">
        <v>2</v>
      </c>
      <c r="AD451" s="384" t="s">
        <v>528</v>
      </c>
      <c r="AE451" s="382">
        <v>32</v>
      </c>
      <c r="AF451" s="386">
        <v>2025</v>
      </c>
      <c r="AG451" s="390">
        <v>7956.380500000002</v>
      </c>
      <c r="AH451" s="387">
        <v>0.68404114659926074</v>
      </c>
      <c r="AI451" s="387">
        <v>0.42670018735277926</v>
      </c>
      <c r="AJ451" s="387">
        <v>9.7344391460413376E-2</v>
      </c>
      <c r="AK451" s="387">
        <v>2.1865435432606578E-3</v>
      </c>
      <c r="AL451" s="387">
        <v>4.085850972059467E-3</v>
      </c>
      <c r="AM451" s="387">
        <v>1.8744651163930624E-3</v>
      </c>
      <c r="AN451" s="387">
        <v>2.0116141944191827E-3</v>
      </c>
      <c r="AO451" s="387">
        <v>3.2686860941353903E-2</v>
      </c>
      <c r="AP451" s="387">
        <v>1.2496492092101422E-2</v>
      </c>
      <c r="AQ451" s="391">
        <v>5442.4916400000011</v>
      </c>
      <c r="AR451" s="391">
        <v>3394.9890500000006</v>
      </c>
      <c r="AS451" s="391">
        <v>774.50901799999974</v>
      </c>
      <c r="AT451" s="391">
        <v>17.396972410000007</v>
      </c>
      <c r="AU451" s="391">
        <v>32.508584999999997</v>
      </c>
      <c r="AV451" s="391">
        <v>14.913957699999996</v>
      </c>
      <c r="AW451" s="391">
        <v>16.005167949999997</v>
      </c>
      <c r="AX451" s="391">
        <v>260.06910299999993</v>
      </c>
      <c r="AY451" s="391">
        <v>99.426845999999983</v>
      </c>
    </row>
    <row r="452" spans="1:51" customFormat="1" x14ac:dyDescent="0.25">
      <c r="A452" s="384" t="s">
        <v>764</v>
      </c>
      <c r="B452" s="384" t="s">
        <v>683</v>
      </c>
      <c r="C452" s="382">
        <v>2</v>
      </c>
      <c r="D452" s="384" t="s">
        <v>528</v>
      </c>
      <c r="E452" s="382">
        <v>32</v>
      </c>
      <c r="F452" s="386">
        <v>2026</v>
      </c>
      <c r="G452" s="390">
        <v>7688.6122999999989</v>
      </c>
      <c r="H452" s="387">
        <v>0.64033766925664859</v>
      </c>
      <c r="I452" s="387">
        <v>0.39519347464041077</v>
      </c>
      <c r="J452" s="387">
        <v>9.6687356182597495E-2</v>
      </c>
      <c r="K452" s="387">
        <v>1.9201057049007403E-3</v>
      </c>
      <c r="L452" s="387">
        <v>4.0849742156981962E-3</v>
      </c>
      <c r="M452" s="387">
        <v>1.8737118660541647E-3</v>
      </c>
      <c r="N452" s="387">
        <v>1.7664917985265043E-3</v>
      </c>
      <c r="O452" s="387">
        <v>3.2679793465460599E-2</v>
      </c>
      <c r="P452" s="387">
        <v>1.2491473656436028E-2</v>
      </c>
      <c r="Q452" s="391">
        <v>4923.3080799999998</v>
      </c>
      <c r="R452" s="391">
        <v>3038.4894099999997</v>
      </c>
      <c r="S452" s="391">
        <v>743.39159600000005</v>
      </c>
      <c r="T452" s="391">
        <v>14.762948339999999</v>
      </c>
      <c r="U452" s="391">
        <v>31.407783000000002</v>
      </c>
      <c r="V452" s="391">
        <v>14.4062441</v>
      </c>
      <c r="W452" s="391">
        <v>13.581870570000001</v>
      </c>
      <c r="X452" s="391">
        <v>251.26226199999996</v>
      </c>
      <c r="Y452" s="391">
        <v>96.04209800000001</v>
      </c>
      <c r="AA452" s="384" t="s">
        <v>764</v>
      </c>
      <c r="AB452" s="384" t="s">
        <v>683</v>
      </c>
      <c r="AC452" s="382">
        <v>2</v>
      </c>
      <c r="AD452" s="384" t="s">
        <v>528</v>
      </c>
      <c r="AE452" s="382">
        <v>32</v>
      </c>
      <c r="AF452" s="386">
        <v>2026</v>
      </c>
      <c r="AG452" s="390">
        <v>7688.6122999999989</v>
      </c>
      <c r="AH452" s="387">
        <v>0.64033766925664859</v>
      </c>
      <c r="AI452" s="387">
        <v>0.39519347464041077</v>
      </c>
      <c r="AJ452" s="387">
        <v>9.6687356182597495E-2</v>
      </c>
      <c r="AK452" s="387">
        <v>1.9201057049007403E-3</v>
      </c>
      <c r="AL452" s="387">
        <v>4.0849742156981962E-3</v>
      </c>
      <c r="AM452" s="387">
        <v>1.8737118660541647E-3</v>
      </c>
      <c r="AN452" s="387">
        <v>1.7664917985265043E-3</v>
      </c>
      <c r="AO452" s="387">
        <v>3.2679793465460599E-2</v>
      </c>
      <c r="AP452" s="387">
        <v>1.2491473656436028E-2</v>
      </c>
      <c r="AQ452" s="391">
        <v>4923.3080799999998</v>
      </c>
      <c r="AR452" s="391">
        <v>3038.4894099999997</v>
      </c>
      <c r="AS452" s="391">
        <v>743.39159600000005</v>
      </c>
      <c r="AT452" s="391">
        <v>14.762948339999999</v>
      </c>
      <c r="AU452" s="391">
        <v>31.407783000000002</v>
      </c>
      <c r="AV452" s="391">
        <v>14.4062441</v>
      </c>
      <c r="AW452" s="391">
        <v>13.581870570000001</v>
      </c>
      <c r="AX452" s="391">
        <v>251.26226199999996</v>
      </c>
      <c r="AY452" s="391">
        <v>96.04209800000001</v>
      </c>
    </row>
    <row r="453" spans="1:51" customFormat="1" x14ac:dyDescent="0.25">
      <c r="A453" s="384" t="s">
        <v>1152</v>
      </c>
      <c r="B453" s="384" t="s">
        <v>683</v>
      </c>
      <c r="C453" s="382">
        <v>2</v>
      </c>
      <c r="D453" s="384" t="s">
        <v>528</v>
      </c>
      <c r="E453" s="382">
        <v>32</v>
      </c>
      <c r="F453" s="386">
        <v>2027</v>
      </c>
      <c r="G453" s="390">
        <v>8106.7887999999984</v>
      </c>
      <c r="H453" s="387">
        <v>0.64048691881549957</v>
      </c>
      <c r="I453" s="387">
        <v>0.39447865719654629</v>
      </c>
      <c r="J453" s="387">
        <v>9.6638012698690282E-2</v>
      </c>
      <c r="K453" s="387">
        <v>1.9205792890521585E-3</v>
      </c>
      <c r="L453" s="387">
        <v>4.0840765458204625E-3</v>
      </c>
      <c r="M453" s="387">
        <v>1.8729461288050338E-3</v>
      </c>
      <c r="N453" s="387">
        <v>1.76692805540956E-3</v>
      </c>
      <c r="O453" s="387">
        <v>3.267260249829132E-2</v>
      </c>
      <c r="P453" s="387">
        <v>1.2486369325422667E-2</v>
      </c>
      <c r="Q453" s="391">
        <v>5192.2921800000004</v>
      </c>
      <c r="R453" s="391">
        <v>3197.9551600000004</v>
      </c>
      <c r="S453" s="391">
        <v>783.42395899999997</v>
      </c>
      <c r="T453" s="391">
        <v>15.569730669999998</v>
      </c>
      <c r="U453" s="391">
        <v>33.108746000000004</v>
      </c>
      <c r="V453" s="391">
        <v>15.183578700000002</v>
      </c>
      <c r="W453" s="391">
        <v>14.324112569999999</v>
      </c>
      <c r="X453" s="391">
        <v>264.86988800000006</v>
      </c>
      <c r="Y453" s="391">
        <v>101.22435900000001</v>
      </c>
      <c r="AA453" s="384" t="s">
        <v>1152</v>
      </c>
      <c r="AB453" s="384" t="s">
        <v>683</v>
      </c>
      <c r="AC453" s="382">
        <v>2</v>
      </c>
      <c r="AD453" s="384" t="s">
        <v>528</v>
      </c>
      <c r="AE453" s="382">
        <v>32</v>
      </c>
      <c r="AF453" s="386">
        <v>2027</v>
      </c>
      <c r="AG453" s="390">
        <v>8106.7887999999984</v>
      </c>
      <c r="AH453" s="387">
        <v>0.64048691881549957</v>
      </c>
      <c r="AI453" s="387">
        <v>0.39447865719654629</v>
      </c>
      <c r="AJ453" s="387">
        <v>9.6638012698690282E-2</v>
      </c>
      <c r="AK453" s="387">
        <v>1.9205792890521585E-3</v>
      </c>
      <c r="AL453" s="387">
        <v>4.0840765458204625E-3</v>
      </c>
      <c r="AM453" s="387">
        <v>1.8729461288050338E-3</v>
      </c>
      <c r="AN453" s="387">
        <v>1.76692805540956E-3</v>
      </c>
      <c r="AO453" s="387">
        <v>3.267260249829132E-2</v>
      </c>
      <c r="AP453" s="387">
        <v>1.2486369325422667E-2</v>
      </c>
      <c r="AQ453" s="391">
        <v>5192.2921800000004</v>
      </c>
      <c r="AR453" s="391">
        <v>3197.9551600000004</v>
      </c>
      <c r="AS453" s="391">
        <v>783.42395899999997</v>
      </c>
      <c r="AT453" s="391">
        <v>15.569730669999998</v>
      </c>
      <c r="AU453" s="391">
        <v>33.108746000000004</v>
      </c>
      <c r="AV453" s="391">
        <v>15.183578700000002</v>
      </c>
      <c r="AW453" s="391">
        <v>14.324112569999999</v>
      </c>
      <c r="AX453" s="391">
        <v>264.86988800000006</v>
      </c>
      <c r="AY453" s="391">
        <v>101.22435900000001</v>
      </c>
    </row>
    <row r="454" spans="1:51" customFormat="1" x14ac:dyDescent="0.25">
      <c r="A454" s="384" t="s">
        <v>1153</v>
      </c>
      <c r="B454" s="384" t="s">
        <v>683</v>
      </c>
      <c r="C454" s="382">
        <v>2</v>
      </c>
      <c r="D454" s="384" t="s">
        <v>528</v>
      </c>
      <c r="E454" s="382">
        <v>32</v>
      </c>
      <c r="F454" s="386">
        <v>2028</v>
      </c>
      <c r="G454" s="390">
        <v>8104.1378999999997</v>
      </c>
      <c r="H454" s="387">
        <v>0.57530450462843186</v>
      </c>
      <c r="I454" s="387">
        <v>0.34689692286702078</v>
      </c>
      <c r="J454" s="387">
        <v>9.5169443131020798E-2</v>
      </c>
      <c r="K454" s="387">
        <v>1.499249984381436E-3</v>
      </c>
      <c r="L454" s="387">
        <v>4.0838786812845331E-3</v>
      </c>
      <c r="M454" s="387">
        <v>1.8727891710727184E-3</v>
      </c>
      <c r="N454" s="387">
        <v>1.379305146078524E-3</v>
      </c>
      <c r="O454" s="387">
        <v>3.2671060298714819E-2</v>
      </c>
      <c r="P454" s="387">
        <v>1.2485320492880555E-2</v>
      </c>
      <c r="Q454" s="391">
        <v>4662.3470399999997</v>
      </c>
      <c r="R454" s="391">
        <v>2811.3004999999998</v>
      </c>
      <c r="S454" s="391">
        <v>771.26629100000025</v>
      </c>
      <c r="T454" s="391">
        <v>12.150128620000004</v>
      </c>
      <c r="U454" s="391">
        <v>33.096316000000002</v>
      </c>
      <c r="V454" s="391">
        <v>15.177341700000001</v>
      </c>
      <c r="W454" s="391">
        <v>11.178079110000002</v>
      </c>
      <c r="X454" s="391">
        <v>264.77077800000006</v>
      </c>
      <c r="Y454" s="391">
        <v>101.18275899999999</v>
      </c>
      <c r="AA454" s="384" t="s">
        <v>1153</v>
      </c>
      <c r="AB454" s="384" t="s">
        <v>683</v>
      </c>
      <c r="AC454" s="382">
        <v>2</v>
      </c>
      <c r="AD454" s="384" t="s">
        <v>528</v>
      </c>
      <c r="AE454" s="382">
        <v>32</v>
      </c>
      <c r="AF454" s="386">
        <v>2028</v>
      </c>
      <c r="AG454" s="390">
        <v>8104.1378999999997</v>
      </c>
      <c r="AH454" s="387">
        <v>0.57530450462843186</v>
      </c>
      <c r="AI454" s="387">
        <v>0.34689692286702078</v>
      </c>
      <c r="AJ454" s="387">
        <v>9.5169443131020798E-2</v>
      </c>
      <c r="AK454" s="387">
        <v>1.499249984381436E-3</v>
      </c>
      <c r="AL454" s="387">
        <v>4.0838786812845331E-3</v>
      </c>
      <c r="AM454" s="387">
        <v>1.8727891710727184E-3</v>
      </c>
      <c r="AN454" s="387">
        <v>1.379305146078524E-3</v>
      </c>
      <c r="AO454" s="387">
        <v>3.2671060298714819E-2</v>
      </c>
      <c r="AP454" s="387">
        <v>1.2485320492880555E-2</v>
      </c>
      <c r="AQ454" s="391">
        <v>4662.3470399999997</v>
      </c>
      <c r="AR454" s="391">
        <v>2811.3004999999998</v>
      </c>
      <c r="AS454" s="391">
        <v>771.26629100000025</v>
      </c>
      <c r="AT454" s="391">
        <v>12.150128620000004</v>
      </c>
      <c r="AU454" s="391">
        <v>33.096316000000002</v>
      </c>
      <c r="AV454" s="391">
        <v>15.177341700000001</v>
      </c>
      <c r="AW454" s="391">
        <v>11.178079110000002</v>
      </c>
      <c r="AX454" s="391">
        <v>264.77077800000006</v>
      </c>
      <c r="AY454" s="391">
        <v>101.18275899999999</v>
      </c>
    </row>
    <row r="455" spans="1:51" customFormat="1" x14ac:dyDescent="0.25">
      <c r="A455" s="384" t="s">
        <v>1385</v>
      </c>
      <c r="B455" s="384" t="s">
        <v>683</v>
      </c>
      <c r="C455" s="382">
        <v>2</v>
      </c>
      <c r="D455" s="384" t="s">
        <v>528</v>
      </c>
      <c r="E455" s="382">
        <v>32</v>
      </c>
      <c r="F455" s="386">
        <v>2029</v>
      </c>
      <c r="G455" s="390">
        <v>7701.8842999999997</v>
      </c>
      <c r="H455" s="387">
        <v>0.57478895391871831</v>
      </c>
      <c r="I455" s="387">
        <v>0.34543912455293568</v>
      </c>
      <c r="J455" s="387">
        <v>9.4686829040005194E-2</v>
      </c>
      <c r="K455" s="387">
        <v>1.4965807964682106E-3</v>
      </c>
      <c r="L455" s="387">
        <v>4.0836497634741164E-3</v>
      </c>
      <c r="M455" s="387">
        <v>1.8725873355433294E-3</v>
      </c>
      <c r="N455" s="387">
        <v>1.3768503442722455E-3</v>
      </c>
      <c r="O455" s="387">
        <v>3.2669152145014695E-2</v>
      </c>
      <c r="P455" s="387">
        <v>1.2483982783278114E-2</v>
      </c>
      <c r="Q455" s="391">
        <v>4426.95802</v>
      </c>
      <c r="R455" s="391">
        <v>2660.53217</v>
      </c>
      <c r="S455" s="391">
        <v>729.26700200000005</v>
      </c>
      <c r="T455" s="391">
        <v>11.526492140000006</v>
      </c>
      <c r="U455" s="391">
        <v>31.451798000000007</v>
      </c>
      <c r="V455" s="391">
        <v>14.422451000000001</v>
      </c>
      <c r="W455" s="391">
        <v>10.604342050000001</v>
      </c>
      <c r="X455" s="391">
        <v>251.61402999999999</v>
      </c>
      <c r="Y455" s="391">
        <v>96.150191000000007</v>
      </c>
      <c r="AA455" s="384" t="s">
        <v>1385</v>
      </c>
      <c r="AB455" s="384" t="s">
        <v>683</v>
      </c>
      <c r="AC455" s="382">
        <v>2</v>
      </c>
      <c r="AD455" s="384" t="s">
        <v>528</v>
      </c>
      <c r="AE455" s="382">
        <v>32</v>
      </c>
      <c r="AF455" s="386">
        <v>2029</v>
      </c>
      <c r="AG455" s="390">
        <v>7701.8842999999997</v>
      </c>
      <c r="AH455" s="387">
        <v>0.57478895391871831</v>
      </c>
      <c r="AI455" s="387">
        <v>0.34543912455293568</v>
      </c>
      <c r="AJ455" s="387">
        <v>9.4686829040005194E-2</v>
      </c>
      <c r="AK455" s="387">
        <v>1.4965807964682106E-3</v>
      </c>
      <c r="AL455" s="387">
        <v>4.0836497634741164E-3</v>
      </c>
      <c r="AM455" s="387">
        <v>1.8725873355433294E-3</v>
      </c>
      <c r="AN455" s="387">
        <v>1.3768503442722455E-3</v>
      </c>
      <c r="AO455" s="387">
        <v>3.2669152145014695E-2</v>
      </c>
      <c r="AP455" s="387">
        <v>1.2483982783278114E-2</v>
      </c>
      <c r="AQ455" s="391">
        <v>4426.95802</v>
      </c>
      <c r="AR455" s="391">
        <v>2660.53217</v>
      </c>
      <c r="AS455" s="391">
        <v>729.26700200000005</v>
      </c>
      <c r="AT455" s="391">
        <v>11.526492140000006</v>
      </c>
      <c r="AU455" s="391">
        <v>31.451798000000007</v>
      </c>
      <c r="AV455" s="391">
        <v>14.422451000000001</v>
      </c>
      <c r="AW455" s="391">
        <v>10.604342050000001</v>
      </c>
      <c r="AX455" s="391">
        <v>251.61402999999999</v>
      </c>
      <c r="AY455" s="391">
        <v>96.150191000000007</v>
      </c>
    </row>
    <row r="456" spans="1:51" customFormat="1" x14ac:dyDescent="0.25">
      <c r="A456" s="384" t="s">
        <v>1386</v>
      </c>
      <c r="B456" s="384" t="s">
        <v>683</v>
      </c>
      <c r="C456" s="382">
        <v>2</v>
      </c>
      <c r="D456" s="384" t="s">
        <v>528</v>
      </c>
      <c r="E456" s="382">
        <v>32</v>
      </c>
      <c r="F456" s="386">
        <v>2030</v>
      </c>
      <c r="G456" s="390">
        <v>7751.0660000000007</v>
      </c>
      <c r="H456" s="387">
        <v>0.57361836681560963</v>
      </c>
      <c r="I456" s="387">
        <v>0.34232340945103557</v>
      </c>
      <c r="J456" s="387">
        <v>9.3498676182088972E-2</v>
      </c>
      <c r="K456" s="387">
        <v>1.4904906602524084E-3</v>
      </c>
      <c r="L456" s="387">
        <v>4.0835433474569818E-3</v>
      </c>
      <c r="M456" s="387">
        <v>1.8724877584579973E-3</v>
      </c>
      <c r="N456" s="387">
        <v>1.3712468517233633E-3</v>
      </c>
      <c r="O456" s="387">
        <v>3.2668339038785112E-2</v>
      </c>
      <c r="P456" s="387">
        <v>1.2483309650569353E-2</v>
      </c>
      <c r="Q456" s="391">
        <v>4446.1538200000005</v>
      </c>
      <c r="R456" s="391">
        <v>2653.3713400000006</v>
      </c>
      <c r="S456" s="391">
        <v>724.7144099999997</v>
      </c>
      <c r="T456" s="391">
        <v>11.552891479999996</v>
      </c>
      <c r="U456" s="391">
        <v>31.651814000000002</v>
      </c>
      <c r="V456" s="391">
        <v>14.513776199999997</v>
      </c>
      <c r="W456" s="391">
        <v>10.628624850000003</v>
      </c>
      <c r="X456" s="391">
        <v>253.21445199999999</v>
      </c>
      <c r="Y456" s="391">
        <v>96.758957000000009</v>
      </c>
      <c r="AA456" s="384" t="s">
        <v>1386</v>
      </c>
      <c r="AB456" s="384" t="s">
        <v>683</v>
      </c>
      <c r="AC456" s="382">
        <v>2</v>
      </c>
      <c r="AD456" s="384" t="s">
        <v>528</v>
      </c>
      <c r="AE456" s="382">
        <v>32</v>
      </c>
      <c r="AF456" s="386">
        <v>2030</v>
      </c>
      <c r="AG456" s="390">
        <v>7751.0660000000007</v>
      </c>
      <c r="AH456" s="387">
        <v>0.57361836681560963</v>
      </c>
      <c r="AI456" s="387">
        <v>0.34232340945103557</v>
      </c>
      <c r="AJ456" s="387">
        <v>9.3498676182088972E-2</v>
      </c>
      <c r="AK456" s="387">
        <v>1.4904906602524084E-3</v>
      </c>
      <c r="AL456" s="387">
        <v>4.0835433474569818E-3</v>
      </c>
      <c r="AM456" s="387">
        <v>1.8724877584579973E-3</v>
      </c>
      <c r="AN456" s="387">
        <v>1.3712468517233633E-3</v>
      </c>
      <c r="AO456" s="387">
        <v>3.2668339038785112E-2</v>
      </c>
      <c r="AP456" s="387">
        <v>1.2483309650569353E-2</v>
      </c>
      <c r="AQ456" s="391">
        <v>4446.1538200000005</v>
      </c>
      <c r="AR456" s="391">
        <v>2653.3713400000006</v>
      </c>
      <c r="AS456" s="391">
        <v>724.7144099999997</v>
      </c>
      <c r="AT456" s="391">
        <v>11.552891479999996</v>
      </c>
      <c r="AU456" s="391">
        <v>31.651814000000002</v>
      </c>
      <c r="AV456" s="391">
        <v>14.513776199999997</v>
      </c>
      <c r="AW456" s="391">
        <v>10.628624850000003</v>
      </c>
      <c r="AX456" s="391">
        <v>253.21445199999999</v>
      </c>
      <c r="AY456" s="391">
        <v>96.758957000000009</v>
      </c>
    </row>
    <row r="457" spans="1:51" customFormat="1" x14ac:dyDescent="0.25">
      <c r="A457" s="384" t="s">
        <v>2112</v>
      </c>
      <c r="B457" s="384" t="s">
        <v>683</v>
      </c>
      <c r="C457" s="382">
        <v>2</v>
      </c>
      <c r="D457" s="384" t="s">
        <v>528</v>
      </c>
      <c r="E457" s="382">
        <v>32</v>
      </c>
      <c r="F457" s="386">
        <v>2031</v>
      </c>
      <c r="G457" s="390">
        <v>8006.7160999999996</v>
      </c>
      <c r="H457" s="387">
        <v>0.57267621740703401</v>
      </c>
      <c r="I457" s="387">
        <v>0.33975440817740488</v>
      </c>
      <c r="J457" s="387">
        <v>9.2514670652553824E-2</v>
      </c>
      <c r="K457" s="387">
        <v>1.4855942175844101E-3</v>
      </c>
      <c r="L457" s="387">
        <v>4.0833647142803015E-3</v>
      </c>
      <c r="M457" s="387">
        <v>1.872351475032317E-3</v>
      </c>
      <c r="N457" s="387">
        <v>1.3667418918475208E-3</v>
      </c>
      <c r="O457" s="387">
        <v>3.2666940819844982E-2</v>
      </c>
      <c r="P457" s="387">
        <v>1.2482403491239058E-2</v>
      </c>
      <c r="Q457" s="391">
        <v>4585.2558899999995</v>
      </c>
      <c r="R457" s="391">
        <v>2720.3170899999991</v>
      </c>
      <c r="S457" s="391">
        <v>740.73870300000021</v>
      </c>
      <c r="T457" s="391">
        <v>11.894731139999999</v>
      </c>
      <c r="U457" s="391">
        <v>32.694341999999992</v>
      </c>
      <c r="V457" s="391">
        <v>14.9913867</v>
      </c>
      <c r="W457" s="391">
        <v>10.943114310000004</v>
      </c>
      <c r="X457" s="391">
        <v>261.55492099999998</v>
      </c>
      <c r="Y457" s="391">
        <v>99.943060999999972</v>
      </c>
      <c r="AA457" s="384" t="s">
        <v>2112</v>
      </c>
      <c r="AB457" s="384" t="s">
        <v>683</v>
      </c>
      <c r="AC457" s="382">
        <v>2</v>
      </c>
      <c r="AD457" s="384" t="s">
        <v>528</v>
      </c>
      <c r="AE457" s="382">
        <v>32</v>
      </c>
      <c r="AF457" s="386">
        <v>2031</v>
      </c>
      <c r="AG457" s="390">
        <v>8006.7160999999996</v>
      </c>
      <c r="AH457" s="387">
        <v>0.57267621740703401</v>
      </c>
      <c r="AI457" s="387">
        <v>0.33975440817740488</v>
      </c>
      <c r="AJ457" s="387">
        <v>9.2514670652553824E-2</v>
      </c>
      <c r="AK457" s="387">
        <v>1.4855942175844101E-3</v>
      </c>
      <c r="AL457" s="387">
        <v>4.0833647142803015E-3</v>
      </c>
      <c r="AM457" s="387">
        <v>1.872351475032317E-3</v>
      </c>
      <c r="AN457" s="387">
        <v>1.3667418918475208E-3</v>
      </c>
      <c r="AO457" s="387">
        <v>3.2666940819844982E-2</v>
      </c>
      <c r="AP457" s="387">
        <v>1.2482403491239058E-2</v>
      </c>
      <c r="AQ457" s="391">
        <v>4585.2558899999995</v>
      </c>
      <c r="AR457" s="391">
        <v>2720.3170899999991</v>
      </c>
      <c r="AS457" s="391">
        <v>740.73870300000021</v>
      </c>
      <c r="AT457" s="391">
        <v>11.894731139999999</v>
      </c>
      <c r="AU457" s="391">
        <v>32.694341999999992</v>
      </c>
      <c r="AV457" s="391">
        <v>14.9913867</v>
      </c>
      <c r="AW457" s="391">
        <v>10.943114310000004</v>
      </c>
      <c r="AX457" s="391">
        <v>261.55492099999998</v>
      </c>
      <c r="AY457" s="391">
        <v>99.943060999999972</v>
      </c>
    </row>
    <row r="458" spans="1:51" customFormat="1" x14ac:dyDescent="0.25">
      <c r="A458" s="384" t="s">
        <v>765</v>
      </c>
      <c r="B458" s="384" t="s">
        <v>683</v>
      </c>
      <c r="C458" s="382">
        <v>2</v>
      </c>
      <c r="D458" s="384" t="s">
        <v>766</v>
      </c>
      <c r="E458" s="382">
        <v>41</v>
      </c>
      <c r="F458" s="386">
        <v>41</v>
      </c>
      <c r="G458" s="390">
        <v>5779.3273579999995</v>
      </c>
      <c r="H458" s="387">
        <v>2.311793691859426</v>
      </c>
      <c r="I458" s="387">
        <v>4.0291895850032882</v>
      </c>
      <c r="J458" s="387">
        <v>0.18189359878548</v>
      </c>
      <c r="K458" s="387">
        <v>5.9307078778581983E-2</v>
      </c>
      <c r="L458" s="387">
        <v>2.2323489845476926E-2</v>
      </c>
      <c r="M458" s="387">
        <v>4.9391085324985333E-3</v>
      </c>
      <c r="N458" s="387">
        <v>5.4562339431224863E-2</v>
      </c>
      <c r="O458" s="387">
        <v>0.17858790227054658</v>
      </c>
      <c r="P458" s="387">
        <v>3.2927554367824415E-2</v>
      </c>
      <c r="Q458" s="391">
        <v>13360.612529415001</v>
      </c>
      <c r="R458" s="391">
        <v>23286.00559917817</v>
      </c>
      <c r="S458" s="391">
        <v>1051.2226517060001</v>
      </c>
      <c r="T458" s="391">
        <v>342.75502290812005</v>
      </c>
      <c r="U458" s="391">
        <v>129.01475558999999</v>
      </c>
      <c r="V458" s="391">
        <v>28.544725066000002</v>
      </c>
      <c r="W458" s="391">
        <v>315.33362099135996</v>
      </c>
      <c r="X458" s="391">
        <v>1032.1179494</v>
      </c>
      <c r="Y458" s="391">
        <v>190.29911579</v>
      </c>
      <c r="AA458" s="384" t="s">
        <v>765</v>
      </c>
      <c r="AB458" s="384" t="s">
        <v>683</v>
      </c>
      <c r="AC458" s="382">
        <v>2</v>
      </c>
      <c r="AD458" s="384" t="s">
        <v>766</v>
      </c>
      <c r="AE458" s="382">
        <v>41</v>
      </c>
      <c r="AF458" s="386">
        <v>41</v>
      </c>
      <c r="AG458" s="390">
        <v>5779.3273579999995</v>
      </c>
      <c r="AH458" s="387">
        <v>2.311793691859426</v>
      </c>
      <c r="AI458" s="387">
        <v>4.0291895850032882</v>
      </c>
      <c r="AJ458" s="387">
        <v>0.18189359878548</v>
      </c>
      <c r="AK458" s="387">
        <v>5.9307078778581983E-2</v>
      </c>
      <c r="AL458" s="387">
        <v>2.2323489845476926E-2</v>
      </c>
      <c r="AM458" s="387">
        <v>4.9391085324985333E-3</v>
      </c>
      <c r="AN458" s="387">
        <v>5.4562339431224863E-2</v>
      </c>
      <c r="AO458" s="387">
        <v>0.17858790227054658</v>
      </c>
      <c r="AP458" s="387">
        <v>3.2927554367824415E-2</v>
      </c>
      <c r="AQ458" s="391">
        <v>13360.612529415001</v>
      </c>
      <c r="AR458" s="391">
        <v>23286.00559917817</v>
      </c>
      <c r="AS458" s="391">
        <v>1051.2226517060001</v>
      </c>
      <c r="AT458" s="391">
        <v>342.75502290812005</v>
      </c>
      <c r="AU458" s="391">
        <v>129.01475558999999</v>
      </c>
      <c r="AV458" s="391">
        <v>28.544725066000002</v>
      </c>
      <c r="AW458" s="391">
        <v>315.33362099135996</v>
      </c>
      <c r="AX458" s="391">
        <v>1032.1179494</v>
      </c>
      <c r="AY458" s="391">
        <v>190.29911579</v>
      </c>
    </row>
    <row r="459" spans="1:51" customFormat="1" x14ac:dyDescent="0.25">
      <c r="A459" s="384" t="s">
        <v>767</v>
      </c>
      <c r="B459" s="384" t="s">
        <v>683</v>
      </c>
      <c r="C459" s="382">
        <v>2</v>
      </c>
      <c r="D459" s="384" t="s">
        <v>766</v>
      </c>
      <c r="E459" s="382">
        <v>41</v>
      </c>
      <c r="F459" s="386">
        <v>2001</v>
      </c>
      <c r="G459" s="390">
        <v>98.406526999999983</v>
      </c>
      <c r="H459" s="387">
        <v>6.5781917213682402</v>
      </c>
      <c r="I459" s="387">
        <v>20.227954202439644</v>
      </c>
      <c r="J459" s="387">
        <v>1.4007632291504413</v>
      </c>
      <c r="K459" s="387">
        <v>0.98295301827692794</v>
      </c>
      <c r="L459" s="387">
        <v>2.0898837228550904E-2</v>
      </c>
      <c r="M459" s="387">
        <v>4.6856209039873968E-3</v>
      </c>
      <c r="N459" s="387">
        <v>0.90431373749121302</v>
      </c>
      <c r="O459" s="387">
        <v>0.16719074335384285</v>
      </c>
      <c r="P459" s="387">
        <v>3.1237650526981818E-2</v>
      </c>
      <c r="Q459" s="391">
        <v>647.33700124000006</v>
      </c>
      <c r="R459" s="391">
        <v>1990.56272137714</v>
      </c>
      <c r="S459" s="391">
        <v>137.84424453000005</v>
      </c>
      <c r="T459" s="391">
        <v>96.728992732799981</v>
      </c>
      <c r="U459" s="391">
        <v>2.0565819899999993</v>
      </c>
      <c r="V459" s="391">
        <v>0.46109568000000006</v>
      </c>
      <c r="W459" s="391">
        <v>88.990374224899952</v>
      </c>
      <c r="X459" s="391">
        <v>16.452660400000003</v>
      </c>
      <c r="Y459" s="391">
        <v>3.0739887000000001</v>
      </c>
      <c r="AA459" s="384" t="s">
        <v>767</v>
      </c>
      <c r="AB459" s="384" t="s">
        <v>683</v>
      </c>
      <c r="AC459" s="382">
        <v>2</v>
      </c>
      <c r="AD459" s="384" t="s">
        <v>766</v>
      </c>
      <c r="AE459" s="382">
        <v>41</v>
      </c>
      <c r="AF459" s="386">
        <v>2001</v>
      </c>
      <c r="AG459" s="390">
        <v>98.406526999999983</v>
      </c>
      <c r="AH459" s="387">
        <v>6.5781917213682402</v>
      </c>
      <c r="AI459" s="387">
        <v>20.227954202439644</v>
      </c>
      <c r="AJ459" s="387">
        <v>1.4007632291504413</v>
      </c>
      <c r="AK459" s="387">
        <v>0.98295301827692794</v>
      </c>
      <c r="AL459" s="387">
        <v>2.0898837228550904E-2</v>
      </c>
      <c r="AM459" s="387">
        <v>4.6856209039873968E-3</v>
      </c>
      <c r="AN459" s="387">
        <v>0.90431373749121302</v>
      </c>
      <c r="AO459" s="387">
        <v>0.16719074335384285</v>
      </c>
      <c r="AP459" s="387">
        <v>3.1237650526981818E-2</v>
      </c>
      <c r="AQ459" s="391">
        <v>647.33700124000006</v>
      </c>
      <c r="AR459" s="391">
        <v>1990.56272137714</v>
      </c>
      <c r="AS459" s="391">
        <v>137.84424453000005</v>
      </c>
      <c r="AT459" s="391">
        <v>96.728992732799981</v>
      </c>
      <c r="AU459" s="391">
        <v>2.0565819899999993</v>
      </c>
      <c r="AV459" s="391">
        <v>0.46109568000000006</v>
      </c>
      <c r="AW459" s="391">
        <v>88.990374224899952</v>
      </c>
      <c r="AX459" s="391">
        <v>16.452660400000003</v>
      </c>
      <c r="AY459" s="391">
        <v>3.0739887000000001</v>
      </c>
    </row>
    <row r="460" spans="1:51" customFormat="1" x14ac:dyDescent="0.25">
      <c r="A460" s="384" t="s">
        <v>768</v>
      </c>
      <c r="B460" s="384" t="s">
        <v>683</v>
      </c>
      <c r="C460" s="382">
        <v>2</v>
      </c>
      <c r="D460" s="384" t="s">
        <v>766</v>
      </c>
      <c r="E460" s="382">
        <v>41</v>
      </c>
      <c r="F460" s="386">
        <v>2002</v>
      </c>
      <c r="G460" s="390">
        <v>40.340882000000001</v>
      </c>
      <c r="H460" s="387">
        <v>6.5112096623965678</v>
      </c>
      <c r="I460" s="387">
        <v>19.596956874574538</v>
      </c>
      <c r="J460" s="387">
        <v>1.4577240485966569</v>
      </c>
      <c r="K460" s="387">
        <v>0.95961690279354828</v>
      </c>
      <c r="L460" s="387">
        <v>1.9859354339352323E-2</v>
      </c>
      <c r="M460" s="387">
        <v>4.4483619867309787E-3</v>
      </c>
      <c r="N460" s="387">
        <v>0.88284559864085244</v>
      </c>
      <c r="O460" s="387">
        <v>0.15887473159362259</v>
      </c>
      <c r="P460" s="387">
        <v>2.9655868704110144E-2</v>
      </c>
      <c r="Q460" s="391">
        <v>262.6679406679998</v>
      </c>
      <c r="R460" s="391">
        <v>790.55852483630031</v>
      </c>
      <c r="S460" s="391">
        <v>58.805873833000007</v>
      </c>
      <c r="T460" s="391">
        <v>38.711792240800001</v>
      </c>
      <c r="U460" s="391">
        <v>0.80114387000000009</v>
      </c>
      <c r="V460" s="391">
        <v>0.17945084599999997</v>
      </c>
      <c r="W460" s="391">
        <v>35.614770118989988</v>
      </c>
      <c r="X460" s="391">
        <v>6.4091468000000011</v>
      </c>
      <c r="Y460" s="391">
        <v>1.1963439000000002</v>
      </c>
      <c r="AA460" s="384" t="s">
        <v>768</v>
      </c>
      <c r="AB460" s="384" t="s">
        <v>683</v>
      </c>
      <c r="AC460" s="382">
        <v>2</v>
      </c>
      <c r="AD460" s="384" t="s">
        <v>766</v>
      </c>
      <c r="AE460" s="382">
        <v>41</v>
      </c>
      <c r="AF460" s="386">
        <v>2002</v>
      </c>
      <c r="AG460" s="390">
        <v>40.340882000000001</v>
      </c>
      <c r="AH460" s="387">
        <v>6.5112096623965678</v>
      </c>
      <c r="AI460" s="387">
        <v>19.596956874574538</v>
      </c>
      <c r="AJ460" s="387">
        <v>1.4577240485966569</v>
      </c>
      <c r="AK460" s="387">
        <v>0.95961690279354828</v>
      </c>
      <c r="AL460" s="387">
        <v>1.9859354339352323E-2</v>
      </c>
      <c r="AM460" s="387">
        <v>4.4483619867309787E-3</v>
      </c>
      <c r="AN460" s="387">
        <v>0.88284559864085244</v>
      </c>
      <c r="AO460" s="387">
        <v>0.15887473159362259</v>
      </c>
      <c r="AP460" s="387">
        <v>2.9655868704110144E-2</v>
      </c>
      <c r="AQ460" s="391">
        <v>262.6679406679998</v>
      </c>
      <c r="AR460" s="391">
        <v>790.55852483630031</v>
      </c>
      <c r="AS460" s="391">
        <v>58.805873833000007</v>
      </c>
      <c r="AT460" s="391">
        <v>38.711792240800001</v>
      </c>
      <c r="AU460" s="391">
        <v>0.80114387000000009</v>
      </c>
      <c r="AV460" s="391">
        <v>0.17945084599999997</v>
      </c>
      <c r="AW460" s="391">
        <v>35.614770118989988</v>
      </c>
      <c r="AX460" s="391">
        <v>6.4091468000000011</v>
      </c>
      <c r="AY460" s="391">
        <v>1.1963439000000002</v>
      </c>
    </row>
    <row r="461" spans="1:51" customFormat="1" x14ac:dyDescent="0.25">
      <c r="A461" s="384" t="s">
        <v>769</v>
      </c>
      <c r="B461" s="384" t="s">
        <v>683</v>
      </c>
      <c r="C461" s="382">
        <v>2</v>
      </c>
      <c r="D461" s="384" t="s">
        <v>766</v>
      </c>
      <c r="E461" s="382">
        <v>41</v>
      </c>
      <c r="F461" s="386">
        <v>2003</v>
      </c>
      <c r="G461" s="390">
        <v>46.836474000000003</v>
      </c>
      <c r="H461" s="387">
        <v>3.6587626236552273</v>
      </c>
      <c r="I461" s="387">
        <v>10.229057074868619</v>
      </c>
      <c r="J461" s="387">
        <v>1.0916692228155354</v>
      </c>
      <c r="K461" s="387">
        <v>0.84883437975924514</v>
      </c>
      <c r="L461" s="387">
        <v>1.9308751764703719E-2</v>
      </c>
      <c r="M461" s="387">
        <v>4.3181805060731084E-3</v>
      </c>
      <c r="N461" s="387">
        <v>0.78092451796862394</v>
      </c>
      <c r="O461" s="387">
        <v>0.15446994792989754</v>
      </c>
      <c r="P461" s="387">
        <v>2.8788010386947571E-2</v>
      </c>
      <c r="Q461" s="391">
        <v>171.36354049499985</v>
      </c>
      <c r="R461" s="391">
        <v>479.09296573160015</v>
      </c>
      <c r="S461" s="391">
        <v>51.12993717100003</v>
      </c>
      <c r="T461" s="391">
        <v>39.756409357900012</v>
      </c>
      <c r="U461" s="391">
        <v>0.9043538499999999</v>
      </c>
      <c r="V461" s="391">
        <v>0.20224834899999999</v>
      </c>
      <c r="W461" s="391">
        <v>36.575750881799991</v>
      </c>
      <c r="X461" s="391">
        <v>7.2348277000000003</v>
      </c>
      <c r="Y461" s="391">
        <v>1.3483288999999998</v>
      </c>
      <c r="AA461" s="384" t="s">
        <v>769</v>
      </c>
      <c r="AB461" s="384" t="s">
        <v>683</v>
      </c>
      <c r="AC461" s="382">
        <v>2</v>
      </c>
      <c r="AD461" s="384" t="s">
        <v>766</v>
      </c>
      <c r="AE461" s="382">
        <v>41</v>
      </c>
      <c r="AF461" s="386">
        <v>2003</v>
      </c>
      <c r="AG461" s="390">
        <v>46.836474000000003</v>
      </c>
      <c r="AH461" s="387">
        <v>3.6587626236552273</v>
      </c>
      <c r="AI461" s="387">
        <v>10.229057074868619</v>
      </c>
      <c r="AJ461" s="387">
        <v>1.0916692228155354</v>
      </c>
      <c r="AK461" s="387">
        <v>0.84883437975924514</v>
      </c>
      <c r="AL461" s="387">
        <v>1.9308751764703719E-2</v>
      </c>
      <c r="AM461" s="387">
        <v>4.3181805060731084E-3</v>
      </c>
      <c r="AN461" s="387">
        <v>0.78092451796862394</v>
      </c>
      <c r="AO461" s="387">
        <v>0.15446994792989754</v>
      </c>
      <c r="AP461" s="387">
        <v>2.8788010386947571E-2</v>
      </c>
      <c r="AQ461" s="391">
        <v>171.36354049499985</v>
      </c>
      <c r="AR461" s="391">
        <v>479.09296573160015</v>
      </c>
      <c r="AS461" s="391">
        <v>51.12993717100003</v>
      </c>
      <c r="AT461" s="391">
        <v>39.756409357900012</v>
      </c>
      <c r="AU461" s="391">
        <v>0.9043538499999999</v>
      </c>
      <c r="AV461" s="391">
        <v>0.20224834899999999</v>
      </c>
      <c r="AW461" s="391">
        <v>36.575750881799991</v>
      </c>
      <c r="AX461" s="391">
        <v>7.2348277000000003</v>
      </c>
      <c r="AY461" s="391">
        <v>1.3483288999999998</v>
      </c>
    </row>
    <row r="462" spans="1:51" customFormat="1" x14ac:dyDescent="0.25">
      <c r="A462" s="384" t="s">
        <v>770</v>
      </c>
      <c r="B462" s="384" t="s">
        <v>683</v>
      </c>
      <c r="C462" s="382">
        <v>2</v>
      </c>
      <c r="D462" s="384" t="s">
        <v>766</v>
      </c>
      <c r="E462" s="382">
        <v>41</v>
      </c>
      <c r="F462" s="386">
        <v>2004</v>
      </c>
      <c r="G462" s="390">
        <v>34.613489999999999</v>
      </c>
      <c r="H462" s="387">
        <v>3.6435787058167208</v>
      </c>
      <c r="I462" s="387">
        <v>10.08924272290832</v>
      </c>
      <c r="J462" s="387">
        <v>1.0795976382618455</v>
      </c>
      <c r="K462" s="387">
        <v>0.84722776510400988</v>
      </c>
      <c r="L462" s="387">
        <v>1.898800929926454E-2</v>
      </c>
      <c r="M462" s="387">
        <v>4.2925753225115408E-3</v>
      </c>
      <c r="N462" s="387">
        <v>0.77944741556398944</v>
      </c>
      <c r="O462" s="387">
        <v>0.15190404954831191</v>
      </c>
      <c r="P462" s="387">
        <v>2.8617304698254929E-2</v>
      </c>
      <c r="Q462" s="391">
        <v>126.116975098</v>
      </c>
      <c r="R462" s="391">
        <v>349.22390209695988</v>
      </c>
      <c r="S462" s="391">
        <v>37.368642056000006</v>
      </c>
      <c r="T462" s="391">
        <v>29.325509775149992</v>
      </c>
      <c r="U462" s="391">
        <v>0.6572412700000001</v>
      </c>
      <c r="V462" s="391">
        <v>0.14858101299999998</v>
      </c>
      <c r="W462" s="391">
        <v>26.979395324149991</v>
      </c>
      <c r="X462" s="391">
        <v>5.2579292999999989</v>
      </c>
      <c r="Y462" s="391">
        <v>0.99054478999999995</v>
      </c>
      <c r="AA462" s="384" t="s">
        <v>770</v>
      </c>
      <c r="AB462" s="384" t="s">
        <v>683</v>
      </c>
      <c r="AC462" s="382">
        <v>2</v>
      </c>
      <c r="AD462" s="384" t="s">
        <v>766</v>
      </c>
      <c r="AE462" s="382">
        <v>41</v>
      </c>
      <c r="AF462" s="386">
        <v>2004</v>
      </c>
      <c r="AG462" s="390">
        <v>34.613489999999999</v>
      </c>
      <c r="AH462" s="387">
        <v>3.6435787058167208</v>
      </c>
      <c r="AI462" s="387">
        <v>10.08924272290832</v>
      </c>
      <c r="AJ462" s="387">
        <v>1.0795976382618455</v>
      </c>
      <c r="AK462" s="387">
        <v>0.84722776510400988</v>
      </c>
      <c r="AL462" s="387">
        <v>1.898800929926454E-2</v>
      </c>
      <c r="AM462" s="387">
        <v>4.2925753225115408E-3</v>
      </c>
      <c r="AN462" s="387">
        <v>0.77944741556398944</v>
      </c>
      <c r="AO462" s="387">
        <v>0.15190404954831191</v>
      </c>
      <c r="AP462" s="387">
        <v>2.8617304698254929E-2</v>
      </c>
      <c r="AQ462" s="391">
        <v>126.116975098</v>
      </c>
      <c r="AR462" s="391">
        <v>349.22390209695988</v>
      </c>
      <c r="AS462" s="391">
        <v>37.368642056000006</v>
      </c>
      <c r="AT462" s="391">
        <v>29.325509775149992</v>
      </c>
      <c r="AU462" s="391">
        <v>0.6572412700000001</v>
      </c>
      <c r="AV462" s="391">
        <v>0.14858101299999998</v>
      </c>
      <c r="AW462" s="391">
        <v>26.979395324149991</v>
      </c>
      <c r="AX462" s="391">
        <v>5.2579292999999989</v>
      </c>
      <c r="AY462" s="391">
        <v>0.99054478999999995</v>
      </c>
    </row>
    <row r="463" spans="1:51" customFormat="1" x14ac:dyDescent="0.25">
      <c r="A463" s="384" t="s">
        <v>771</v>
      </c>
      <c r="B463" s="384" t="s">
        <v>683</v>
      </c>
      <c r="C463" s="382">
        <v>2</v>
      </c>
      <c r="D463" s="384" t="s">
        <v>766</v>
      </c>
      <c r="E463" s="382">
        <v>41</v>
      </c>
      <c r="F463" s="386">
        <v>2005</v>
      </c>
      <c r="G463" s="390">
        <v>46.196857000000016</v>
      </c>
      <c r="H463" s="387">
        <v>3.6762819151095054</v>
      </c>
      <c r="I463" s="387">
        <v>9.7420108047452185</v>
      </c>
      <c r="J463" s="387">
        <v>1.0732628653936349</v>
      </c>
      <c r="K463" s="387">
        <v>0.82051905371765865</v>
      </c>
      <c r="L463" s="387">
        <v>1.7466692376929448E-2</v>
      </c>
      <c r="M463" s="387">
        <v>4.0039879336379947E-3</v>
      </c>
      <c r="N463" s="387">
        <v>0.7548750614519073</v>
      </c>
      <c r="O463" s="387">
        <v>0.13973343900863208</v>
      </c>
      <c r="P463" s="387">
        <v>2.6693377430416956E-2</v>
      </c>
      <c r="Q463" s="391">
        <v>169.83266992400002</v>
      </c>
      <c r="R463" s="391">
        <v>450.05028003926992</v>
      </c>
      <c r="S463" s="391">
        <v>49.581371116000014</v>
      </c>
      <c r="T463" s="391">
        <v>37.90540139037001</v>
      </c>
      <c r="U463" s="391">
        <v>0.80690629000000003</v>
      </c>
      <c r="V463" s="391">
        <v>0.18497165799999998</v>
      </c>
      <c r="W463" s="391">
        <v>34.872855266759984</v>
      </c>
      <c r="X463" s="391">
        <v>6.4552457000000008</v>
      </c>
      <c r="Y463" s="391">
        <v>1.23315014</v>
      </c>
      <c r="AA463" s="384" t="s">
        <v>771</v>
      </c>
      <c r="AB463" s="384" t="s">
        <v>683</v>
      </c>
      <c r="AC463" s="382">
        <v>2</v>
      </c>
      <c r="AD463" s="384" t="s">
        <v>766</v>
      </c>
      <c r="AE463" s="382">
        <v>41</v>
      </c>
      <c r="AF463" s="386">
        <v>2005</v>
      </c>
      <c r="AG463" s="390">
        <v>46.196857000000016</v>
      </c>
      <c r="AH463" s="387">
        <v>3.6762819151095054</v>
      </c>
      <c r="AI463" s="387">
        <v>9.7420108047452185</v>
      </c>
      <c r="AJ463" s="387">
        <v>1.0732628653936349</v>
      </c>
      <c r="AK463" s="387">
        <v>0.82051905371765865</v>
      </c>
      <c r="AL463" s="387">
        <v>1.7466692376929448E-2</v>
      </c>
      <c r="AM463" s="387">
        <v>4.0039879336379947E-3</v>
      </c>
      <c r="AN463" s="387">
        <v>0.7548750614519073</v>
      </c>
      <c r="AO463" s="387">
        <v>0.13973343900863208</v>
      </c>
      <c r="AP463" s="387">
        <v>2.6693377430416956E-2</v>
      </c>
      <c r="AQ463" s="391">
        <v>169.83266992400002</v>
      </c>
      <c r="AR463" s="391">
        <v>450.05028003926992</v>
      </c>
      <c r="AS463" s="391">
        <v>49.581371116000014</v>
      </c>
      <c r="AT463" s="391">
        <v>37.90540139037001</v>
      </c>
      <c r="AU463" s="391">
        <v>0.80690629000000003</v>
      </c>
      <c r="AV463" s="391">
        <v>0.18497165799999998</v>
      </c>
      <c r="AW463" s="391">
        <v>34.872855266759984</v>
      </c>
      <c r="AX463" s="391">
        <v>6.4552457000000008</v>
      </c>
      <c r="AY463" s="391">
        <v>1.23315014</v>
      </c>
    </row>
    <row r="464" spans="1:51" customFormat="1" x14ac:dyDescent="0.25">
      <c r="A464" s="384" t="s">
        <v>772</v>
      </c>
      <c r="B464" s="384" t="s">
        <v>683</v>
      </c>
      <c r="C464" s="382">
        <v>2</v>
      </c>
      <c r="D464" s="384" t="s">
        <v>766</v>
      </c>
      <c r="E464" s="382">
        <v>41</v>
      </c>
      <c r="F464" s="386">
        <v>2006</v>
      </c>
      <c r="G464" s="390">
        <v>81.560092999999995</v>
      </c>
      <c r="H464" s="387">
        <v>3.7713587200053831</v>
      </c>
      <c r="I464" s="387">
        <v>9.5665202762446526</v>
      </c>
      <c r="J464" s="387">
        <v>1.0964504897021148</v>
      </c>
      <c r="K464" s="387">
        <v>0.78167917863458014</v>
      </c>
      <c r="L464" s="387">
        <v>1.5889760817217317E-2</v>
      </c>
      <c r="M464" s="387">
        <v>3.6071616544135128E-3</v>
      </c>
      <c r="N464" s="387">
        <v>0.71914258475158899</v>
      </c>
      <c r="O464" s="387">
        <v>0.12711821699369566</v>
      </c>
      <c r="P464" s="387">
        <v>2.404783991602364E-2</v>
      </c>
      <c r="Q464" s="391">
        <v>307.59236793999997</v>
      </c>
      <c r="R464" s="391">
        <v>780.24628341689947</v>
      </c>
      <c r="S464" s="391">
        <v>89.426603910000011</v>
      </c>
      <c r="T464" s="391">
        <v>63.753826505599967</v>
      </c>
      <c r="U464" s="391">
        <v>1.2959703700000003</v>
      </c>
      <c r="V464" s="391">
        <v>0.29420043999999995</v>
      </c>
      <c r="W464" s="391">
        <v>58.653336092599979</v>
      </c>
      <c r="X464" s="391">
        <v>10.367773599999998</v>
      </c>
      <c r="Y464" s="391">
        <v>1.9613440600000001</v>
      </c>
      <c r="AA464" s="384" t="s">
        <v>772</v>
      </c>
      <c r="AB464" s="384" t="s">
        <v>683</v>
      </c>
      <c r="AC464" s="382">
        <v>2</v>
      </c>
      <c r="AD464" s="384" t="s">
        <v>766</v>
      </c>
      <c r="AE464" s="382">
        <v>41</v>
      </c>
      <c r="AF464" s="386">
        <v>2006</v>
      </c>
      <c r="AG464" s="390">
        <v>81.560092999999995</v>
      </c>
      <c r="AH464" s="387">
        <v>3.7713587200053831</v>
      </c>
      <c r="AI464" s="387">
        <v>9.5665202762446526</v>
      </c>
      <c r="AJ464" s="387">
        <v>1.0964504897021148</v>
      </c>
      <c r="AK464" s="387">
        <v>0.78167917863458014</v>
      </c>
      <c r="AL464" s="387">
        <v>1.5889760817217317E-2</v>
      </c>
      <c r="AM464" s="387">
        <v>3.6071616544135128E-3</v>
      </c>
      <c r="AN464" s="387">
        <v>0.71914258475158899</v>
      </c>
      <c r="AO464" s="387">
        <v>0.12711821699369566</v>
      </c>
      <c r="AP464" s="387">
        <v>2.404783991602364E-2</v>
      </c>
      <c r="AQ464" s="391">
        <v>307.59236793999997</v>
      </c>
      <c r="AR464" s="391">
        <v>780.24628341689947</v>
      </c>
      <c r="AS464" s="391">
        <v>89.426603910000011</v>
      </c>
      <c r="AT464" s="391">
        <v>63.753826505599967</v>
      </c>
      <c r="AU464" s="391">
        <v>1.2959703700000003</v>
      </c>
      <c r="AV464" s="391">
        <v>0.29420043999999995</v>
      </c>
      <c r="AW464" s="391">
        <v>58.653336092599979</v>
      </c>
      <c r="AX464" s="391">
        <v>10.367773599999998</v>
      </c>
      <c r="AY464" s="391">
        <v>1.9613440600000001</v>
      </c>
    </row>
    <row r="465" spans="1:51" customFormat="1" x14ac:dyDescent="0.25">
      <c r="A465" s="384" t="s">
        <v>773</v>
      </c>
      <c r="B465" s="384" t="s">
        <v>683</v>
      </c>
      <c r="C465" s="382">
        <v>2</v>
      </c>
      <c r="D465" s="384" t="s">
        <v>766</v>
      </c>
      <c r="E465" s="382">
        <v>41</v>
      </c>
      <c r="F465" s="386">
        <v>2007</v>
      </c>
      <c r="G465" s="390">
        <v>93.572711000000012</v>
      </c>
      <c r="H465" s="387">
        <v>1.0774731427841173</v>
      </c>
      <c r="I465" s="387">
        <v>7.1753316879960867</v>
      </c>
      <c r="J465" s="387">
        <v>0.21481567312931657</v>
      </c>
      <c r="K465" s="387">
        <v>3.4179674674916699E-2</v>
      </c>
      <c r="L465" s="387">
        <v>1.9442233964985792E-2</v>
      </c>
      <c r="M465" s="387">
        <v>4.3873928158392238E-3</v>
      </c>
      <c r="N465" s="387">
        <v>3.1445200287079436E-2</v>
      </c>
      <c r="O465" s="387">
        <v>0.15553795058903441</v>
      </c>
      <c r="P465" s="387">
        <v>2.9249457141409526E-2</v>
      </c>
      <c r="Q465" s="391">
        <v>100.82208299999995</v>
      </c>
      <c r="R465" s="391">
        <v>671.41523837000011</v>
      </c>
      <c r="S465" s="391">
        <v>20.100884900000008</v>
      </c>
      <c r="T465" s="391">
        <v>3.1982848204299996</v>
      </c>
      <c r="U465" s="391">
        <v>1.81926254</v>
      </c>
      <c r="V465" s="391">
        <v>0.41054023999999995</v>
      </c>
      <c r="W465" s="391">
        <v>2.9424126388000014</v>
      </c>
      <c r="X465" s="391">
        <v>14.554107699999999</v>
      </c>
      <c r="Y465" s="391">
        <v>2.7369509999999999</v>
      </c>
      <c r="AA465" s="384" t="s">
        <v>773</v>
      </c>
      <c r="AB465" s="384" t="s">
        <v>683</v>
      </c>
      <c r="AC465" s="382">
        <v>2</v>
      </c>
      <c r="AD465" s="384" t="s">
        <v>766</v>
      </c>
      <c r="AE465" s="382">
        <v>41</v>
      </c>
      <c r="AF465" s="386">
        <v>2007</v>
      </c>
      <c r="AG465" s="390">
        <v>93.572711000000012</v>
      </c>
      <c r="AH465" s="387">
        <v>1.0774731427841173</v>
      </c>
      <c r="AI465" s="387">
        <v>7.1753316879960867</v>
      </c>
      <c r="AJ465" s="387">
        <v>0.21481567312931657</v>
      </c>
      <c r="AK465" s="387">
        <v>3.4179674674916699E-2</v>
      </c>
      <c r="AL465" s="387">
        <v>1.9442233964985792E-2</v>
      </c>
      <c r="AM465" s="387">
        <v>4.3873928158392238E-3</v>
      </c>
      <c r="AN465" s="387">
        <v>3.1445200287079436E-2</v>
      </c>
      <c r="AO465" s="387">
        <v>0.15553795058903441</v>
      </c>
      <c r="AP465" s="387">
        <v>2.9249457141409526E-2</v>
      </c>
      <c r="AQ465" s="391">
        <v>100.82208299999995</v>
      </c>
      <c r="AR465" s="391">
        <v>671.41523837000011</v>
      </c>
      <c r="AS465" s="391">
        <v>20.100884900000008</v>
      </c>
      <c r="AT465" s="391">
        <v>3.1982848204299996</v>
      </c>
      <c r="AU465" s="391">
        <v>1.81926254</v>
      </c>
      <c r="AV465" s="391">
        <v>0.41054023999999995</v>
      </c>
      <c r="AW465" s="391">
        <v>2.9424126388000014</v>
      </c>
      <c r="AX465" s="391">
        <v>14.554107699999999</v>
      </c>
      <c r="AY465" s="391">
        <v>2.7369509999999999</v>
      </c>
    </row>
    <row r="466" spans="1:51" customFormat="1" x14ac:dyDescent="0.25">
      <c r="A466" s="384" t="s">
        <v>774</v>
      </c>
      <c r="B466" s="384" t="s">
        <v>683</v>
      </c>
      <c r="C466" s="382">
        <v>2</v>
      </c>
      <c r="D466" s="384" t="s">
        <v>766</v>
      </c>
      <c r="E466" s="382">
        <v>41</v>
      </c>
      <c r="F466" s="386">
        <v>2008</v>
      </c>
      <c r="G466" s="390">
        <v>84.328141999999986</v>
      </c>
      <c r="H466" s="387">
        <v>1.0830499147010739</v>
      </c>
      <c r="I466" s="387">
        <v>7.2769817026207004</v>
      </c>
      <c r="J466" s="387">
        <v>0.21589384597137223</v>
      </c>
      <c r="K466" s="387">
        <v>3.4580060076148722E-2</v>
      </c>
      <c r="L466" s="387">
        <v>1.9846198556111909E-2</v>
      </c>
      <c r="M466" s="387">
        <v>4.4763132573228046E-3</v>
      </c>
      <c r="N466" s="387">
        <v>3.1813560053297503E-2</v>
      </c>
      <c r="O466" s="387">
        <v>0.15876968213055143</v>
      </c>
      <c r="P466" s="387">
        <v>2.9842220406089356E-2</v>
      </c>
      <c r="Q466" s="391">
        <v>91.331587000000027</v>
      </c>
      <c r="R466" s="391">
        <v>613.65434635000008</v>
      </c>
      <c r="S466" s="391">
        <v>18.205926900000001</v>
      </c>
      <c r="T466" s="391">
        <v>2.9160722164699999</v>
      </c>
      <c r="U466" s="391">
        <v>1.6735930499999998</v>
      </c>
      <c r="V466" s="391">
        <v>0.37747917999999991</v>
      </c>
      <c r="W466" s="391">
        <v>2.6827784096999991</v>
      </c>
      <c r="X466" s="391">
        <v>13.3887523</v>
      </c>
      <c r="Y466" s="391">
        <v>2.5165390000000003</v>
      </c>
      <c r="AA466" s="384" t="s">
        <v>774</v>
      </c>
      <c r="AB466" s="384" t="s">
        <v>683</v>
      </c>
      <c r="AC466" s="382">
        <v>2</v>
      </c>
      <c r="AD466" s="384" t="s">
        <v>766</v>
      </c>
      <c r="AE466" s="382">
        <v>41</v>
      </c>
      <c r="AF466" s="386">
        <v>2008</v>
      </c>
      <c r="AG466" s="390">
        <v>84.328141999999986</v>
      </c>
      <c r="AH466" s="387">
        <v>1.0830499147010739</v>
      </c>
      <c r="AI466" s="387">
        <v>7.2769817026207004</v>
      </c>
      <c r="AJ466" s="387">
        <v>0.21589384597137223</v>
      </c>
      <c r="AK466" s="387">
        <v>3.4580060076148722E-2</v>
      </c>
      <c r="AL466" s="387">
        <v>1.9846198556111909E-2</v>
      </c>
      <c r="AM466" s="387">
        <v>4.4763132573228046E-3</v>
      </c>
      <c r="AN466" s="387">
        <v>3.1813560053297503E-2</v>
      </c>
      <c r="AO466" s="387">
        <v>0.15876968213055143</v>
      </c>
      <c r="AP466" s="387">
        <v>2.9842220406089356E-2</v>
      </c>
      <c r="AQ466" s="391">
        <v>91.331587000000027</v>
      </c>
      <c r="AR466" s="391">
        <v>613.65434635000008</v>
      </c>
      <c r="AS466" s="391">
        <v>18.205926900000001</v>
      </c>
      <c r="AT466" s="391">
        <v>2.9160722164699999</v>
      </c>
      <c r="AU466" s="391">
        <v>1.6735930499999998</v>
      </c>
      <c r="AV466" s="391">
        <v>0.37747917999999991</v>
      </c>
      <c r="AW466" s="391">
        <v>2.6827784096999991</v>
      </c>
      <c r="AX466" s="391">
        <v>13.3887523</v>
      </c>
      <c r="AY466" s="391">
        <v>2.5165390000000003</v>
      </c>
    </row>
    <row r="467" spans="1:51" customFormat="1" x14ac:dyDescent="0.25">
      <c r="A467" s="384" t="s">
        <v>775</v>
      </c>
      <c r="B467" s="384" t="s">
        <v>683</v>
      </c>
      <c r="C467" s="382">
        <v>2</v>
      </c>
      <c r="D467" s="384" t="s">
        <v>766</v>
      </c>
      <c r="E467" s="382">
        <v>41</v>
      </c>
      <c r="F467" s="386">
        <v>2009</v>
      </c>
      <c r="G467" s="390">
        <v>101.2221</v>
      </c>
      <c r="H467" s="387">
        <v>1.1036641800555416</v>
      </c>
      <c r="I467" s="387">
        <v>7.4449092783097797</v>
      </c>
      <c r="J467" s="387">
        <v>0.21975264097464883</v>
      </c>
      <c r="K467" s="387">
        <v>3.5190832092991557E-2</v>
      </c>
      <c r="L467" s="387">
        <v>2.0553576738676634E-2</v>
      </c>
      <c r="M467" s="387">
        <v>4.620011934152719E-3</v>
      </c>
      <c r="N467" s="387">
        <v>3.2375496326987871E-2</v>
      </c>
      <c r="O467" s="387">
        <v>0.16442870677450877</v>
      </c>
      <c r="P467" s="387">
        <v>3.0800247179222723E-2</v>
      </c>
      <c r="Q467" s="391">
        <v>111.71520600000004</v>
      </c>
      <c r="R467" s="391">
        <v>753.58935146000033</v>
      </c>
      <c r="S467" s="391">
        <v>22.243823800000001</v>
      </c>
      <c r="T467" s="391">
        <v>3.5620899252000005</v>
      </c>
      <c r="U467" s="391">
        <v>2.0804762000000001</v>
      </c>
      <c r="V467" s="391">
        <v>0.46764730999999993</v>
      </c>
      <c r="W467" s="391">
        <v>3.2771157267599991</v>
      </c>
      <c r="X467" s="391">
        <v>16.643819000000004</v>
      </c>
      <c r="Y467" s="391">
        <v>3.1176657000000003</v>
      </c>
      <c r="AA467" s="384" t="s">
        <v>775</v>
      </c>
      <c r="AB467" s="384" t="s">
        <v>683</v>
      </c>
      <c r="AC467" s="382">
        <v>2</v>
      </c>
      <c r="AD467" s="384" t="s">
        <v>766</v>
      </c>
      <c r="AE467" s="382">
        <v>41</v>
      </c>
      <c r="AF467" s="386">
        <v>2009</v>
      </c>
      <c r="AG467" s="390">
        <v>101.2221</v>
      </c>
      <c r="AH467" s="387">
        <v>1.1036641800555416</v>
      </c>
      <c r="AI467" s="387">
        <v>7.4449092783097797</v>
      </c>
      <c r="AJ467" s="387">
        <v>0.21975264097464883</v>
      </c>
      <c r="AK467" s="387">
        <v>3.5190832092991557E-2</v>
      </c>
      <c r="AL467" s="387">
        <v>2.0553576738676634E-2</v>
      </c>
      <c r="AM467" s="387">
        <v>4.620011934152719E-3</v>
      </c>
      <c r="AN467" s="387">
        <v>3.2375496326987871E-2</v>
      </c>
      <c r="AO467" s="387">
        <v>0.16442870677450877</v>
      </c>
      <c r="AP467" s="387">
        <v>3.0800247179222723E-2</v>
      </c>
      <c r="AQ467" s="391">
        <v>111.71520600000004</v>
      </c>
      <c r="AR467" s="391">
        <v>753.58935146000033</v>
      </c>
      <c r="AS467" s="391">
        <v>22.243823800000001</v>
      </c>
      <c r="AT467" s="391">
        <v>3.5620899252000005</v>
      </c>
      <c r="AU467" s="391">
        <v>2.0804762000000001</v>
      </c>
      <c r="AV467" s="391">
        <v>0.46764730999999993</v>
      </c>
      <c r="AW467" s="391">
        <v>3.2771157267599991</v>
      </c>
      <c r="AX467" s="391">
        <v>16.643819000000004</v>
      </c>
      <c r="AY467" s="391">
        <v>3.1176657000000003</v>
      </c>
    </row>
    <row r="468" spans="1:51" customFormat="1" x14ac:dyDescent="0.25">
      <c r="A468" s="384" t="s">
        <v>776</v>
      </c>
      <c r="B468" s="384" t="s">
        <v>683</v>
      </c>
      <c r="C468" s="382">
        <v>2</v>
      </c>
      <c r="D468" s="384" t="s">
        <v>766</v>
      </c>
      <c r="E468" s="382">
        <v>41</v>
      </c>
      <c r="F468" s="386">
        <v>2010</v>
      </c>
      <c r="G468" s="390">
        <v>95.438579999999988</v>
      </c>
      <c r="H468" s="387">
        <v>2.493103541880024</v>
      </c>
      <c r="I468" s="387">
        <v>6.0272796504306774</v>
      </c>
      <c r="J468" s="387">
        <v>0.27817391038299177</v>
      </c>
      <c r="K468" s="387">
        <v>1.0873079693767449E-2</v>
      </c>
      <c r="L468" s="387">
        <v>2.0175449907154946E-2</v>
      </c>
      <c r="M468" s="387">
        <v>4.6050104685128376E-3</v>
      </c>
      <c r="N468" s="387">
        <v>1.0003200286508872E-2</v>
      </c>
      <c r="O468" s="387">
        <v>0.16140361686018381</v>
      </c>
      <c r="P468" s="387">
        <v>3.0700218926140777E-2</v>
      </c>
      <c r="Q468" s="391">
        <v>237.93826182999999</v>
      </c>
      <c r="R468" s="391">
        <v>575.23501110000018</v>
      </c>
      <c r="S468" s="391">
        <v>26.548522999999989</v>
      </c>
      <c r="T468" s="391">
        <v>1.0377112862</v>
      </c>
      <c r="U468" s="391">
        <v>1.9255162899999996</v>
      </c>
      <c r="V468" s="391">
        <v>0.4394956599999999</v>
      </c>
      <c r="W468" s="391">
        <v>0.95469123079999985</v>
      </c>
      <c r="X468" s="391">
        <v>15.404131999999999</v>
      </c>
      <c r="Y468" s="391">
        <v>2.9299853000000002</v>
      </c>
      <c r="AA468" s="384" t="s">
        <v>776</v>
      </c>
      <c r="AB468" s="384" t="s">
        <v>683</v>
      </c>
      <c r="AC468" s="382">
        <v>2</v>
      </c>
      <c r="AD468" s="384" t="s">
        <v>766</v>
      </c>
      <c r="AE468" s="382">
        <v>41</v>
      </c>
      <c r="AF468" s="386">
        <v>2010</v>
      </c>
      <c r="AG468" s="390">
        <v>95.438579999999988</v>
      </c>
      <c r="AH468" s="387">
        <v>2.493103541880024</v>
      </c>
      <c r="AI468" s="387">
        <v>6.0272796504306774</v>
      </c>
      <c r="AJ468" s="387">
        <v>0.27817391038299177</v>
      </c>
      <c r="AK468" s="387">
        <v>1.0873079693767449E-2</v>
      </c>
      <c r="AL468" s="387">
        <v>2.0175449907154946E-2</v>
      </c>
      <c r="AM468" s="387">
        <v>4.6050104685128376E-3</v>
      </c>
      <c r="AN468" s="387">
        <v>1.0003200286508872E-2</v>
      </c>
      <c r="AO468" s="387">
        <v>0.16140361686018381</v>
      </c>
      <c r="AP468" s="387">
        <v>3.0700218926140777E-2</v>
      </c>
      <c r="AQ468" s="391">
        <v>237.93826182999999</v>
      </c>
      <c r="AR468" s="391">
        <v>575.23501110000018</v>
      </c>
      <c r="AS468" s="391">
        <v>26.548522999999989</v>
      </c>
      <c r="AT468" s="391">
        <v>1.0377112862</v>
      </c>
      <c r="AU468" s="391">
        <v>1.9255162899999996</v>
      </c>
      <c r="AV468" s="391">
        <v>0.4394956599999999</v>
      </c>
      <c r="AW468" s="391">
        <v>0.95469123079999985</v>
      </c>
      <c r="AX468" s="391">
        <v>15.404131999999999</v>
      </c>
      <c r="AY468" s="391">
        <v>2.9299853000000002</v>
      </c>
    </row>
    <row r="469" spans="1:51" customFormat="1" x14ac:dyDescent="0.25">
      <c r="A469" s="384" t="s">
        <v>777</v>
      </c>
      <c r="B469" s="384" t="s">
        <v>683</v>
      </c>
      <c r="C469" s="382">
        <v>2</v>
      </c>
      <c r="D469" s="384" t="s">
        <v>766</v>
      </c>
      <c r="E469" s="382">
        <v>41</v>
      </c>
      <c r="F469" s="386">
        <v>2011</v>
      </c>
      <c r="G469" s="390">
        <v>88.47281900000003</v>
      </c>
      <c r="H469" s="387">
        <v>3.1768615881901523</v>
      </c>
      <c r="I469" s="387">
        <v>5.6178362882276849</v>
      </c>
      <c r="J469" s="387">
        <v>0.19119891161148592</v>
      </c>
      <c r="K469" s="387">
        <v>9.4891757840337345E-3</v>
      </c>
      <c r="L469" s="387">
        <v>2.1444617018476591E-2</v>
      </c>
      <c r="M469" s="387">
        <v>4.8720683354737436E-3</v>
      </c>
      <c r="N469" s="387">
        <v>8.7300118503062466E-3</v>
      </c>
      <c r="O469" s="387">
        <v>0.17155685182813032</v>
      </c>
      <c r="P469" s="387">
        <v>3.248060966611676E-2</v>
      </c>
      <c r="Q469" s="391">
        <v>281.06590027999999</v>
      </c>
      <c r="R469" s="391">
        <v>497.02581309999994</v>
      </c>
      <c r="S469" s="391">
        <v>16.915906699999997</v>
      </c>
      <c r="T469" s="391">
        <v>0.83953413160000001</v>
      </c>
      <c r="U469" s="391">
        <v>1.8972657199999998</v>
      </c>
      <c r="V469" s="391">
        <v>0.43104561999999996</v>
      </c>
      <c r="W469" s="391">
        <v>0.77236875829999996</v>
      </c>
      <c r="X469" s="391">
        <v>15.1781183</v>
      </c>
      <c r="Y469" s="391">
        <v>2.8736510999999996</v>
      </c>
      <c r="AA469" s="384" t="s">
        <v>777</v>
      </c>
      <c r="AB469" s="384" t="s">
        <v>683</v>
      </c>
      <c r="AC469" s="382">
        <v>2</v>
      </c>
      <c r="AD469" s="384" t="s">
        <v>766</v>
      </c>
      <c r="AE469" s="382">
        <v>41</v>
      </c>
      <c r="AF469" s="386">
        <v>2011</v>
      </c>
      <c r="AG469" s="390">
        <v>88.47281900000003</v>
      </c>
      <c r="AH469" s="387">
        <v>3.1768615881901523</v>
      </c>
      <c r="AI469" s="387">
        <v>5.6178362882276849</v>
      </c>
      <c r="AJ469" s="387">
        <v>0.19119891161148592</v>
      </c>
      <c r="AK469" s="387">
        <v>9.4891757840337345E-3</v>
      </c>
      <c r="AL469" s="387">
        <v>2.1444617018476591E-2</v>
      </c>
      <c r="AM469" s="387">
        <v>4.8720683354737436E-3</v>
      </c>
      <c r="AN469" s="387">
        <v>8.7300118503062466E-3</v>
      </c>
      <c r="AO469" s="387">
        <v>0.17155685182813032</v>
      </c>
      <c r="AP469" s="387">
        <v>3.248060966611676E-2</v>
      </c>
      <c r="AQ469" s="391">
        <v>281.06590027999999</v>
      </c>
      <c r="AR469" s="391">
        <v>497.02581309999994</v>
      </c>
      <c r="AS469" s="391">
        <v>16.915906699999997</v>
      </c>
      <c r="AT469" s="391">
        <v>0.83953413160000001</v>
      </c>
      <c r="AU469" s="391">
        <v>1.8972657199999998</v>
      </c>
      <c r="AV469" s="391">
        <v>0.43104561999999996</v>
      </c>
      <c r="AW469" s="391">
        <v>0.77236875829999996</v>
      </c>
      <c r="AX469" s="391">
        <v>15.1781183</v>
      </c>
      <c r="AY469" s="391">
        <v>2.8736510999999996</v>
      </c>
    </row>
    <row r="470" spans="1:51" customFormat="1" x14ac:dyDescent="0.25">
      <c r="A470" s="384" t="s">
        <v>778</v>
      </c>
      <c r="B470" s="384" t="s">
        <v>683</v>
      </c>
      <c r="C470" s="382">
        <v>2</v>
      </c>
      <c r="D470" s="384" t="s">
        <v>766</v>
      </c>
      <c r="E470" s="382">
        <v>41</v>
      </c>
      <c r="F470" s="386">
        <v>2012</v>
      </c>
      <c r="G470" s="390">
        <v>96.214254000000025</v>
      </c>
      <c r="H470" s="387">
        <v>3.237644143559018</v>
      </c>
      <c r="I470" s="387">
        <v>5.4640846188964876</v>
      </c>
      <c r="J470" s="387">
        <v>0.18195112337512898</v>
      </c>
      <c r="K470" s="387">
        <v>9.6558214627948946E-3</v>
      </c>
      <c r="L470" s="387">
        <v>2.1409185898796236E-2</v>
      </c>
      <c r="M470" s="387">
        <v>4.8628845576249007E-3</v>
      </c>
      <c r="N470" s="387">
        <v>8.8833272240514353E-3</v>
      </c>
      <c r="O470" s="387">
        <v>0.17127363997438463</v>
      </c>
      <c r="P470" s="387">
        <v>3.2419403262223485E-2</v>
      </c>
      <c r="Q470" s="391">
        <v>311.50751598999989</v>
      </c>
      <c r="R470" s="391">
        <v>525.72282540000003</v>
      </c>
      <c r="S470" s="391">
        <v>17.506291600000001</v>
      </c>
      <c r="T470" s="391">
        <v>0.92902765879999971</v>
      </c>
      <c r="U470" s="391">
        <v>2.05986885</v>
      </c>
      <c r="V470" s="391">
        <v>0.46787880999999998</v>
      </c>
      <c r="W470" s="391">
        <v>0.85470270189999986</v>
      </c>
      <c r="X470" s="391">
        <v>16.478965500000001</v>
      </c>
      <c r="Y470" s="391">
        <v>3.1192086999999997</v>
      </c>
      <c r="AA470" s="384" t="s">
        <v>778</v>
      </c>
      <c r="AB470" s="384" t="s">
        <v>683</v>
      </c>
      <c r="AC470" s="382">
        <v>2</v>
      </c>
      <c r="AD470" s="384" t="s">
        <v>766</v>
      </c>
      <c r="AE470" s="382">
        <v>41</v>
      </c>
      <c r="AF470" s="386">
        <v>2012</v>
      </c>
      <c r="AG470" s="390">
        <v>96.214254000000025</v>
      </c>
      <c r="AH470" s="387">
        <v>3.237644143559018</v>
      </c>
      <c r="AI470" s="387">
        <v>5.4640846188964876</v>
      </c>
      <c r="AJ470" s="387">
        <v>0.18195112337512898</v>
      </c>
      <c r="AK470" s="387">
        <v>9.6558214627948946E-3</v>
      </c>
      <c r="AL470" s="387">
        <v>2.1409185898796236E-2</v>
      </c>
      <c r="AM470" s="387">
        <v>4.8628845576249007E-3</v>
      </c>
      <c r="AN470" s="387">
        <v>8.8833272240514353E-3</v>
      </c>
      <c r="AO470" s="387">
        <v>0.17127363997438463</v>
      </c>
      <c r="AP470" s="387">
        <v>3.2419403262223485E-2</v>
      </c>
      <c r="AQ470" s="391">
        <v>311.50751598999989</v>
      </c>
      <c r="AR470" s="391">
        <v>525.72282540000003</v>
      </c>
      <c r="AS470" s="391">
        <v>17.506291600000001</v>
      </c>
      <c r="AT470" s="391">
        <v>0.92902765879999971</v>
      </c>
      <c r="AU470" s="391">
        <v>2.05986885</v>
      </c>
      <c r="AV470" s="391">
        <v>0.46787880999999998</v>
      </c>
      <c r="AW470" s="391">
        <v>0.85470270189999986</v>
      </c>
      <c r="AX470" s="391">
        <v>16.478965500000001</v>
      </c>
      <c r="AY470" s="391">
        <v>3.1192086999999997</v>
      </c>
    </row>
    <row r="471" spans="1:51" customFormat="1" x14ac:dyDescent="0.25">
      <c r="A471" s="384" t="s">
        <v>779</v>
      </c>
      <c r="B471" s="384" t="s">
        <v>683</v>
      </c>
      <c r="C471" s="382">
        <v>2</v>
      </c>
      <c r="D471" s="384" t="s">
        <v>766</v>
      </c>
      <c r="E471" s="382">
        <v>41</v>
      </c>
      <c r="F471" s="386">
        <v>2013</v>
      </c>
      <c r="G471" s="390">
        <v>138.89383000000001</v>
      </c>
      <c r="H471" s="387">
        <v>3.1222853255612586</v>
      </c>
      <c r="I471" s="387">
        <v>4.5084726283377714</v>
      </c>
      <c r="J471" s="387">
        <v>0.15423228087237567</v>
      </c>
      <c r="K471" s="387">
        <v>8.9845749937200233E-3</v>
      </c>
      <c r="L471" s="387">
        <v>2.0826841624282371E-2</v>
      </c>
      <c r="M471" s="387">
        <v>4.7421285740338499E-3</v>
      </c>
      <c r="N471" s="387">
        <v>8.2657851072290272E-3</v>
      </c>
      <c r="O471" s="387">
        <v>0.16661492882729201</v>
      </c>
      <c r="P471" s="387">
        <v>3.1614323688820452E-2</v>
      </c>
      <c r="Q471" s="391">
        <v>433.66616722000015</v>
      </c>
      <c r="R471" s="391">
        <v>626.1990307999996</v>
      </c>
      <c r="S471" s="391">
        <v>21.421912200000001</v>
      </c>
      <c r="T471" s="391">
        <v>1.2479020318</v>
      </c>
      <c r="U471" s="391">
        <v>2.8927197999999996</v>
      </c>
      <c r="V471" s="391">
        <v>0.65865240000000003</v>
      </c>
      <c r="W471" s="391">
        <v>1.1480665515000004</v>
      </c>
      <c r="X471" s="391">
        <v>23.141785599999999</v>
      </c>
      <c r="Y471" s="391">
        <v>4.3910345000000008</v>
      </c>
      <c r="AA471" s="384" t="s">
        <v>779</v>
      </c>
      <c r="AB471" s="384" t="s">
        <v>683</v>
      </c>
      <c r="AC471" s="382">
        <v>2</v>
      </c>
      <c r="AD471" s="384" t="s">
        <v>766</v>
      </c>
      <c r="AE471" s="382">
        <v>41</v>
      </c>
      <c r="AF471" s="386">
        <v>2013</v>
      </c>
      <c r="AG471" s="390">
        <v>138.89383000000001</v>
      </c>
      <c r="AH471" s="387">
        <v>3.1222853255612586</v>
      </c>
      <c r="AI471" s="387">
        <v>4.5084726283377714</v>
      </c>
      <c r="AJ471" s="387">
        <v>0.15423228087237567</v>
      </c>
      <c r="AK471" s="387">
        <v>8.9845749937200233E-3</v>
      </c>
      <c r="AL471" s="387">
        <v>2.0826841624282371E-2</v>
      </c>
      <c r="AM471" s="387">
        <v>4.7421285740338499E-3</v>
      </c>
      <c r="AN471" s="387">
        <v>8.2657851072290272E-3</v>
      </c>
      <c r="AO471" s="387">
        <v>0.16661492882729201</v>
      </c>
      <c r="AP471" s="387">
        <v>3.1614323688820452E-2</v>
      </c>
      <c r="AQ471" s="391">
        <v>433.66616722000015</v>
      </c>
      <c r="AR471" s="391">
        <v>626.1990307999996</v>
      </c>
      <c r="AS471" s="391">
        <v>21.421912200000001</v>
      </c>
      <c r="AT471" s="391">
        <v>1.2479020318</v>
      </c>
      <c r="AU471" s="391">
        <v>2.8927197999999996</v>
      </c>
      <c r="AV471" s="391">
        <v>0.65865240000000003</v>
      </c>
      <c r="AW471" s="391">
        <v>1.1480665515000004</v>
      </c>
      <c r="AX471" s="391">
        <v>23.141785599999999</v>
      </c>
      <c r="AY471" s="391">
        <v>4.3910345000000008</v>
      </c>
    </row>
    <row r="472" spans="1:51" customFormat="1" x14ac:dyDescent="0.25">
      <c r="A472" s="384" t="s">
        <v>780</v>
      </c>
      <c r="B472" s="384" t="s">
        <v>683</v>
      </c>
      <c r="C472" s="382">
        <v>2</v>
      </c>
      <c r="D472" s="384" t="s">
        <v>766</v>
      </c>
      <c r="E472" s="382">
        <v>41</v>
      </c>
      <c r="F472" s="386">
        <v>2014</v>
      </c>
      <c r="G472" s="390">
        <v>146.17294799999999</v>
      </c>
      <c r="H472" s="387">
        <v>2.3947694225883698</v>
      </c>
      <c r="I472" s="387">
        <v>4.396895080066388</v>
      </c>
      <c r="J472" s="387">
        <v>0.11725671469662088</v>
      </c>
      <c r="K472" s="387">
        <v>5.8632786485225729E-3</v>
      </c>
      <c r="L472" s="387">
        <v>2.1680417911527649E-2</v>
      </c>
      <c r="M472" s="387">
        <v>4.8814446158669525E-3</v>
      </c>
      <c r="N472" s="387">
        <v>5.3942014523781787E-3</v>
      </c>
      <c r="O472" s="387">
        <v>0.17344314284473486</v>
      </c>
      <c r="P472" s="387">
        <v>3.2543126926604778E-2</v>
      </c>
      <c r="Q472" s="391">
        <v>350.05050627999981</v>
      </c>
      <c r="R472" s="391">
        <v>642.70711589999996</v>
      </c>
      <c r="S472" s="391">
        <v>17.139759659999999</v>
      </c>
      <c r="T472" s="391">
        <v>0.85705272500000029</v>
      </c>
      <c r="U472" s="391">
        <v>3.1690905999999996</v>
      </c>
      <c r="V472" s="391">
        <v>0.71353515000000001</v>
      </c>
      <c r="W472" s="391">
        <v>0.78848632839999988</v>
      </c>
      <c r="X472" s="391">
        <v>25.352695499999999</v>
      </c>
      <c r="Y472" s="391">
        <v>4.7569247999999993</v>
      </c>
      <c r="AA472" s="384" t="s">
        <v>780</v>
      </c>
      <c r="AB472" s="384" t="s">
        <v>683</v>
      </c>
      <c r="AC472" s="382">
        <v>2</v>
      </c>
      <c r="AD472" s="384" t="s">
        <v>766</v>
      </c>
      <c r="AE472" s="382">
        <v>41</v>
      </c>
      <c r="AF472" s="386">
        <v>2014</v>
      </c>
      <c r="AG472" s="390">
        <v>146.17294799999999</v>
      </c>
      <c r="AH472" s="387">
        <v>2.3947694225883698</v>
      </c>
      <c r="AI472" s="387">
        <v>4.396895080066388</v>
      </c>
      <c r="AJ472" s="387">
        <v>0.11725671469662088</v>
      </c>
      <c r="AK472" s="387">
        <v>5.8632786485225729E-3</v>
      </c>
      <c r="AL472" s="387">
        <v>2.1680417911527649E-2</v>
      </c>
      <c r="AM472" s="387">
        <v>4.8814446158669525E-3</v>
      </c>
      <c r="AN472" s="387">
        <v>5.3942014523781787E-3</v>
      </c>
      <c r="AO472" s="387">
        <v>0.17344314284473486</v>
      </c>
      <c r="AP472" s="387">
        <v>3.2543126926604778E-2</v>
      </c>
      <c r="AQ472" s="391">
        <v>350.05050627999981</v>
      </c>
      <c r="AR472" s="391">
        <v>642.70711589999996</v>
      </c>
      <c r="AS472" s="391">
        <v>17.139759659999999</v>
      </c>
      <c r="AT472" s="391">
        <v>0.85705272500000029</v>
      </c>
      <c r="AU472" s="391">
        <v>3.1690905999999996</v>
      </c>
      <c r="AV472" s="391">
        <v>0.71353515000000001</v>
      </c>
      <c r="AW472" s="391">
        <v>0.78848632839999988</v>
      </c>
      <c r="AX472" s="391">
        <v>25.352695499999999</v>
      </c>
      <c r="AY472" s="391">
        <v>4.7569247999999993</v>
      </c>
    </row>
    <row r="473" spans="1:51" customFormat="1" x14ac:dyDescent="0.25">
      <c r="A473" s="384" t="s">
        <v>781</v>
      </c>
      <c r="B473" s="384" t="s">
        <v>683</v>
      </c>
      <c r="C473" s="382">
        <v>2</v>
      </c>
      <c r="D473" s="384" t="s">
        <v>766</v>
      </c>
      <c r="E473" s="382">
        <v>41</v>
      </c>
      <c r="F473" s="386">
        <v>2015</v>
      </c>
      <c r="G473" s="390">
        <v>175.02288600000003</v>
      </c>
      <c r="H473" s="387">
        <v>2.4243460253535067</v>
      </c>
      <c r="I473" s="387">
        <v>4.4566740569001917</v>
      </c>
      <c r="J473" s="387">
        <v>0.11698964619975469</v>
      </c>
      <c r="K473" s="387">
        <v>5.8461365332531448E-3</v>
      </c>
      <c r="L473" s="387">
        <v>2.1970730730608564E-2</v>
      </c>
      <c r="M473" s="387">
        <v>4.940616337454292E-3</v>
      </c>
      <c r="N473" s="387">
        <v>5.3784259162541741E-3</v>
      </c>
      <c r="O473" s="387">
        <v>0.17576577956782174</v>
      </c>
      <c r="P473" s="387">
        <v>3.2937618798035355E-2</v>
      </c>
      <c r="Q473" s="391">
        <v>424.31603801999995</v>
      </c>
      <c r="R473" s="391">
        <v>780.01995539999984</v>
      </c>
      <c r="S473" s="391">
        <v>20.475865510000002</v>
      </c>
      <c r="T473" s="391">
        <v>1.0232076880000005</v>
      </c>
      <c r="U473" s="391">
        <v>3.8453807000000002</v>
      </c>
      <c r="V473" s="391">
        <v>0.86472093000000017</v>
      </c>
      <c r="W473" s="391">
        <v>0.94134762599999999</v>
      </c>
      <c r="X473" s="391">
        <v>30.763034000000001</v>
      </c>
      <c r="Y473" s="391">
        <v>5.7648371000000003</v>
      </c>
      <c r="AA473" s="384" t="s">
        <v>781</v>
      </c>
      <c r="AB473" s="384" t="s">
        <v>683</v>
      </c>
      <c r="AC473" s="382">
        <v>2</v>
      </c>
      <c r="AD473" s="384" t="s">
        <v>766</v>
      </c>
      <c r="AE473" s="382">
        <v>41</v>
      </c>
      <c r="AF473" s="386">
        <v>2015</v>
      </c>
      <c r="AG473" s="390">
        <v>175.02288600000003</v>
      </c>
      <c r="AH473" s="387">
        <v>2.4243460253535067</v>
      </c>
      <c r="AI473" s="387">
        <v>4.4566740569001917</v>
      </c>
      <c r="AJ473" s="387">
        <v>0.11698964619975469</v>
      </c>
      <c r="AK473" s="387">
        <v>5.8461365332531448E-3</v>
      </c>
      <c r="AL473" s="387">
        <v>2.1970730730608564E-2</v>
      </c>
      <c r="AM473" s="387">
        <v>4.940616337454292E-3</v>
      </c>
      <c r="AN473" s="387">
        <v>5.3784259162541741E-3</v>
      </c>
      <c r="AO473" s="387">
        <v>0.17576577956782174</v>
      </c>
      <c r="AP473" s="387">
        <v>3.2937618798035355E-2</v>
      </c>
      <c r="AQ473" s="391">
        <v>424.31603801999995</v>
      </c>
      <c r="AR473" s="391">
        <v>780.01995539999984</v>
      </c>
      <c r="AS473" s="391">
        <v>20.475865510000002</v>
      </c>
      <c r="AT473" s="391">
        <v>1.0232076880000005</v>
      </c>
      <c r="AU473" s="391">
        <v>3.8453807000000002</v>
      </c>
      <c r="AV473" s="391">
        <v>0.86472093000000017</v>
      </c>
      <c r="AW473" s="391">
        <v>0.94134762599999999</v>
      </c>
      <c r="AX473" s="391">
        <v>30.763034000000001</v>
      </c>
      <c r="AY473" s="391">
        <v>5.7648371000000003</v>
      </c>
    </row>
    <row r="474" spans="1:51" customFormat="1" x14ac:dyDescent="0.25">
      <c r="A474" s="384" t="s">
        <v>782</v>
      </c>
      <c r="B474" s="384" t="s">
        <v>683</v>
      </c>
      <c r="C474" s="382">
        <v>2</v>
      </c>
      <c r="D474" s="384" t="s">
        <v>766</v>
      </c>
      <c r="E474" s="382">
        <v>41</v>
      </c>
      <c r="F474" s="386">
        <v>2016</v>
      </c>
      <c r="G474" s="390">
        <v>211.58323000000001</v>
      </c>
      <c r="H474" s="387">
        <v>2.3793313499373272</v>
      </c>
      <c r="I474" s="387">
        <v>4.3350564791926098</v>
      </c>
      <c r="J474" s="387">
        <v>0.11601221467315725</v>
      </c>
      <c r="K474" s="387">
        <v>5.8967069507351779E-3</v>
      </c>
      <c r="L474" s="387">
        <v>2.1737297421917615E-2</v>
      </c>
      <c r="M474" s="387">
        <v>4.8915843661144608E-3</v>
      </c>
      <c r="N474" s="387">
        <v>5.4249513820164305E-3</v>
      </c>
      <c r="O474" s="387">
        <v>0.17389837559432286</v>
      </c>
      <c r="P474" s="387">
        <v>3.2610736682675653E-2</v>
      </c>
      <c r="Q474" s="391">
        <v>503.42661226000001</v>
      </c>
      <c r="R474" s="391">
        <v>917.22525210000026</v>
      </c>
      <c r="S474" s="391">
        <v>24.546239100000008</v>
      </c>
      <c r="T474" s="391">
        <v>1.247644303</v>
      </c>
      <c r="U474" s="391">
        <v>4.5992476000000018</v>
      </c>
      <c r="V474" s="391">
        <v>1.0349772200000003</v>
      </c>
      <c r="W474" s="391">
        <v>1.1478287360000003</v>
      </c>
      <c r="X474" s="391">
        <v>36.793980000000005</v>
      </c>
      <c r="Y474" s="391">
        <v>6.8998850000000003</v>
      </c>
      <c r="AA474" s="384" t="s">
        <v>782</v>
      </c>
      <c r="AB474" s="384" t="s">
        <v>683</v>
      </c>
      <c r="AC474" s="382">
        <v>2</v>
      </c>
      <c r="AD474" s="384" t="s">
        <v>766</v>
      </c>
      <c r="AE474" s="382">
        <v>41</v>
      </c>
      <c r="AF474" s="386">
        <v>2016</v>
      </c>
      <c r="AG474" s="390">
        <v>211.58323000000001</v>
      </c>
      <c r="AH474" s="387">
        <v>2.3793313499373272</v>
      </c>
      <c r="AI474" s="387">
        <v>4.3350564791926098</v>
      </c>
      <c r="AJ474" s="387">
        <v>0.11601221467315725</v>
      </c>
      <c r="AK474" s="387">
        <v>5.8967069507351779E-3</v>
      </c>
      <c r="AL474" s="387">
        <v>2.1737297421917615E-2</v>
      </c>
      <c r="AM474" s="387">
        <v>4.8915843661144608E-3</v>
      </c>
      <c r="AN474" s="387">
        <v>5.4249513820164305E-3</v>
      </c>
      <c r="AO474" s="387">
        <v>0.17389837559432286</v>
      </c>
      <c r="AP474" s="387">
        <v>3.2610736682675653E-2</v>
      </c>
      <c r="AQ474" s="391">
        <v>503.42661226000001</v>
      </c>
      <c r="AR474" s="391">
        <v>917.22525210000026</v>
      </c>
      <c r="AS474" s="391">
        <v>24.546239100000008</v>
      </c>
      <c r="AT474" s="391">
        <v>1.247644303</v>
      </c>
      <c r="AU474" s="391">
        <v>4.5992476000000018</v>
      </c>
      <c r="AV474" s="391">
        <v>1.0349772200000003</v>
      </c>
      <c r="AW474" s="391">
        <v>1.1478287360000003</v>
      </c>
      <c r="AX474" s="391">
        <v>36.793980000000005</v>
      </c>
      <c r="AY474" s="391">
        <v>6.8998850000000003</v>
      </c>
    </row>
    <row r="475" spans="1:51" customFormat="1" x14ac:dyDescent="0.25">
      <c r="A475" s="384" t="s">
        <v>783</v>
      </c>
      <c r="B475" s="384" t="s">
        <v>683</v>
      </c>
      <c r="C475" s="382">
        <v>2</v>
      </c>
      <c r="D475" s="384" t="s">
        <v>766</v>
      </c>
      <c r="E475" s="382">
        <v>41</v>
      </c>
      <c r="F475" s="386">
        <v>2017</v>
      </c>
      <c r="G475" s="390">
        <v>168.95570499999997</v>
      </c>
      <c r="H475" s="387">
        <v>2.2951949599452712</v>
      </c>
      <c r="I475" s="387">
        <v>4.2229616087837938</v>
      </c>
      <c r="J475" s="387">
        <v>0.11430886373443259</v>
      </c>
      <c r="K475" s="387">
        <v>5.9315340846288695E-3</v>
      </c>
      <c r="L475" s="387">
        <v>2.2535859324785752E-2</v>
      </c>
      <c r="M475" s="387">
        <v>5.0510747180747767E-3</v>
      </c>
      <c r="N475" s="387">
        <v>5.4569934764854494E-3</v>
      </c>
      <c r="O475" s="387">
        <v>0.18028659641886613</v>
      </c>
      <c r="P475" s="387">
        <v>3.3674000531677822E-2</v>
      </c>
      <c r="Q475" s="391">
        <v>387.78628256999997</v>
      </c>
      <c r="R475" s="391">
        <v>713.49345579999988</v>
      </c>
      <c r="S475" s="391">
        <v>19.313134659999989</v>
      </c>
      <c r="T475" s="391">
        <v>1.0021665230000001</v>
      </c>
      <c r="U475" s="391">
        <v>3.8075619999999999</v>
      </c>
      <c r="V475" s="391">
        <v>0.85340788999999995</v>
      </c>
      <c r="W475" s="391">
        <v>0.92199017999999988</v>
      </c>
      <c r="X475" s="391">
        <v>30.460448999999997</v>
      </c>
      <c r="Y475" s="391">
        <v>5.6894145000000007</v>
      </c>
      <c r="AA475" s="384" t="s">
        <v>783</v>
      </c>
      <c r="AB475" s="384" t="s">
        <v>683</v>
      </c>
      <c r="AC475" s="382">
        <v>2</v>
      </c>
      <c r="AD475" s="384" t="s">
        <v>766</v>
      </c>
      <c r="AE475" s="382">
        <v>41</v>
      </c>
      <c r="AF475" s="386">
        <v>2017</v>
      </c>
      <c r="AG475" s="390">
        <v>168.95570499999997</v>
      </c>
      <c r="AH475" s="387">
        <v>2.2951949599452712</v>
      </c>
      <c r="AI475" s="387">
        <v>4.2229616087837938</v>
      </c>
      <c r="AJ475" s="387">
        <v>0.11430886373443259</v>
      </c>
      <c r="AK475" s="387">
        <v>5.9315340846288695E-3</v>
      </c>
      <c r="AL475" s="387">
        <v>2.2535859324785752E-2</v>
      </c>
      <c r="AM475" s="387">
        <v>5.0510747180747767E-3</v>
      </c>
      <c r="AN475" s="387">
        <v>5.4569934764854494E-3</v>
      </c>
      <c r="AO475" s="387">
        <v>0.18028659641886613</v>
      </c>
      <c r="AP475" s="387">
        <v>3.3674000531677822E-2</v>
      </c>
      <c r="AQ475" s="391">
        <v>387.78628256999997</v>
      </c>
      <c r="AR475" s="391">
        <v>713.49345579999988</v>
      </c>
      <c r="AS475" s="391">
        <v>19.313134659999989</v>
      </c>
      <c r="AT475" s="391">
        <v>1.0021665230000001</v>
      </c>
      <c r="AU475" s="391">
        <v>3.8075619999999999</v>
      </c>
      <c r="AV475" s="391">
        <v>0.85340788999999995</v>
      </c>
      <c r="AW475" s="391">
        <v>0.92199017999999988</v>
      </c>
      <c r="AX475" s="391">
        <v>30.460448999999997</v>
      </c>
      <c r="AY475" s="391">
        <v>5.6894145000000007</v>
      </c>
    </row>
    <row r="476" spans="1:51" customFormat="1" x14ac:dyDescent="0.25">
      <c r="A476" s="384" t="s">
        <v>784</v>
      </c>
      <c r="B476" s="384" t="s">
        <v>683</v>
      </c>
      <c r="C476" s="382">
        <v>2</v>
      </c>
      <c r="D476" s="384" t="s">
        <v>766</v>
      </c>
      <c r="E476" s="382">
        <v>41</v>
      </c>
      <c r="F476" s="386">
        <v>2018</v>
      </c>
      <c r="G476" s="390">
        <v>185.68938</v>
      </c>
      <c r="H476" s="387">
        <v>2.2974648868449012</v>
      </c>
      <c r="I476" s="387">
        <v>4.224856584151448</v>
      </c>
      <c r="J476" s="387">
        <v>0.11431080366577787</v>
      </c>
      <c r="K476" s="387">
        <v>5.9276844857794227E-3</v>
      </c>
      <c r="L476" s="387">
        <v>2.2538227549685395E-2</v>
      </c>
      <c r="M476" s="387">
        <v>5.0517035492282864E-3</v>
      </c>
      <c r="N476" s="387">
        <v>5.4534516890519021E-3</v>
      </c>
      <c r="O476" s="387">
        <v>0.18030555651594082</v>
      </c>
      <c r="P476" s="387">
        <v>3.3678188811874975E-2</v>
      </c>
      <c r="Q476" s="391">
        <v>426.61483040999985</v>
      </c>
      <c r="R476" s="391">
        <v>784.51099970000018</v>
      </c>
      <c r="S476" s="391">
        <v>21.226302260000018</v>
      </c>
      <c r="T476" s="391">
        <v>1.1007080569999999</v>
      </c>
      <c r="U476" s="391">
        <v>4.1851095000000003</v>
      </c>
      <c r="V476" s="391">
        <v>0.93804770000000004</v>
      </c>
      <c r="W476" s="391">
        <v>1.0126480630000005</v>
      </c>
      <c r="X476" s="391">
        <v>33.480827000000012</v>
      </c>
      <c r="Y476" s="391">
        <v>6.2536820000000013</v>
      </c>
      <c r="AA476" s="384" t="s">
        <v>784</v>
      </c>
      <c r="AB476" s="384" t="s">
        <v>683</v>
      </c>
      <c r="AC476" s="382">
        <v>2</v>
      </c>
      <c r="AD476" s="384" t="s">
        <v>766</v>
      </c>
      <c r="AE476" s="382">
        <v>41</v>
      </c>
      <c r="AF476" s="386">
        <v>2018</v>
      </c>
      <c r="AG476" s="390">
        <v>185.68938</v>
      </c>
      <c r="AH476" s="387">
        <v>2.2974648868449012</v>
      </c>
      <c r="AI476" s="387">
        <v>4.224856584151448</v>
      </c>
      <c r="AJ476" s="387">
        <v>0.11431080366577787</v>
      </c>
      <c r="AK476" s="387">
        <v>5.9276844857794227E-3</v>
      </c>
      <c r="AL476" s="387">
        <v>2.2538227549685395E-2</v>
      </c>
      <c r="AM476" s="387">
        <v>5.0517035492282864E-3</v>
      </c>
      <c r="AN476" s="387">
        <v>5.4534516890519021E-3</v>
      </c>
      <c r="AO476" s="387">
        <v>0.18030555651594082</v>
      </c>
      <c r="AP476" s="387">
        <v>3.3678188811874975E-2</v>
      </c>
      <c r="AQ476" s="391">
        <v>426.61483040999985</v>
      </c>
      <c r="AR476" s="391">
        <v>784.51099970000018</v>
      </c>
      <c r="AS476" s="391">
        <v>21.226302260000018</v>
      </c>
      <c r="AT476" s="391">
        <v>1.1007080569999999</v>
      </c>
      <c r="AU476" s="391">
        <v>4.1851095000000003</v>
      </c>
      <c r="AV476" s="391">
        <v>0.93804770000000004</v>
      </c>
      <c r="AW476" s="391">
        <v>1.0126480630000005</v>
      </c>
      <c r="AX476" s="391">
        <v>33.480827000000012</v>
      </c>
      <c r="AY476" s="391">
        <v>6.2536820000000013</v>
      </c>
    </row>
    <row r="477" spans="1:51" customFormat="1" x14ac:dyDescent="0.25">
      <c r="A477" s="384" t="s">
        <v>785</v>
      </c>
      <c r="B477" s="384" t="s">
        <v>683</v>
      </c>
      <c r="C477" s="382">
        <v>2</v>
      </c>
      <c r="D477" s="384" t="s">
        <v>766</v>
      </c>
      <c r="E477" s="382">
        <v>41</v>
      </c>
      <c r="F477" s="386">
        <v>2019</v>
      </c>
      <c r="G477" s="390">
        <v>222.84243000000001</v>
      </c>
      <c r="H477" s="387">
        <v>2.3004286082322833</v>
      </c>
      <c r="I477" s="387">
        <v>4.2291013372094346</v>
      </c>
      <c r="J477" s="387">
        <v>0.11433943257574418</v>
      </c>
      <c r="K477" s="387">
        <v>5.8930110526976397E-3</v>
      </c>
      <c r="L477" s="387">
        <v>2.2559589751377236E-2</v>
      </c>
      <c r="M477" s="387">
        <v>5.0573861988491156E-3</v>
      </c>
      <c r="N477" s="387">
        <v>5.4215527177656425E-3</v>
      </c>
      <c r="O477" s="387">
        <v>0.18047660402913396</v>
      </c>
      <c r="P477" s="387">
        <v>3.3716086743444687E-2</v>
      </c>
      <c r="Q477" s="391">
        <v>512.63310110000009</v>
      </c>
      <c r="R477" s="391">
        <v>942.42321869999989</v>
      </c>
      <c r="S477" s="391">
        <v>25.479676999999992</v>
      </c>
      <c r="T477" s="391">
        <v>1.3132129030000002</v>
      </c>
      <c r="U477" s="391">
        <v>5.0272337999999994</v>
      </c>
      <c r="V477" s="391">
        <v>1.1270002300000002</v>
      </c>
      <c r="W477" s="391">
        <v>1.208151982</v>
      </c>
      <c r="X477" s="391">
        <v>40.217845000000004</v>
      </c>
      <c r="Y477" s="391">
        <v>7.5133747000000008</v>
      </c>
      <c r="AA477" s="384" t="s">
        <v>785</v>
      </c>
      <c r="AB477" s="384" t="s">
        <v>683</v>
      </c>
      <c r="AC477" s="382">
        <v>2</v>
      </c>
      <c r="AD477" s="384" t="s">
        <v>766</v>
      </c>
      <c r="AE477" s="382">
        <v>41</v>
      </c>
      <c r="AF477" s="386">
        <v>2019</v>
      </c>
      <c r="AG477" s="390">
        <v>222.84243000000001</v>
      </c>
      <c r="AH477" s="387">
        <v>2.3004286082322833</v>
      </c>
      <c r="AI477" s="387">
        <v>4.2291013372094346</v>
      </c>
      <c r="AJ477" s="387">
        <v>0.11433943257574418</v>
      </c>
      <c r="AK477" s="387">
        <v>5.8930110526976397E-3</v>
      </c>
      <c r="AL477" s="387">
        <v>2.2559589751377236E-2</v>
      </c>
      <c r="AM477" s="387">
        <v>5.0573861988491156E-3</v>
      </c>
      <c r="AN477" s="387">
        <v>5.4215527177656425E-3</v>
      </c>
      <c r="AO477" s="387">
        <v>0.18047660402913396</v>
      </c>
      <c r="AP477" s="387">
        <v>3.3716086743444687E-2</v>
      </c>
      <c r="AQ477" s="391">
        <v>512.63310110000009</v>
      </c>
      <c r="AR477" s="391">
        <v>942.42321869999989</v>
      </c>
      <c r="AS477" s="391">
        <v>25.479676999999992</v>
      </c>
      <c r="AT477" s="391">
        <v>1.3132129030000002</v>
      </c>
      <c r="AU477" s="391">
        <v>5.0272337999999994</v>
      </c>
      <c r="AV477" s="391">
        <v>1.1270002300000002</v>
      </c>
      <c r="AW477" s="391">
        <v>1.208151982</v>
      </c>
      <c r="AX477" s="391">
        <v>40.217845000000004</v>
      </c>
      <c r="AY477" s="391">
        <v>7.5133747000000008</v>
      </c>
    </row>
    <row r="478" spans="1:51" customFormat="1" x14ac:dyDescent="0.25">
      <c r="A478" s="384" t="s">
        <v>786</v>
      </c>
      <c r="B478" s="384" t="s">
        <v>683</v>
      </c>
      <c r="C478" s="382">
        <v>2</v>
      </c>
      <c r="D478" s="384" t="s">
        <v>766</v>
      </c>
      <c r="E478" s="382">
        <v>41</v>
      </c>
      <c r="F478" s="386">
        <v>2020</v>
      </c>
      <c r="G478" s="390">
        <v>269.67987999999997</v>
      </c>
      <c r="H478" s="387">
        <v>2.2996895135818081</v>
      </c>
      <c r="I478" s="387">
        <v>4.228042907390793</v>
      </c>
      <c r="J478" s="387">
        <v>0.1143322071338804</v>
      </c>
      <c r="K478" s="387">
        <v>5.9016453359442304E-3</v>
      </c>
      <c r="L478" s="387">
        <v>2.2554202041323964E-2</v>
      </c>
      <c r="M478" s="387">
        <v>5.0559533770187081E-3</v>
      </c>
      <c r="N478" s="387">
        <v>5.4294948736998876E-3</v>
      </c>
      <c r="O478" s="387">
        <v>0.18043366082779333</v>
      </c>
      <c r="P478" s="387">
        <v>3.3706527531827735E-2</v>
      </c>
      <c r="Q478" s="391">
        <v>620.17999206000025</v>
      </c>
      <c r="R478" s="391">
        <v>1140.2181039</v>
      </c>
      <c r="S478" s="391">
        <v>30.833095900000007</v>
      </c>
      <c r="T478" s="391">
        <v>1.5915550059999997</v>
      </c>
      <c r="U478" s="391">
        <v>6.0824145000000005</v>
      </c>
      <c r="V478" s="391">
        <v>1.3634888999999999</v>
      </c>
      <c r="W478" s="391">
        <v>1.4642255260000008</v>
      </c>
      <c r="X478" s="391">
        <v>48.659328000000002</v>
      </c>
      <c r="Y478" s="391">
        <v>9.0899722999999977</v>
      </c>
      <c r="AA478" s="384" t="s">
        <v>786</v>
      </c>
      <c r="AB478" s="384" t="s">
        <v>683</v>
      </c>
      <c r="AC478" s="382">
        <v>2</v>
      </c>
      <c r="AD478" s="384" t="s">
        <v>766</v>
      </c>
      <c r="AE478" s="382">
        <v>41</v>
      </c>
      <c r="AF478" s="386">
        <v>2020</v>
      </c>
      <c r="AG478" s="390">
        <v>269.67987999999997</v>
      </c>
      <c r="AH478" s="387">
        <v>2.2996895135818081</v>
      </c>
      <c r="AI478" s="387">
        <v>4.228042907390793</v>
      </c>
      <c r="AJ478" s="387">
        <v>0.1143322071338804</v>
      </c>
      <c r="AK478" s="387">
        <v>5.9016453359442304E-3</v>
      </c>
      <c r="AL478" s="387">
        <v>2.2554202041323964E-2</v>
      </c>
      <c r="AM478" s="387">
        <v>5.0559533770187081E-3</v>
      </c>
      <c r="AN478" s="387">
        <v>5.4294948736998876E-3</v>
      </c>
      <c r="AO478" s="387">
        <v>0.18043366082779333</v>
      </c>
      <c r="AP478" s="387">
        <v>3.3706527531827735E-2</v>
      </c>
      <c r="AQ478" s="391">
        <v>620.17999206000025</v>
      </c>
      <c r="AR478" s="391">
        <v>1140.2181039</v>
      </c>
      <c r="AS478" s="391">
        <v>30.833095900000007</v>
      </c>
      <c r="AT478" s="391">
        <v>1.5915550059999997</v>
      </c>
      <c r="AU478" s="391">
        <v>6.0824145000000005</v>
      </c>
      <c r="AV478" s="391">
        <v>1.3634888999999999</v>
      </c>
      <c r="AW478" s="391">
        <v>1.4642255260000008</v>
      </c>
      <c r="AX478" s="391">
        <v>48.659328000000002</v>
      </c>
      <c r="AY478" s="391">
        <v>9.0899722999999977</v>
      </c>
    </row>
    <row r="479" spans="1:51" customFormat="1" x14ac:dyDescent="0.25">
      <c r="A479" s="384" t="s">
        <v>787</v>
      </c>
      <c r="B479" s="384" t="s">
        <v>683</v>
      </c>
      <c r="C479" s="382">
        <v>2</v>
      </c>
      <c r="D479" s="384" t="s">
        <v>766</v>
      </c>
      <c r="E479" s="382">
        <v>41</v>
      </c>
      <c r="F479" s="386">
        <v>2021</v>
      </c>
      <c r="G479" s="390">
        <v>291.98937999999998</v>
      </c>
      <c r="H479" s="387">
        <v>2.2552234831965472</v>
      </c>
      <c r="I479" s="387">
        <v>4.1371122374382256</v>
      </c>
      <c r="J479" s="387">
        <v>0.10836728205662824</v>
      </c>
      <c r="K479" s="387">
        <v>5.7631796505749613E-3</v>
      </c>
      <c r="L479" s="387">
        <v>2.3032100003089154E-2</v>
      </c>
      <c r="M479" s="387">
        <v>5.0542362533870242E-3</v>
      </c>
      <c r="N479" s="387">
        <v>5.3021090835563955E-3</v>
      </c>
      <c r="O479" s="387">
        <v>0.184256776736195</v>
      </c>
      <c r="P479" s="387">
        <v>3.3695067265802618E-2</v>
      </c>
      <c r="Q479" s="391">
        <v>658.50130662000015</v>
      </c>
      <c r="R479" s="391">
        <v>1207.9928372000002</v>
      </c>
      <c r="S479" s="391">
        <v>31.642095500000003</v>
      </c>
      <c r="T479" s="391">
        <v>1.6827872529999994</v>
      </c>
      <c r="U479" s="391">
        <v>6.7251285999999997</v>
      </c>
      <c r="V479" s="391">
        <v>1.47578331</v>
      </c>
      <c r="W479" s="391">
        <v>1.548159544</v>
      </c>
      <c r="X479" s="391">
        <v>53.801021999999996</v>
      </c>
      <c r="Y479" s="391">
        <v>9.8386018000000011</v>
      </c>
      <c r="AA479" s="384" t="s">
        <v>787</v>
      </c>
      <c r="AB479" s="384" t="s">
        <v>683</v>
      </c>
      <c r="AC479" s="382">
        <v>2</v>
      </c>
      <c r="AD479" s="384" t="s">
        <v>766</v>
      </c>
      <c r="AE479" s="382">
        <v>41</v>
      </c>
      <c r="AF479" s="386">
        <v>2021</v>
      </c>
      <c r="AG479" s="390">
        <v>291.98937999999998</v>
      </c>
      <c r="AH479" s="387">
        <v>2.2552234831965472</v>
      </c>
      <c r="AI479" s="387">
        <v>4.1371122374382256</v>
      </c>
      <c r="AJ479" s="387">
        <v>0.10836728205662824</v>
      </c>
      <c r="AK479" s="387">
        <v>5.7631796505749613E-3</v>
      </c>
      <c r="AL479" s="387">
        <v>2.3032100003089154E-2</v>
      </c>
      <c r="AM479" s="387">
        <v>5.0542362533870242E-3</v>
      </c>
      <c r="AN479" s="387">
        <v>5.3021090835563955E-3</v>
      </c>
      <c r="AO479" s="387">
        <v>0.184256776736195</v>
      </c>
      <c r="AP479" s="387">
        <v>3.3695067265802618E-2</v>
      </c>
      <c r="AQ479" s="391">
        <v>658.50130662000015</v>
      </c>
      <c r="AR479" s="391">
        <v>1207.9928372000002</v>
      </c>
      <c r="AS479" s="391">
        <v>31.642095500000003</v>
      </c>
      <c r="AT479" s="391">
        <v>1.6827872529999994</v>
      </c>
      <c r="AU479" s="391">
        <v>6.7251285999999997</v>
      </c>
      <c r="AV479" s="391">
        <v>1.47578331</v>
      </c>
      <c r="AW479" s="391">
        <v>1.548159544</v>
      </c>
      <c r="AX479" s="391">
        <v>53.801021999999996</v>
      </c>
      <c r="AY479" s="391">
        <v>9.8386018000000011</v>
      </c>
    </row>
    <row r="480" spans="1:51" customFormat="1" x14ac:dyDescent="0.25">
      <c r="A480" s="384" t="s">
        <v>788</v>
      </c>
      <c r="B480" s="384" t="s">
        <v>683</v>
      </c>
      <c r="C480" s="382">
        <v>2</v>
      </c>
      <c r="D480" s="384" t="s">
        <v>766</v>
      </c>
      <c r="E480" s="382">
        <v>41</v>
      </c>
      <c r="F480" s="386">
        <v>2022</v>
      </c>
      <c r="G480" s="390">
        <v>248.34129000000004</v>
      </c>
      <c r="H480" s="387">
        <v>2.2544011062759637</v>
      </c>
      <c r="I480" s="387">
        <v>4.1359325905893449</v>
      </c>
      <c r="J480" s="387">
        <v>0.10835895311649546</v>
      </c>
      <c r="K480" s="387">
        <v>5.7723346045274997E-3</v>
      </c>
      <c r="L480" s="387">
        <v>2.3026032038409722E-2</v>
      </c>
      <c r="M480" s="387">
        <v>5.0526237501625276E-3</v>
      </c>
      <c r="N480" s="387">
        <v>5.3105303995159238E-3</v>
      </c>
      <c r="O480" s="387">
        <v>0.18420844958967553</v>
      </c>
      <c r="P480" s="387">
        <v>3.3684339805112533E-2</v>
      </c>
      <c r="Q480" s="391">
        <v>559.86087891</v>
      </c>
      <c r="R480" s="391">
        <v>1027.1228349</v>
      </c>
      <c r="S480" s="391">
        <v>26.910002200000008</v>
      </c>
      <c r="T480" s="391">
        <v>1.4335090219999993</v>
      </c>
      <c r="U480" s="391">
        <v>5.7183145000000009</v>
      </c>
      <c r="V480" s="391">
        <v>1.2547751</v>
      </c>
      <c r="W480" s="391">
        <v>1.3188239700000002</v>
      </c>
      <c r="X480" s="391">
        <v>45.746563999999999</v>
      </c>
      <c r="Y480" s="391">
        <v>8.3652123999999972</v>
      </c>
      <c r="AA480" s="384" t="s">
        <v>788</v>
      </c>
      <c r="AB480" s="384" t="s">
        <v>683</v>
      </c>
      <c r="AC480" s="382">
        <v>2</v>
      </c>
      <c r="AD480" s="384" t="s">
        <v>766</v>
      </c>
      <c r="AE480" s="382">
        <v>41</v>
      </c>
      <c r="AF480" s="386">
        <v>2022</v>
      </c>
      <c r="AG480" s="390">
        <v>248.34129000000004</v>
      </c>
      <c r="AH480" s="387">
        <v>2.2544011062759637</v>
      </c>
      <c r="AI480" s="387">
        <v>4.1359325905893449</v>
      </c>
      <c r="AJ480" s="387">
        <v>0.10835895311649546</v>
      </c>
      <c r="AK480" s="387">
        <v>5.7723346045274997E-3</v>
      </c>
      <c r="AL480" s="387">
        <v>2.3026032038409722E-2</v>
      </c>
      <c r="AM480" s="387">
        <v>5.0526237501625276E-3</v>
      </c>
      <c r="AN480" s="387">
        <v>5.3105303995159238E-3</v>
      </c>
      <c r="AO480" s="387">
        <v>0.18420844958967553</v>
      </c>
      <c r="AP480" s="387">
        <v>3.3684339805112533E-2</v>
      </c>
      <c r="AQ480" s="391">
        <v>559.86087891</v>
      </c>
      <c r="AR480" s="391">
        <v>1027.1228349</v>
      </c>
      <c r="AS480" s="391">
        <v>26.910002200000008</v>
      </c>
      <c r="AT480" s="391">
        <v>1.4335090219999993</v>
      </c>
      <c r="AU480" s="391">
        <v>5.7183145000000009</v>
      </c>
      <c r="AV480" s="391">
        <v>1.2547751</v>
      </c>
      <c r="AW480" s="391">
        <v>1.3188239700000002</v>
      </c>
      <c r="AX480" s="391">
        <v>45.746563999999999</v>
      </c>
      <c r="AY480" s="391">
        <v>8.3652123999999972</v>
      </c>
    </row>
    <row r="481" spans="1:51" customFormat="1" x14ac:dyDescent="0.25">
      <c r="A481" s="384" t="s">
        <v>789</v>
      </c>
      <c r="B481" s="384" t="s">
        <v>683</v>
      </c>
      <c r="C481" s="382">
        <v>2</v>
      </c>
      <c r="D481" s="384" t="s">
        <v>766</v>
      </c>
      <c r="E481" s="382">
        <v>41</v>
      </c>
      <c r="F481" s="386">
        <v>2023</v>
      </c>
      <c r="G481" s="390">
        <v>270.22767999999991</v>
      </c>
      <c r="H481" s="387">
        <v>2.2536876281141884</v>
      </c>
      <c r="I481" s="387">
        <v>4.1349190171784054</v>
      </c>
      <c r="J481" s="387">
        <v>0.10835186314000109</v>
      </c>
      <c r="K481" s="387">
        <v>5.780208670703166E-3</v>
      </c>
      <c r="L481" s="387">
        <v>2.3020839686001087E-2</v>
      </c>
      <c r="M481" s="387">
        <v>5.0512251742678635E-3</v>
      </c>
      <c r="N481" s="387">
        <v>5.3177740970133036E-3</v>
      </c>
      <c r="O481" s="387">
        <v>0.18416652579780138</v>
      </c>
      <c r="P481" s="387">
        <v>3.3675002501594213E-2</v>
      </c>
      <c r="Q481" s="391">
        <v>609.0087791899997</v>
      </c>
      <c r="R481" s="391">
        <v>1117.3695730000002</v>
      </c>
      <c r="S481" s="391">
        <v>29.279672599999998</v>
      </c>
      <c r="T481" s="391">
        <v>1.561972379</v>
      </c>
      <c r="U481" s="391">
        <v>6.2208680999999997</v>
      </c>
      <c r="V481" s="391">
        <v>1.36498086</v>
      </c>
      <c r="W481" s="391">
        <v>1.4370097569999996</v>
      </c>
      <c r="X481" s="391">
        <v>49.766892999999996</v>
      </c>
      <c r="Y481" s="391">
        <v>9.0999177999999983</v>
      </c>
      <c r="AA481" s="384" t="s">
        <v>789</v>
      </c>
      <c r="AB481" s="384" t="s">
        <v>683</v>
      </c>
      <c r="AC481" s="382">
        <v>2</v>
      </c>
      <c r="AD481" s="384" t="s">
        <v>766</v>
      </c>
      <c r="AE481" s="382">
        <v>41</v>
      </c>
      <c r="AF481" s="386">
        <v>2023</v>
      </c>
      <c r="AG481" s="390">
        <v>270.22767999999991</v>
      </c>
      <c r="AH481" s="387">
        <v>2.2536876281141884</v>
      </c>
      <c r="AI481" s="387">
        <v>4.1349190171784054</v>
      </c>
      <c r="AJ481" s="387">
        <v>0.10835186314000109</v>
      </c>
      <c r="AK481" s="387">
        <v>5.780208670703166E-3</v>
      </c>
      <c r="AL481" s="387">
        <v>2.3020839686001087E-2</v>
      </c>
      <c r="AM481" s="387">
        <v>5.0512251742678635E-3</v>
      </c>
      <c r="AN481" s="387">
        <v>5.3177740970133036E-3</v>
      </c>
      <c r="AO481" s="387">
        <v>0.18416652579780138</v>
      </c>
      <c r="AP481" s="387">
        <v>3.3675002501594213E-2</v>
      </c>
      <c r="AQ481" s="391">
        <v>609.0087791899997</v>
      </c>
      <c r="AR481" s="391">
        <v>1117.3695730000002</v>
      </c>
      <c r="AS481" s="391">
        <v>29.279672599999998</v>
      </c>
      <c r="AT481" s="391">
        <v>1.561972379</v>
      </c>
      <c r="AU481" s="391">
        <v>6.2208680999999997</v>
      </c>
      <c r="AV481" s="391">
        <v>1.36498086</v>
      </c>
      <c r="AW481" s="391">
        <v>1.4370097569999996</v>
      </c>
      <c r="AX481" s="391">
        <v>49.766892999999996</v>
      </c>
      <c r="AY481" s="391">
        <v>9.0999177999999983</v>
      </c>
    </row>
    <row r="482" spans="1:51" customFormat="1" x14ac:dyDescent="0.25">
      <c r="A482" s="384" t="s">
        <v>790</v>
      </c>
      <c r="B482" s="384" t="s">
        <v>683</v>
      </c>
      <c r="C482" s="382">
        <v>2</v>
      </c>
      <c r="D482" s="384" t="s">
        <v>766</v>
      </c>
      <c r="E482" s="382">
        <v>41</v>
      </c>
      <c r="F482" s="386">
        <v>2024</v>
      </c>
      <c r="G482" s="390">
        <v>289.02817000000005</v>
      </c>
      <c r="H482" s="387">
        <v>2.248195723171206</v>
      </c>
      <c r="I482" s="387">
        <v>4.1232486819537346</v>
      </c>
      <c r="J482" s="387">
        <v>0.10583129803575893</v>
      </c>
      <c r="K482" s="387">
        <v>5.7603251510051764E-3</v>
      </c>
      <c r="L482" s="387">
        <v>2.3083608078755785E-2</v>
      </c>
      <c r="M482" s="387">
        <v>5.0511305178315303E-3</v>
      </c>
      <c r="N482" s="387">
        <v>5.2994800818203965E-3</v>
      </c>
      <c r="O482" s="387">
        <v>0.18466886463004623</v>
      </c>
      <c r="P482" s="387">
        <v>3.3674377137702521E-2</v>
      </c>
      <c r="Q482" s="391">
        <v>649.79189567000037</v>
      </c>
      <c r="R482" s="391">
        <v>1191.7350210000002</v>
      </c>
      <c r="S482" s="391">
        <v>30.588226400000003</v>
      </c>
      <c r="T482" s="391">
        <v>1.664896237</v>
      </c>
      <c r="U482" s="391">
        <v>6.6718130000000011</v>
      </c>
      <c r="V482" s="391">
        <v>1.4599190099999997</v>
      </c>
      <c r="W482" s="391">
        <v>1.5316990299999997</v>
      </c>
      <c r="X482" s="391">
        <v>53.374503999999995</v>
      </c>
      <c r="Y482" s="391">
        <v>9.7328435999999989</v>
      </c>
      <c r="AA482" s="384" t="s">
        <v>790</v>
      </c>
      <c r="AB482" s="384" t="s">
        <v>683</v>
      </c>
      <c r="AC482" s="382">
        <v>2</v>
      </c>
      <c r="AD482" s="384" t="s">
        <v>766</v>
      </c>
      <c r="AE482" s="382">
        <v>41</v>
      </c>
      <c r="AF482" s="386">
        <v>2024</v>
      </c>
      <c r="AG482" s="390">
        <v>289.02817000000005</v>
      </c>
      <c r="AH482" s="387">
        <v>2.248195723171206</v>
      </c>
      <c r="AI482" s="387">
        <v>4.1232486819537346</v>
      </c>
      <c r="AJ482" s="387">
        <v>0.10583129803575893</v>
      </c>
      <c r="AK482" s="387">
        <v>5.7603251510051764E-3</v>
      </c>
      <c r="AL482" s="387">
        <v>2.3083608078755785E-2</v>
      </c>
      <c r="AM482" s="387">
        <v>5.0511305178315303E-3</v>
      </c>
      <c r="AN482" s="387">
        <v>5.2994800818203965E-3</v>
      </c>
      <c r="AO482" s="387">
        <v>0.18466886463004623</v>
      </c>
      <c r="AP482" s="387">
        <v>3.3674377137702521E-2</v>
      </c>
      <c r="AQ482" s="391">
        <v>649.79189567000037</v>
      </c>
      <c r="AR482" s="391">
        <v>1191.7350210000002</v>
      </c>
      <c r="AS482" s="391">
        <v>30.588226400000003</v>
      </c>
      <c r="AT482" s="391">
        <v>1.664896237</v>
      </c>
      <c r="AU482" s="391">
        <v>6.6718130000000011</v>
      </c>
      <c r="AV482" s="391">
        <v>1.4599190099999997</v>
      </c>
      <c r="AW482" s="391">
        <v>1.5316990299999997</v>
      </c>
      <c r="AX482" s="391">
        <v>53.374503999999995</v>
      </c>
      <c r="AY482" s="391">
        <v>9.7328435999999989</v>
      </c>
    </row>
    <row r="483" spans="1:51" customFormat="1" x14ac:dyDescent="0.25">
      <c r="A483" s="384" t="s">
        <v>791</v>
      </c>
      <c r="B483" s="384" t="s">
        <v>683</v>
      </c>
      <c r="C483" s="382">
        <v>2</v>
      </c>
      <c r="D483" s="384" t="s">
        <v>766</v>
      </c>
      <c r="E483" s="382">
        <v>41</v>
      </c>
      <c r="F483" s="386">
        <v>2025</v>
      </c>
      <c r="G483" s="390">
        <v>298.33681000000001</v>
      </c>
      <c r="H483" s="387">
        <v>2.247417243919716</v>
      </c>
      <c r="I483" s="387">
        <v>4.1221308607543259</v>
      </c>
      <c r="J483" s="387">
        <v>0.10582342386780899</v>
      </c>
      <c r="K483" s="387">
        <v>5.7689367195419162E-3</v>
      </c>
      <c r="L483" s="387">
        <v>2.3077909159114486E-2</v>
      </c>
      <c r="M483" s="387">
        <v>5.0495995113710567E-3</v>
      </c>
      <c r="N483" s="387">
        <v>5.3074062298916445E-3</v>
      </c>
      <c r="O483" s="387">
        <v>0.18462327528406558</v>
      </c>
      <c r="P483" s="387">
        <v>3.3664154282537238E-2</v>
      </c>
      <c r="Q483" s="391">
        <v>670.48729129000003</v>
      </c>
      <c r="R483" s="391">
        <v>1229.7833713999999</v>
      </c>
      <c r="S483" s="391">
        <v>31.571022699999997</v>
      </c>
      <c r="T483" s="391">
        <v>1.721086178</v>
      </c>
      <c r="U483" s="391">
        <v>6.8849897999999987</v>
      </c>
      <c r="V483" s="391">
        <v>1.5064814099999999</v>
      </c>
      <c r="W483" s="391">
        <v>1.583394644</v>
      </c>
      <c r="X483" s="391">
        <v>55.079918999999968</v>
      </c>
      <c r="Y483" s="391">
        <v>10.043256399999999</v>
      </c>
      <c r="AA483" s="384" t="s">
        <v>791</v>
      </c>
      <c r="AB483" s="384" t="s">
        <v>683</v>
      </c>
      <c r="AC483" s="382">
        <v>2</v>
      </c>
      <c r="AD483" s="384" t="s">
        <v>766</v>
      </c>
      <c r="AE483" s="382">
        <v>41</v>
      </c>
      <c r="AF483" s="386">
        <v>2025</v>
      </c>
      <c r="AG483" s="390">
        <v>298.33681000000001</v>
      </c>
      <c r="AH483" s="387">
        <v>2.247417243919716</v>
      </c>
      <c r="AI483" s="387">
        <v>4.1221308607543259</v>
      </c>
      <c r="AJ483" s="387">
        <v>0.10582342386780899</v>
      </c>
      <c r="AK483" s="387">
        <v>5.7689367195419162E-3</v>
      </c>
      <c r="AL483" s="387">
        <v>2.3077909159114486E-2</v>
      </c>
      <c r="AM483" s="387">
        <v>5.0495995113710567E-3</v>
      </c>
      <c r="AN483" s="387">
        <v>5.3074062298916445E-3</v>
      </c>
      <c r="AO483" s="387">
        <v>0.18462327528406558</v>
      </c>
      <c r="AP483" s="387">
        <v>3.3664154282537238E-2</v>
      </c>
      <c r="AQ483" s="391">
        <v>670.48729129000003</v>
      </c>
      <c r="AR483" s="391">
        <v>1229.7833713999999</v>
      </c>
      <c r="AS483" s="391">
        <v>31.571022699999997</v>
      </c>
      <c r="AT483" s="391">
        <v>1.721086178</v>
      </c>
      <c r="AU483" s="391">
        <v>6.8849897999999987</v>
      </c>
      <c r="AV483" s="391">
        <v>1.5064814099999999</v>
      </c>
      <c r="AW483" s="391">
        <v>1.583394644</v>
      </c>
      <c r="AX483" s="391">
        <v>55.079918999999968</v>
      </c>
      <c r="AY483" s="391">
        <v>10.043256399999999</v>
      </c>
    </row>
    <row r="484" spans="1:51" customFormat="1" x14ac:dyDescent="0.25">
      <c r="A484" s="384" t="s">
        <v>792</v>
      </c>
      <c r="B484" s="384" t="s">
        <v>683</v>
      </c>
      <c r="C484" s="382">
        <v>2</v>
      </c>
      <c r="D484" s="384" t="s">
        <v>766</v>
      </c>
      <c r="E484" s="382">
        <v>41</v>
      </c>
      <c r="F484" s="386">
        <v>2026</v>
      </c>
      <c r="G484" s="390">
        <v>314.37880999999999</v>
      </c>
      <c r="H484" s="387">
        <v>2.2458624315360183</v>
      </c>
      <c r="I484" s="387">
        <v>4.1170358889646552</v>
      </c>
      <c r="J484" s="387">
        <v>0.10578741105356305</v>
      </c>
      <c r="K484" s="387">
        <v>5.734929644272144E-3</v>
      </c>
      <c r="L484" s="387">
        <v>2.3072514333901829E-2</v>
      </c>
      <c r="M484" s="387">
        <v>5.0481475834837589E-3</v>
      </c>
      <c r="N484" s="387">
        <v>5.2761176492779529E-3</v>
      </c>
      <c r="O484" s="387">
        <v>0.1845800516898706</v>
      </c>
      <c r="P484" s="387">
        <v>3.3654483583037922E-2</v>
      </c>
      <c r="Q484" s="391">
        <v>706.05155864999983</v>
      </c>
      <c r="R484" s="391">
        <v>1294.3088435000004</v>
      </c>
      <c r="S484" s="391">
        <v>33.257320399999998</v>
      </c>
      <c r="T484" s="391">
        <v>1.8029403569999998</v>
      </c>
      <c r="U484" s="391">
        <v>7.2535095999999992</v>
      </c>
      <c r="V484" s="391">
        <v>1.5870306299999997</v>
      </c>
      <c r="W484" s="391">
        <v>1.6586995880000002</v>
      </c>
      <c r="X484" s="391">
        <v>58.028057000000004</v>
      </c>
      <c r="Y484" s="391">
        <v>10.580256499999997</v>
      </c>
      <c r="AA484" s="384" t="s">
        <v>792</v>
      </c>
      <c r="AB484" s="384" t="s">
        <v>683</v>
      </c>
      <c r="AC484" s="382">
        <v>2</v>
      </c>
      <c r="AD484" s="384" t="s">
        <v>766</v>
      </c>
      <c r="AE484" s="382">
        <v>41</v>
      </c>
      <c r="AF484" s="386">
        <v>2026</v>
      </c>
      <c r="AG484" s="390">
        <v>314.37880999999999</v>
      </c>
      <c r="AH484" s="387">
        <v>2.2458624315360183</v>
      </c>
      <c r="AI484" s="387">
        <v>4.1170358889646552</v>
      </c>
      <c r="AJ484" s="387">
        <v>0.10578741105356305</v>
      </c>
      <c r="AK484" s="387">
        <v>5.734929644272144E-3</v>
      </c>
      <c r="AL484" s="387">
        <v>2.3072514333901829E-2</v>
      </c>
      <c r="AM484" s="387">
        <v>5.0481475834837589E-3</v>
      </c>
      <c r="AN484" s="387">
        <v>5.2761176492779529E-3</v>
      </c>
      <c r="AO484" s="387">
        <v>0.1845800516898706</v>
      </c>
      <c r="AP484" s="387">
        <v>3.3654483583037922E-2</v>
      </c>
      <c r="AQ484" s="391">
        <v>706.05155864999983</v>
      </c>
      <c r="AR484" s="391">
        <v>1294.3088435000004</v>
      </c>
      <c r="AS484" s="391">
        <v>33.257320399999998</v>
      </c>
      <c r="AT484" s="391">
        <v>1.8029403569999998</v>
      </c>
      <c r="AU484" s="391">
        <v>7.2535095999999992</v>
      </c>
      <c r="AV484" s="391">
        <v>1.5870306299999997</v>
      </c>
      <c r="AW484" s="391">
        <v>1.6586995880000002</v>
      </c>
      <c r="AX484" s="391">
        <v>58.028057000000004</v>
      </c>
      <c r="AY484" s="391">
        <v>10.580256499999997</v>
      </c>
    </row>
    <row r="485" spans="1:51" customFormat="1" x14ac:dyDescent="0.25">
      <c r="A485" s="384" t="s">
        <v>1154</v>
      </c>
      <c r="B485" s="384" t="s">
        <v>683</v>
      </c>
      <c r="C485" s="382">
        <v>2</v>
      </c>
      <c r="D485" s="384" t="s">
        <v>766</v>
      </c>
      <c r="E485" s="382">
        <v>41</v>
      </c>
      <c r="F485" s="386">
        <v>2027</v>
      </c>
      <c r="G485" s="390">
        <v>329.13897999999995</v>
      </c>
      <c r="H485" s="387">
        <v>1.9254051091122664</v>
      </c>
      <c r="I485" s="387">
        <v>1.2145919040035915</v>
      </c>
      <c r="J485" s="387">
        <v>8.7530276420009587E-2</v>
      </c>
      <c r="K485" s="387">
        <v>3.2751854793983989E-3</v>
      </c>
      <c r="L485" s="387">
        <v>2.3138075593477265E-2</v>
      </c>
      <c r="M485" s="387">
        <v>5.0467633763706752E-3</v>
      </c>
      <c r="N485" s="387">
        <v>3.0131606229076855E-3</v>
      </c>
      <c r="O485" s="387">
        <v>0.18510466612006882</v>
      </c>
      <c r="P485" s="387">
        <v>3.364525283513975E-2</v>
      </c>
      <c r="Q485" s="391">
        <v>633.72587369999997</v>
      </c>
      <c r="R485" s="391">
        <v>399.76954039999998</v>
      </c>
      <c r="S485" s="391">
        <v>28.809625900000004</v>
      </c>
      <c r="T485" s="391">
        <v>1.0779912079999998</v>
      </c>
      <c r="U485" s="391">
        <v>7.6156426000000002</v>
      </c>
      <c r="V485" s="391">
        <v>1.6610865499999998</v>
      </c>
      <c r="W485" s="391">
        <v>0.99174861400000003</v>
      </c>
      <c r="X485" s="391">
        <v>60.925160999999996</v>
      </c>
      <c r="Y485" s="391">
        <v>11.073964200000002</v>
      </c>
      <c r="AA485" s="384" t="s">
        <v>1154</v>
      </c>
      <c r="AB485" s="384" t="s">
        <v>683</v>
      </c>
      <c r="AC485" s="382">
        <v>2</v>
      </c>
      <c r="AD485" s="384" t="s">
        <v>766</v>
      </c>
      <c r="AE485" s="382">
        <v>41</v>
      </c>
      <c r="AF485" s="386">
        <v>2027</v>
      </c>
      <c r="AG485" s="390">
        <v>329.13897999999995</v>
      </c>
      <c r="AH485" s="387">
        <v>1.9254051091122664</v>
      </c>
      <c r="AI485" s="387">
        <v>1.2145919040035915</v>
      </c>
      <c r="AJ485" s="387">
        <v>8.7530276420009587E-2</v>
      </c>
      <c r="AK485" s="387">
        <v>3.2751854793983989E-3</v>
      </c>
      <c r="AL485" s="387">
        <v>2.3138075593477265E-2</v>
      </c>
      <c r="AM485" s="387">
        <v>5.0467633763706752E-3</v>
      </c>
      <c r="AN485" s="387">
        <v>3.0131606229076855E-3</v>
      </c>
      <c r="AO485" s="387">
        <v>0.18510466612006882</v>
      </c>
      <c r="AP485" s="387">
        <v>3.364525283513975E-2</v>
      </c>
      <c r="AQ485" s="391">
        <v>633.72587369999997</v>
      </c>
      <c r="AR485" s="391">
        <v>399.76954039999998</v>
      </c>
      <c r="AS485" s="391">
        <v>28.809625900000004</v>
      </c>
      <c r="AT485" s="391">
        <v>1.0779912079999998</v>
      </c>
      <c r="AU485" s="391">
        <v>7.6156426000000002</v>
      </c>
      <c r="AV485" s="391">
        <v>1.6610865499999998</v>
      </c>
      <c r="AW485" s="391">
        <v>0.99174861400000003</v>
      </c>
      <c r="AX485" s="391">
        <v>60.925160999999996</v>
      </c>
      <c r="AY485" s="391">
        <v>11.073964200000002</v>
      </c>
    </row>
    <row r="486" spans="1:51" customFormat="1" x14ac:dyDescent="0.25">
      <c r="A486" s="384" t="s">
        <v>1155</v>
      </c>
      <c r="B486" s="384" t="s">
        <v>683</v>
      </c>
      <c r="C486" s="382">
        <v>2</v>
      </c>
      <c r="D486" s="384" t="s">
        <v>766</v>
      </c>
      <c r="E486" s="382">
        <v>41</v>
      </c>
      <c r="F486" s="386">
        <v>2028</v>
      </c>
      <c r="G486" s="390">
        <v>334.08218000000005</v>
      </c>
      <c r="H486" s="387">
        <v>1.8266387677427158</v>
      </c>
      <c r="I486" s="387">
        <v>0.61486039722322217</v>
      </c>
      <c r="J486" s="387">
        <v>8.6184561535128892E-2</v>
      </c>
      <c r="K486" s="387">
        <v>2.8626921495782864E-3</v>
      </c>
      <c r="L486" s="387">
        <v>2.313297734108415E-2</v>
      </c>
      <c r="M486" s="387">
        <v>5.0453661431447781E-3</v>
      </c>
      <c r="N486" s="387">
        <v>2.633669161881068E-3</v>
      </c>
      <c r="O486" s="387">
        <v>0.18506388757400949</v>
      </c>
      <c r="P486" s="387">
        <v>3.3635904495115554E-2</v>
      </c>
      <c r="Q486" s="391">
        <v>610.24746160000029</v>
      </c>
      <c r="R486" s="391">
        <v>205.41390190000004</v>
      </c>
      <c r="S486" s="391">
        <v>28.792726200000011</v>
      </c>
      <c r="T486" s="391">
        <v>0.95637443400000011</v>
      </c>
      <c r="U486" s="391">
        <v>7.7283154999999972</v>
      </c>
      <c r="V486" s="391">
        <v>1.6855669199999999</v>
      </c>
      <c r="W486" s="391">
        <v>0.87986193500000021</v>
      </c>
      <c r="X486" s="391">
        <v>61.826547000000012</v>
      </c>
      <c r="Y486" s="391">
        <v>11.237156300000006</v>
      </c>
      <c r="AA486" s="384" t="s">
        <v>1155</v>
      </c>
      <c r="AB486" s="384" t="s">
        <v>683</v>
      </c>
      <c r="AC486" s="382">
        <v>2</v>
      </c>
      <c r="AD486" s="384" t="s">
        <v>766</v>
      </c>
      <c r="AE486" s="382">
        <v>41</v>
      </c>
      <c r="AF486" s="386">
        <v>2028</v>
      </c>
      <c r="AG486" s="390">
        <v>334.08218000000005</v>
      </c>
      <c r="AH486" s="387">
        <v>1.8266387677427158</v>
      </c>
      <c r="AI486" s="387">
        <v>0.61486039722322217</v>
      </c>
      <c r="AJ486" s="387">
        <v>8.6184561535128892E-2</v>
      </c>
      <c r="AK486" s="387">
        <v>2.8626921495782864E-3</v>
      </c>
      <c r="AL486" s="387">
        <v>2.313297734108415E-2</v>
      </c>
      <c r="AM486" s="387">
        <v>5.0453661431447781E-3</v>
      </c>
      <c r="AN486" s="387">
        <v>2.633669161881068E-3</v>
      </c>
      <c r="AO486" s="387">
        <v>0.18506388757400949</v>
      </c>
      <c r="AP486" s="387">
        <v>3.3635904495115554E-2</v>
      </c>
      <c r="AQ486" s="391">
        <v>610.24746160000029</v>
      </c>
      <c r="AR486" s="391">
        <v>205.41390190000004</v>
      </c>
      <c r="AS486" s="391">
        <v>28.792726200000011</v>
      </c>
      <c r="AT486" s="391">
        <v>0.95637443400000011</v>
      </c>
      <c r="AU486" s="391">
        <v>7.7283154999999972</v>
      </c>
      <c r="AV486" s="391">
        <v>1.6855669199999999</v>
      </c>
      <c r="AW486" s="391">
        <v>0.87986193500000021</v>
      </c>
      <c r="AX486" s="391">
        <v>61.826547000000012</v>
      </c>
      <c r="AY486" s="391">
        <v>11.237156300000006</v>
      </c>
    </row>
    <row r="487" spans="1:51" customFormat="1" x14ac:dyDescent="0.25">
      <c r="A487" s="384" t="s">
        <v>1387</v>
      </c>
      <c r="B487" s="384" t="s">
        <v>683</v>
      </c>
      <c r="C487" s="382">
        <v>2</v>
      </c>
      <c r="D487" s="384" t="s">
        <v>766</v>
      </c>
      <c r="E487" s="382">
        <v>41</v>
      </c>
      <c r="F487" s="386">
        <v>2029</v>
      </c>
      <c r="G487" s="390">
        <v>332.09313000000003</v>
      </c>
      <c r="H487" s="387">
        <v>1.8260891425245684</v>
      </c>
      <c r="I487" s="387">
        <v>0.60282200447808099</v>
      </c>
      <c r="J487" s="387">
        <v>8.617933439333722E-2</v>
      </c>
      <c r="K487" s="387">
        <v>2.8660435191778877E-3</v>
      </c>
      <c r="L487" s="387">
        <v>2.3128071634604425E-2</v>
      </c>
      <c r="M487" s="387">
        <v>5.0440317750626157E-3</v>
      </c>
      <c r="N487" s="387">
        <v>2.6367521363660847E-3</v>
      </c>
      <c r="O487" s="387">
        <v>0.18502455922529926</v>
      </c>
      <c r="P487" s="387">
        <v>3.3627069912587466E-2</v>
      </c>
      <c r="Q487" s="391">
        <v>606.43165900000008</v>
      </c>
      <c r="R487" s="391">
        <v>200.19304629999996</v>
      </c>
      <c r="S487" s="391">
        <v>28.619564900000011</v>
      </c>
      <c r="T487" s="391">
        <v>0.95179336299999984</v>
      </c>
      <c r="U487" s="391">
        <v>7.6806736999999998</v>
      </c>
      <c r="V487" s="391">
        <v>1.6750883000000001</v>
      </c>
      <c r="W487" s="391">
        <v>0.87564726999999998</v>
      </c>
      <c r="X487" s="391">
        <v>61.445385000000009</v>
      </c>
      <c r="Y487" s="391">
        <v>11.1673189</v>
      </c>
      <c r="AA487" s="384" t="s">
        <v>1387</v>
      </c>
      <c r="AB487" s="384" t="s">
        <v>683</v>
      </c>
      <c r="AC487" s="382">
        <v>2</v>
      </c>
      <c r="AD487" s="384" t="s">
        <v>766</v>
      </c>
      <c r="AE487" s="382">
        <v>41</v>
      </c>
      <c r="AF487" s="386">
        <v>2029</v>
      </c>
      <c r="AG487" s="390">
        <v>332.09313000000003</v>
      </c>
      <c r="AH487" s="387">
        <v>1.8260891425245684</v>
      </c>
      <c r="AI487" s="387">
        <v>0.60282200447808099</v>
      </c>
      <c r="AJ487" s="387">
        <v>8.617933439333722E-2</v>
      </c>
      <c r="AK487" s="387">
        <v>2.8660435191778877E-3</v>
      </c>
      <c r="AL487" s="387">
        <v>2.3128071634604425E-2</v>
      </c>
      <c r="AM487" s="387">
        <v>5.0440317750626157E-3</v>
      </c>
      <c r="AN487" s="387">
        <v>2.6367521363660847E-3</v>
      </c>
      <c r="AO487" s="387">
        <v>0.18502455922529926</v>
      </c>
      <c r="AP487" s="387">
        <v>3.3627069912587466E-2</v>
      </c>
      <c r="AQ487" s="391">
        <v>606.43165900000008</v>
      </c>
      <c r="AR487" s="391">
        <v>200.19304629999996</v>
      </c>
      <c r="AS487" s="391">
        <v>28.619564900000011</v>
      </c>
      <c r="AT487" s="391">
        <v>0.95179336299999984</v>
      </c>
      <c r="AU487" s="391">
        <v>7.6806736999999998</v>
      </c>
      <c r="AV487" s="391">
        <v>1.6750883000000001</v>
      </c>
      <c r="AW487" s="391">
        <v>0.87564726999999998</v>
      </c>
      <c r="AX487" s="391">
        <v>61.445385000000009</v>
      </c>
      <c r="AY487" s="391">
        <v>11.1673189</v>
      </c>
    </row>
    <row r="488" spans="1:51" customFormat="1" x14ac:dyDescent="0.25">
      <c r="A488" s="384" t="s">
        <v>1388</v>
      </c>
      <c r="B488" s="384" t="s">
        <v>683</v>
      </c>
      <c r="C488" s="382">
        <v>2</v>
      </c>
      <c r="D488" s="384" t="s">
        <v>766</v>
      </c>
      <c r="E488" s="382">
        <v>41</v>
      </c>
      <c r="F488" s="386">
        <v>2030</v>
      </c>
      <c r="G488" s="390">
        <v>324.0652</v>
      </c>
      <c r="H488" s="387">
        <v>1.8255602610215471</v>
      </c>
      <c r="I488" s="387">
        <v>0.60273772500101819</v>
      </c>
      <c r="J488" s="387">
        <v>8.6174218644889972E-2</v>
      </c>
      <c r="K488" s="387">
        <v>2.8692439607831991E-3</v>
      </c>
      <c r="L488" s="387">
        <v>2.3123414362294991E-2</v>
      </c>
      <c r="M488" s="387">
        <v>5.0427492368819611E-3</v>
      </c>
      <c r="N488" s="387">
        <v>2.6396957248109331E-3</v>
      </c>
      <c r="O488" s="387">
        <v>0.18498721862143794</v>
      </c>
      <c r="P488" s="387">
        <v>3.3618500227731954E-2</v>
      </c>
      <c r="Q488" s="391">
        <v>591.60055109999985</v>
      </c>
      <c r="R488" s="391">
        <v>195.32632139999996</v>
      </c>
      <c r="S488" s="391">
        <v>27.926065399999999</v>
      </c>
      <c r="T488" s="391">
        <v>0.92982211799999959</v>
      </c>
      <c r="U488" s="391">
        <v>7.4934938999999989</v>
      </c>
      <c r="V488" s="391">
        <v>1.6341795400000001</v>
      </c>
      <c r="W488" s="391">
        <v>0.85543352300000008</v>
      </c>
      <c r="X488" s="391">
        <v>59.947920000000011</v>
      </c>
      <c r="Y488" s="391">
        <v>10.894586000000002</v>
      </c>
      <c r="AA488" s="384" t="s">
        <v>1388</v>
      </c>
      <c r="AB488" s="384" t="s">
        <v>683</v>
      </c>
      <c r="AC488" s="382">
        <v>2</v>
      </c>
      <c r="AD488" s="384" t="s">
        <v>766</v>
      </c>
      <c r="AE488" s="382">
        <v>41</v>
      </c>
      <c r="AF488" s="386">
        <v>2030</v>
      </c>
      <c r="AG488" s="390">
        <v>324.0652</v>
      </c>
      <c r="AH488" s="387">
        <v>1.8255602610215471</v>
      </c>
      <c r="AI488" s="387">
        <v>0.60273772500101819</v>
      </c>
      <c r="AJ488" s="387">
        <v>8.6174218644889972E-2</v>
      </c>
      <c r="AK488" s="387">
        <v>2.8692439607831991E-3</v>
      </c>
      <c r="AL488" s="387">
        <v>2.3123414362294991E-2</v>
      </c>
      <c r="AM488" s="387">
        <v>5.0427492368819611E-3</v>
      </c>
      <c r="AN488" s="387">
        <v>2.6396957248109331E-3</v>
      </c>
      <c r="AO488" s="387">
        <v>0.18498721862143794</v>
      </c>
      <c r="AP488" s="387">
        <v>3.3618500227731954E-2</v>
      </c>
      <c r="AQ488" s="391">
        <v>591.60055109999985</v>
      </c>
      <c r="AR488" s="391">
        <v>195.32632139999996</v>
      </c>
      <c r="AS488" s="391">
        <v>27.926065399999999</v>
      </c>
      <c r="AT488" s="391">
        <v>0.92982211799999959</v>
      </c>
      <c r="AU488" s="391">
        <v>7.4934938999999989</v>
      </c>
      <c r="AV488" s="391">
        <v>1.6341795400000001</v>
      </c>
      <c r="AW488" s="391">
        <v>0.85543352300000008</v>
      </c>
      <c r="AX488" s="391">
        <v>59.947920000000011</v>
      </c>
      <c r="AY488" s="391">
        <v>10.894586000000002</v>
      </c>
    </row>
    <row r="489" spans="1:51" customFormat="1" x14ac:dyDescent="0.25">
      <c r="A489" s="384" t="s">
        <v>2113</v>
      </c>
      <c r="B489" s="384" t="s">
        <v>683</v>
      </c>
      <c r="C489" s="382">
        <v>2</v>
      </c>
      <c r="D489" s="384" t="s">
        <v>766</v>
      </c>
      <c r="E489" s="382">
        <v>41</v>
      </c>
      <c r="F489" s="386">
        <v>2031</v>
      </c>
      <c r="G489" s="390">
        <v>321.60251</v>
      </c>
      <c r="H489" s="387">
        <v>1.8250501039310909</v>
      </c>
      <c r="I489" s="387">
        <v>0.60265671620535533</v>
      </c>
      <c r="J489" s="387">
        <v>8.6169457135144845E-2</v>
      </c>
      <c r="K489" s="387">
        <v>2.872331689824187E-3</v>
      </c>
      <c r="L489" s="387">
        <v>2.3118810546596789E-2</v>
      </c>
      <c r="M489" s="387">
        <v>5.0415284694139964E-3</v>
      </c>
      <c r="N489" s="387">
        <v>2.642537671736455E-3</v>
      </c>
      <c r="O489" s="387">
        <v>0.18495053101420134</v>
      </c>
      <c r="P489" s="387">
        <v>3.3610358638059147E-2</v>
      </c>
      <c r="Q489" s="391">
        <v>586.94069429999968</v>
      </c>
      <c r="R489" s="391">
        <v>193.81591259999996</v>
      </c>
      <c r="S489" s="391">
        <v>27.712313699999992</v>
      </c>
      <c r="T489" s="391">
        <v>0.92374908099999997</v>
      </c>
      <c r="U489" s="391">
        <v>7.4350674999999988</v>
      </c>
      <c r="V489" s="391">
        <v>1.6213682099999995</v>
      </c>
      <c r="W489" s="391">
        <v>0.84984674799999993</v>
      </c>
      <c r="X489" s="391">
        <v>59.480554999999995</v>
      </c>
      <c r="Y489" s="391">
        <v>10.809175700000003</v>
      </c>
      <c r="AA489" s="384" t="s">
        <v>2113</v>
      </c>
      <c r="AB489" s="384" t="s">
        <v>683</v>
      </c>
      <c r="AC489" s="382">
        <v>2</v>
      </c>
      <c r="AD489" s="384" t="s">
        <v>766</v>
      </c>
      <c r="AE489" s="382">
        <v>41</v>
      </c>
      <c r="AF489" s="386">
        <v>2031</v>
      </c>
      <c r="AG489" s="390">
        <v>321.60251</v>
      </c>
      <c r="AH489" s="387">
        <v>1.8250501039310909</v>
      </c>
      <c r="AI489" s="387">
        <v>0.60265671620535533</v>
      </c>
      <c r="AJ489" s="387">
        <v>8.6169457135144845E-2</v>
      </c>
      <c r="AK489" s="387">
        <v>2.872331689824187E-3</v>
      </c>
      <c r="AL489" s="387">
        <v>2.3118810546596789E-2</v>
      </c>
      <c r="AM489" s="387">
        <v>5.0415284694139964E-3</v>
      </c>
      <c r="AN489" s="387">
        <v>2.642537671736455E-3</v>
      </c>
      <c r="AO489" s="387">
        <v>0.18495053101420134</v>
      </c>
      <c r="AP489" s="387">
        <v>3.3610358638059147E-2</v>
      </c>
      <c r="AQ489" s="391">
        <v>586.94069429999968</v>
      </c>
      <c r="AR489" s="391">
        <v>193.81591259999996</v>
      </c>
      <c r="AS489" s="391">
        <v>27.712313699999992</v>
      </c>
      <c r="AT489" s="391">
        <v>0.92374908099999997</v>
      </c>
      <c r="AU489" s="391">
        <v>7.4350674999999988</v>
      </c>
      <c r="AV489" s="391">
        <v>1.6213682099999995</v>
      </c>
      <c r="AW489" s="391">
        <v>0.84984674799999993</v>
      </c>
      <c r="AX489" s="391">
        <v>59.480554999999995</v>
      </c>
      <c r="AY489" s="391">
        <v>10.809175700000003</v>
      </c>
    </row>
    <row r="490" spans="1:51" customFormat="1" x14ac:dyDescent="0.25">
      <c r="A490" s="384" t="s">
        <v>793</v>
      </c>
      <c r="B490" s="384" t="s">
        <v>683</v>
      </c>
      <c r="C490" s="382">
        <v>2</v>
      </c>
      <c r="D490" s="384" t="s">
        <v>253</v>
      </c>
      <c r="E490" s="382">
        <v>42</v>
      </c>
      <c r="F490" s="386">
        <v>42</v>
      </c>
      <c r="G490" s="390">
        <v>38175.602995000001</v>
      </c>
      <c r="H490" s="387">
        <v>2.0192120786811425</v>
      </c>
      <c r="I490" s="387">
        <v>2.9833012022164489</v>
      </c>
      <c r="J490" s="387">
        <v>0.13216168991569846</v>
      </c>
      <c r="K490" s="387">
        <v>1.4660182492226798E-2</v>
      </c>
      <c r="L490" s="387">
        <v>1.1847279594227664E-2</v>
      </c>
      <c r="M490" s="387">
        <v>2.7293464415125736E-3</v>
      </c>
      <c r="N490" s="387">
        <v>1.348732689579878E-2</v>
      </c>
      <c r="O490" s="387">
        <v>9.4778203356051527E-2</v>
      </c>
      <c r="P490" s="387">
        <v>1.8195732110399897E-2</v>
      </c>
      <c r="Q490" s="391">
        <v>77084.638678440009</v>
      </c>
      <c r="R490" s="391">
        <v>113889.32231032137</v>
      </c>
      <c r="S490" s="391">
        <v>5045.3522053699999</v>
      </c>
      <c r="T490" s="391">
        <v>559.66130665749995</v>
      </c>
      <c r="U490" s="391">
        <v>452.27704236</v>
      </c>
      <c r="V490" s="391">
        <v>104.194446187</v>
      </c>
      <c r="W490" s="391">
        <v>514.88683703779998</v>
      </c>
      <c r="X490" s="391">
        <v>3618.2150638999997</v>
      </c>
      <c r="Y490" s="391">
        <v>694.63304525000001</v>
      </c>
      <c r="AA490" s="384" t="s">
        <v>793</v>
      </c>
      <c r="AB490" s="384" t="s">
        <v>683</v>
      </c>
      <c r="AC490" s="382">
        <v>2</v>
      </c>
      <c r="AD490" s="384" t="s">
        <v>253</v>
      </c>
      <c r="AE490" s="382">
        <v>42</v>
      </c>
      <c r="AF490" s="386">
        <v>42</v>
      </c>
      <c r="AG490" s="390">
        <v>38175.602995000001</v>
      </c>
      <c r="AH490" s="387">
        <v>2.0192120786811425</v>
      </c>
      <c r="AI490" s="387">
        <v>2.9833012022164489</v>
      </c>
      <c r="AJ490" s="387">
        <v>0.13216168991569846</v>
      </c>
      <c r="AK490" s="387">
        <v>1.4660182492226798E-2</v>
      </c>
      <c r="AL490" s="387">
        <v>1.1847279594227664E-2</v>
      </c>
      <c r="AM490" s="387">
        <v>2.7293464415125736E-3</v>
      </c>
      <c r="AN490" s="387">
        <v>1.348732689579878E-2</v>
      </c>
      <c r="AO490" s="387">
        <v>9.4778203356051527E-2</v>
      </c>
      <c r="AP490" s="387">
        <v>1.8195732110399897E-2</v>
      </c>
      <c r="AQ490" s="391">
        <v>77084.638678440009</v>
      </c>
      <c r="AR490" s="391">
        <v>113889.32231032137</v>
      </c>
      <c r="AS490" s="391">
        <v>5045.3522053699999</v>
      </c>
      <c r="AT490" s="391">
        <v>559.66130665749995</v>
      </c>
      <c r="AU490" s="391">
        <v>452.27704236</v>
      </c>
      <c r="AV490" s="391">
        <v>104.194446187</v>
      </c>
      <c r="AW490" s="391">
        <v>514.88683703779998</v>
      </c>
      <c r="AX490" s="391">
        <v>3618.2150638999997</v>
      </c>
      <c r="AY490" s="391">
        <v>694.63304525000001</v>
      </c>
    </row>
    <row r="491" spans="1:51" customFormat="1" x14ac:dyDescent="0.25">
      <c r="A491" s="384" t="s">
        <v>794</v>
      </c>
      <c r="B491" s="384" t="s">
        <v>683</v>
      </c>
      <c r="C491" s="382">
        <v>2</v>
      </c>
      <c r="D491" s="384" t="s">
        <v>253</v>
      </c>
      <c r="E491" s="382">
        <v>42</v>
      </c>
      <c r="F491" s="386">
        <v>2001</v>
      </c>
      <c r="G491" s="390">
        <v>65.770832000000013</v>
      </c>
      <c r="H491" s="387">
        <v>9.2733908383582513</v>
      </c>
      <c r="I491" s="387">
        <v>20.415760010632219</v>
      </c>
      <c r="J491" s="387">
        <v>1.8824716483744652</v>
      </c>
      <c r="K491" s="387">
        <v>0.51469847109886013</v>
      </c>
      <c r="L491" s="387">
        <v>1.1708680224692914E-2</v>
      </c>
      <c r="M491" s="387">
        <v>2.6688645507783747E-3</v>
      </c>
      <c r="N491" s="387">
        <v>0.47352090841423444</v>
      </c>
      <c r="O491" s="387">
        <v>9.366944757518042E-2</v>
      </c>
      <c r="P491" s="387">
        <v>1.7792525720215911E-2</v>
      </c>
      <c r="Q491" s="391">
        <v>609.91863089999981</v>
      </c>
      <c r="R491" s="391">
        <v>1342.7615218116102</v>
      </c>
      <c r="S491" s="391">
        <v>123.81172653000004</v>
      </c>
      <c r="T491" s="391">
        <v>33.852146673299991</v>
      </c>
      <c r="U491" s="391">
        <v>0.77008964000000002</v>
      </c>
      <c r="V491" s="391">
        <v>0.17553344199999998</v>
      </c>
      <c r="W491" s="391">
        <v>31.143864115800007</v>
      </c>
      <c r="X491" s="391">
        <v>6.1607174999999996</v>
      </c>
      <c r="Y491" s="391">
        <v>1.17022922</v>
      </c>
      <c r="AA491" s="384" t="s">
        <v>794</v>
      </c>
      <c r="AB491" s="384" t="s">
        <v>683</v>
      </c>
      <c r="AC491" s="382">
        <v>2</v>
      </c>
      <c r="AD491" s="384" t="s">
        <v>253</v>
      </c>
      <c r="AE491" s="382">
        <v>42</v>
      </c>
      <c r="AF491" s="386">
        <v>2001</v>
      </c>
      <c r="AG491" s="390">
        <v>65.770832000000013</v>
      </c>
      <c r="AH491" s="387">
        <v>9.2733908383582513</v>
      </c>
      <c r="AI491" s="387">
        <v>20.415760010632219</v>
      </c>
      <c r="AJ491" s="387">
        <v>1.8824716483744652</v>
      </c>
      <c r="AK491" s="387">
        <v>0.51469847109886013</v>
      </c>
      <c r="AL491" s="387">
        <v>1.1708680224692914E-2</v>
      </c>
      <c r="AM491" s="387">
        <v>2.6688645507783747E-3</v>
      </c>
      <c r="AN491" s="387">
        <v>0.47352090841423444</v>
      </c>
      <c r="AO491" s="387">
        <v>9.366944757518042E-2</v>
      </c>
      <c r="AP491" s="387">
        <v>1.7792525720215911E-2</v>
      </c>
      <c r="AQ491" s="391">
        <v>609.91863089999981</v>
      </c>
      <c r="AR491" s="391">
        <v>1342.7615218116102</v>
      </c>
      <c r="AS491" s="391">
        <v>123.81172653000004</v>
      </c>
      <c r="AT491" s="391">
        <v>33.852146673299991</v>
      </c>
      <c r="AU491" s="391">
        <v>0.77008964000000002</v>
      </c>
      <c r="AV491" s="391">
        <v>0.17553344199999998</v>
      </c>
      <c r="AW491" s="391">
        <v>31.143864115800007</v>
      </c>
      <c r="AX491" s="391">
        <v>6.1607174999999996</v>
      </c>
      <c r="AY491" s="391">
        <v>1.17022922</v>
      </c>
    </row>
    <row r="492" spans="1:51" customFormat="1" x14ac:dyDescent="0.25">
      <c r="A492" s="384" t="s">
        <v>795</v>
      </c>
      <c r="B492" s="384" t="s">
        <v>683</v>
      </c>
      <c r="C492" s="382">
        <v>2</v>
      </c>
      <c r="D492" s="384" t="s">
        <v>253</v>
      </c>
      <c r="E492" s="382">
        <v>42</v>
      </c>
      <c r="F492" s="386">
        <v>2002</v>
      </c>
      <c r="G492" s="390">
        <v>69.379261000000014</v>
      </c>
      <c r="H492" s="387">
        <v>8.8877824681643656</v>
      </c>
      <c r="I492" s="387">
        <v>19.696017793833946</v>
      </c>
      <c r="J492" s="387">
        <v>1.8740587963310824</v>
      </c>
      <c r="K492" s="387">
        <v>0.53073891133547779</v>
      </c>
      <c r="L492" s="387">
        <v>1.1396876798673307E-2</v>
      </c>
      <c r="M492" s="387">
        <v>2.6253347812395973E-3</v>
      </c>
      <c r="N492" s="387">
        <v>0.48827855006700066</v>
      </c>
      <c r="O492" s="387">
        <v>9.1175001128939642E-2</v>
      </c>
      <c r="P492" s="387">
        <v>1.7502334307077722E-2</v>
      </c>
      <c r="Q492" s="391">
        <v>616.6277795699998</v>
      </c>
      <c r="R492" s="391">
        <v>1366.4951591790498</v>
      </c>
      <c r="S492" s="391">
        <v>130.02081436000003</v>
      </c>
      <c r="T492" s="391">
        <v>36.822273452399976</v>
      </c>
      <c r="U492" s="391">
        <v>0.79070688999999994</v>
      </c>
      <c r="V492" s="391">
        <v>0.18214378699999997</v>
      </c>
      <c r="W492" s="391">
        <v>33.876404965800013</v>
      </c>
      <c r="X492" s="391">
        <v>6.3256541999999989</v>
      </c>
      <c r="Y492" s="391">
        <v>1.2142990199999997</v>
      </c>
      <c r="AA492" s="384" t="s">
        <v>795</v>
      </c>
      <c r="AB492" s="384" t="s">
        <v>683</v>
      </c>
      <c r="AC492" s="382">
        <v>2</v>
      </c>
      <c r="AD492" s="384" t="s">
        <v>253</v>
      </c>
      <c r="AE492" s="382">
        <v>42</v>
      </c>
      <c r="AF492" s="386">
        <v>2002</v>
      </c>
      <c r="AG492" s="390">
        <v>69.379261000000014</v>
      </c>
      <c r="AH492" s="387">
        <v>8.8877824681643656</v>
      </c>
      <c r="AI492" s="387">
        <v>19.696017793833946</v>
      </c>
      <c r="AJ492" s="387">
        <v>1.8740587963310824</v>
      </c>
      <c r="AK492" s="387">
        <v>0.53073891133547779</v>
      </c>
      <c r="AL492" s="387">
        <v>1.1396876798673307E-2</v>
      </c>
      <c r="AM492" s="387">
        <v>2.6253347812395973E-3</v>
      </c>
      <c r="AN492" s="387">
        <v>0.48827855006700066</v>
      </c>
      <c r="AO492" s="387">
        <v>9.1175001128939642E-2</v>
      </c>
      <c r="AP492" s="387">
        <v>1.7502334307077722E-2</v>
      </c>
      <c r="AQ492" s="391">
        <v>616.6277795699998</v>
      </c>
      <c r="AR492" s="391">
        <v>1366.4951591790498</v>
      </c>
      <c r="AS492" s="391">
        <v>130.02081436000003</v>
      </c>
      <c r="AT492" s="391">
        <v>36.822273452399976</v>
      </c>
      <c r="AU492" s="391">
        <v>0.79070688999999994</v>
      </c>
      <c r="AV492" s="391">
        <v>0.18214378699999997</v>
      </c>
      <c r="AW492" s="391">
        <v>33.876404965800013</v>
      </c>
      <c r="AX492" s="391">
        <v>6.3256541999999989</v>
      </c>
      <c r="AY492" s="391">
        <v>1.2142990199999997</v>
      </c>
    </row>
    <row r="493" spans="1:51" customFormat="1" x14ac:dyDescent="0.25">
      <c r="A493" s="384" t="s">
        <v>796</v>
      </c>
      <c r="B493" s="384" t="s">
        <v>683</v>
      </c>
      <c r="C493" s="382">
        <v>2</v>
      </c>
      <c r="D493" s="384" t="s">
        <v>253</v>
      </c>
      <c r="E493" s="382">
        <v>42</v>
      </c>
      <c r="F493" s="386">
        <v>2003</v>
      </c>
      <c r="G493" s="390">
        <v>71.137910000000005</v>
      </c>
      <c r="H493" s="387">
        <v>4.0580047843688414</v>
      </c>
      <c r="I493" s="387">
        <v>11.117850237785731</v>
      </c>
      <c r="J493" s="387">
        <v>1.1672988336317442</v>
      </c>
      <c r="K493" s="387">
        <v>0.4816327575789055</v>
      </c>
      <c r="L493" s="387">
        <v>1.1243801090023589E-2</v>
      </c>
      <c r="M493" s="387">
        <v>2.6028003915212015E-3</v>
      </c>
      <c r="N493" s="387">
        <v>0.44310073244069165</v>
      </c>
      <c r="O493" s="387">
        <v>8.9950354178243361E-2</v>
      </c>
      <c r="P493" s="387">
        <v>1.7352089624224264E-2</v>
      </c>
      <c r="Q493" s="391">
        <v>288.6779791300001</v>
      </c>
      <c r="R493" s="391">
        <v>790.90062960908006</v>
      </c>
      <c r="S493" s="391">
        <v>83.039199370000006</v>
      </c>
      <c r="T493" s="391">
        <v>34.262347761699999</v>
      </c>
      <c r="U493" s="391">
        <v>0.79986051000000002</v>
      </c>
      <c r="V493" s="391">
        <v>0.18515778000000002</v>
      </c>
      <c r="W493" s="391">
        <v>31.521260025300005</v>
      </c>
      <c r="X493" s="391">
        <v>6.3988802000000007</v>
      </c>
      <c r="Y493" s="391">
        <v>1.2343913899999996</v>
      </c>
      <c r="AA493" s="384" t="s">
        <v>796</v>
      </c>
      <c r="AB493" s="384" t="s">
        <v>683</v>
      </c>
      <c r="AC493" s="382">
        <v>2</v>
      </c>
      <c r="AD493" s="384" t="s">
        <v>253</v>
      </c>
      <c r="AE493" s="382">
        <v>42</v>
      </c>
      <c r="AF493" s="386">
        <v>2003</v>
      </c>
      <c r="AG493" s="390">
        <v>71.137910000000005</v>
      </c>
      <c r="AH493" s="387">
        <v>4.0580047843688414</v>
      </c>
      <c r="AI493" s="387">
        <v>11.117850237785731</v>
      </c>
      <c r="AJ493" s="387">
        <v>1.1672988336317442</v>
      </c>
      <c r="AK493" s="387">
        <v>0.4816327575789055</v>
      </c>
      <c r="AL493" s="387">
        <v>1.1243801090023589E-2</v>
      </c>
      <c r="AM493" s="387">
        <v>2.6028003915212015E-3</v>
      </c>
      <c r="AN493" s="387">
        <v>0.44310073244069165</v>
      </c>
      <c r="AO493" s="387">
        <v>8.9950354178243361E-2</v>
      </c>
      <c r="AP493" s="387">
        <v>1.7352089624224264E-2</v>
      </c>
      <c r="AQ493" s="391">
        <v>288.6779791300001</v>
      </c>
      <c r="AR493" s="391">
        <v>790.90062960908006</v>
      </c>
      <c r="AS493" s="391">
        <v>83.039199370000006</v>
      </c>
      <c r="AT493" s="391">
        <v>34.262347761699999</v>
      </c>
      <c r="AU493" s="391">
        <v>0.79986051000000002</v>
      </c>
      <c r="AV493" s="391">
        <v>0.18515778000000002</v>
      </c>
      <c r="AW493" s="391">
        <v>31.521260025300005</v>
      </c>
      <c r="AX493" s="391">
        <v>6.3988802000000007</v>
      </c>
      <c r="AY493" s="391">
        <v>1.2343913899999996</v>
      </c>
    </row>
    <row r="494" spans="1:51" customFormat="1" x14ac:dyDescent="0.25">
      <c r="A494" s="384" t="s">
        <v>797</v>
      </c>
      <c r="B494" s="384" t="s">
        <v>683</v>
      </c>
      <c r="C494" s="382">
        <v>2</v>
      </c>
      <c r="D494" s="384" t="s">
        <v>253</v>
      </c>
      <c r="E494" s="382">
        <v>42</v>
      </c>
      <c r="F494" s="386">
        <v>2004</v>
      </c>
      <c r="G494" s="390">
        <v>77.650051999999988</v>
      </c>
      <c r="H494" s="387">
        <v>4.0322356328879225</v>
      </c>
      <c r="I494" s="387">
        <v>10.982610148426172</v>
      </c>
      <c r="J494" s="387">
        <v>1.1566595263838337</v>
      </c>
      <c r="K494" s="387">
        <v>0.48084708569287227</v>
      </c>
      <c r="L494" s="387">
        <v>1.1019607945658557E-2</v>
      </c>
      <c r="M494" s="387">
        <v>2.5839065503780994E-3</v>
      </c>
      <c r="N494" s="387">
        <v>0.44237801074750094</v>
      </c>
      <c r="O494" s="387">
        <v>8.8156828278749905E-2</v>
      </c>
      <c r="P494" s="387">
        <v>1.7226116474461598E-2</v>
      </c>
      <c r="Q494" s="391">
        <v>313.10330657000003</v>
      </c>
      <c r="R494" s="391">
        <v>852.80024912101987</v>
      </c>
      <c r="S494" s="391">
        <v>89.814672370000054</v>
      </c>
      <c r="T494" s="391">
        <v>37.337801208099982</v>
      </c>
      <c r="U494" s="391">
        <v>0.85567313</v>
      </c>
      <c r="V494" s="391">
        <v>0.20064047800000001</v>
      </c>
      <c r="W494" s="391">
        <v>34.350675538200001</v>
      </c>
      <c r="X494" s="391">
        <v>6.8453822999999998</v>
      </c>
      <c r="Y494" s="391">
        <v>1.3376088399999997</v>
      </c>
      <c r="AA494" s="384" t="s">
        <v>797</v>
      </c>
      <c r="AB494" s="384" t="s">
        <v>683</v>
      </c>
      <c r="AC494" s="382">
        <v>2</v>
      </c>
      <c r="AD494" s="384" t="s">
        <v>253</v>
      </c>
      <c r="AE494" s="382">
        <v>42</v>
      </c>
      <c r="AF494" s="386">
        <v>2004</v>
      </c>
      <c r="AG494" s="390">
        <v>77.650051999999988</v>
      </c>
      <c r="AH494" s="387">
        <v>4.0322356328879225</v>
      </c>
      <c r="AI494" s="387">
        <v>10.982610148426172</v>
      </c>
      <c r="AJ494" s="387">
        <v>1.1566595263838337</v>
      </c>
      <c r="AK494" s="387">
        <v>0.48084708569287227</v>
      </c>
      <c r="AL494" s="387">
        <v>1.1019607945658557E-2</v>
      </c>
      <c r="AM494" s="387">
        <v>2.5839065503780994E-3</v>
      </c>
      <c r="AN494" s="387">
        <v>0.44237801074750094</v>
      </c>
      <c r="AO494" s="387">
        <v>8.8156828278749905E-2</v>
      </c>
      <c r="AP494" s="387">
        <v>1.7226116474461598E-2</v>
      </c>
      <c r="AQ494" s="391">
        <v>313.10330657000003</v>
      </c>
      <c r="AR494" s="391">
        <v>852.80024912101987</v>
      </c>
      <c r="AS494" s="391">
        <v>89.814672370000054</v>
      </c>
      <c r="AT494" s="391">
        <v>37.337801208099982</v>
      </c>
      <c r="AU494" s="391">
        <v>0.85567313</v>
      </c>
      <c r="AV494" s="391">
        <v>0.20064047800000001</v>
      </c>
      <c r="AW494" s="391">
        <v>34.350675538200001</v>
      </c>
      <c r="AX494" s="391">
        <v>6.8453822999999998</v>
      </c>
      <c r="AY494" s="391">
        <v>1.3376088399999997</v>
      </c>
    </row>
    <row r="495" spans="1:51" customFormat="1" x14ac:dyDescent="0.25">
      <c r="A495" s="384" t="s">
        <v>798</v>
      </c>
      <c r="B495" s="384" t="s">
        <v>683</v>
      </c>
      <c r="C495" s="382">
        <v>2</v>
      </c>
      <c r="D495" s="384" t="s">
        <v>253</v>
      </c>
      <c r="E495" s="382">
        <v>42</v>
      </c>
      <c r="F495" s="386">
        <v>2005</v>
      </c>
      <c r="G495" s="390">
        <v>123.86298999999997</v>
      </c>
      <c r="H495" s="387">
        <v>3.9529727793588707</v>
      </c>
      <c r="I495" s="387">
        <v>10.479069305402691</v>
      </c>
      <c r="J495" s="387">
        <v>1.1277273656965656</v>
      </c>
      <c r="K495" s="387">
        <v>0.49386375821219902</v>
      </c>
      <c r="L495" s="387">
        <v>1.0405680421569028E-2</v>
      </c>
      <c r="M495" s="387">
        <v>2.5134804189693803E-3</v>
      </c>
      <c r="N495" s="387">
        <v>0.45435341590655942</v>
      </c>
      <c r="O495" s="387">
        <v>8.3245578844818813E-2</v>
      </c>
      <c r="P495" s="387">
        <v>1.6756620197849254E-2</v>
      </c>
      <c r="Q495" s="391">
        <v>489.62702783999987</v>
      </c>
      <c r="R495" s="391">
        <v>1297.9688565844001</v>
      </c>
      <c r="S495" s="391">
        <v>139.68368342000002</v>
      </c>
      <c r="T495" s="391">
        <v>61.171441744800006</v>
      </c>
      <c r="U495" s="391">
        <v>1.28887869</v>
      </c>
      <c r="V495" s="391">
        <v>0.31132720000000008</v>
      </c>
      <c r="W495" s="391">
        <v>56.277572610899995</v>
      </c>
      <c r="X495" s="391">
        <v>10.311046300000001</v>
      </c>
      <c r="Y495" s="391">
        <v>2.0755250799999998</v>
      </c>
      <c r="AA495" s="384" t="s">
        <v>798</v>
      </c>
      <c r="AB495" s="384" t="s">
        <v>683</v>
      </c>
      <c r="AC495" s="382">
        <v>2</v>
      </c>
      <c r="AD495" s="384" t="s">
        <v>253</v>
      </c>
      <c r="AE495" s="382">
        <v>42</v>
      </c>
      <c r="AF495" s="386">
        <v>2005</v>
      </c>
      <c r="AG495" s="390">
        <v>123.86298999999997</v>
      </c>
      <c r="AH495" s="387">
        <v>3.9529727793588707</v>
      </c>
      <c r="AI495" s="387">
        <v>10.479069305402691</v>
      </c>
      <c r="AJ495" s="387">
        <v>1.1277273656965656</v>
      </c>
      <c r="AK495" s="387">
        <v>0.49386375821219902</v>
      </c>
      <c r="AL495" s="387">
        <v>1.0405680421569028E-2</v>
      </c>
      <c r="AM495" s="387">
        <v>2.5134804189693803E-3</v>
      </c>
      <c r="AN495" s="387">
        <v>0.45435341590655942</v>
      </c>
      <c r="AO495" s="387">
        <v>8.3245578844818813E-2</v>
      </c>
      <c r="AP495" s="387">
        <v>1.6756620197849254E-2</v>
      </c>
      <c r="AQ495" s="391">
        <v>489.62702783999987</v>
      </c>
      <c r="AR495" s="391">
        <v>1297.9688565844001</v>
      </c>
      <c r="AS495" s="391">
        <v>139.68368342000002</v>
      </c>
      <c r="AT495" s="391">
        <v>61.171441744800006</v>
      </c>
      <c r="AU495" s="391">
        <v>1.28887869</v>
      </c>
      <c r="AV495" s="391">
        <v>0.31132720000000008</v>
      </c>
      <c r="AW495" s="391">
        <v>56.277572610899995</v>
      </c>
      <c r="AX495" s="391">
        <v>10.311046300000001</v>
      </c>
      <c r="AY495" s="391">
        <v>2.0755250799999998</v>
      </c>
    </row>
    <row r="496" spans="1:51" customFormat="1" x14ac:dyDescent="0.25">
      <c r="A496" s="384" t="s">
        <v>799</v>
      </c>
      <c r="B496" s="384" t="s">
        <v>683</v>
      </c>
      <c r="C496" s="382">
        <v>2</v>
      </c>
      <c r="D496" s="384" t="s">
        <v>253</v>
      </c>
      <c r="E496" s="382">
        <v>42</v>
      </c>
      <c r="F496" s="386">
        <v>2006</v>
      </c>
      <c r="G496" s="390">
        <v>260.17176999999992</v>
      </c>
      <c r="H496" s="387">
        <v>3.8958549088550249</v>
      </c>
      <c r="I496" s="387">
        <v>10.037551328940108</v>
      </c>
      <c r="J496" s="387">
        <v>1.1103209711030528</v>
      </c>
      <c r="K496" s="387">
        <v>0.51713840975483283</v>
      </c>
      <c r="L496" s="387">
        <v>1.0031670999509289E-2</v>
      </c>
      <c r="M496" s="387">
        <v>2.451671947344634E-3</v>
      </c>
      <c r="N496" s="387">
        <v>0.47576584022778518</v>
      </c>
      <c r="O496" s="387">
        <v>8.0253464086437978E-2</v>
      </c>
      <c r="P496" s="387">
        <v>1.6344544606050077E-2</v>
      </c>
      <c r="Q496" s="391">
        <v>1013.5914673000002</v>
      </c>
      <c r="R496" s="391">
        <v>2611.4874957161992</v>
      </c>
      <c r="S496" s="391">
        <v>288.87417232000001</v>
      </c>
      <c r="T496" s="391">
        <v>134.54481540090009</v>
      </c>
      <c r="U496" s="391">
        <v>2.6099576</v>
      </c>
      <c r="V496" s="391">
        <v>0.63785583000000001</v>
      </c>
      <c r="W496" s="391">
        <v>123.78084075760003</v>
      </c>
      <c r="X496" s="391">
        <v>20.879685799999997</v>
      </c>
      <c r="Y496" s="391">
        <v>4.2523891000000003</v>
      </c>
      <c r="AA496" s="384" t="s">
        <v>799</v>
      </c>
      <c r="AB496" s="384" t="s">
        <v>683</v>
      </c>
      <c r="AC496" s="382">
        <v>2</v>
      </c>
      <c r="AD496" s="384" t="s">
        <v>253</v>
      </c>
      <c r="AE496" s="382">
        <v>42</v>
      </c>
      <c r="AF496" s="386">
        <v>2006</v>
      </c>
      <c r="AG496" s="390">
        <v>260.17176999999992</v>
      </c>
      <c r="AH496" s="387">
        <v>3.8958549088550249</v>
      </c>
      <c r="AI496" s="387">
        <v>10.037551328940108</v>
      </c>
      <c r="AJ496" s="387">
        <v>1.1103209711030528</v>
      </c>
      <c r="AK496" s="387">
        <v>0.51713840975483283</v>
      </c>
      <c r="AL496" s="387">
        <v>1.0031670999509289E-2</v>
      </c>
      <c r="AM496" s="387">
        <v>2.451671947344634E-3</v>
      </c>
      <c r="AN496" s="387">
        <v>0.47576584022778518</v>
      </c>
      <c r="AO496" s="387">
        <v>8.0253464086437978E-2</v>
      </c>
      <c r="AP496" s="387">
        <v>1.6344544606050077E-2</v>
      </c>
      <c r="AQ496" s="391">
        <v>1013.5914673000002</v>
      </c>
      <c r="AR496" s="391">
        <v>2611.4874957161992</v>
      </c>
      <c r="AS496" s="391">
        <v>288.87417232000001</v>
      </c>
      <c r="AT496" s="391">
        <v>134.54481540090009</v>
      </c>
      <c r="AU496" s="391">
        <v>2.6099576</v>
      </c>
      <c r="AV496" s="391">
        <v>0.63785583000000001</v>
      </c>
      <c r="AW496" s="391">
        <v>123.78084075760003</v>
      </c>
      <c r="AX496" s="391">
        <v>20.879685799999997</v>
      </c>
      <c r="AY496" s="391">
        <v>4.2523891000000003</v>
      </c>
    </row>
    <row r="497" spans="1:51" customFormat="1" x14ac:dyDescent="0.25">
      <c r="A497" s="384" t="s">
        <v>800</v>
      </c>
      <c r="B497" s="384" t="s">
        <v>683</v>
      </c>
      <c r="C497" s="382">
        <v>2</v>
      </c>
      <c r="D497" s="384" t="s">
        <v>253</v>
      </c>
      <c r="E497" s="382">
        <v>42</v>
      </c>
      <c r="F497" s="386">
        <v>2007</v>
      </c>
      <c r="G497" s="390">
        <v>319.71960000000001</v>
      </c>
      <c r="H497" s="387">
        <v>1.2244606086082936</v>
      </c>
      <c r="I497" s="387">
        <v>5.6476022198826721</v>
      </c>
      <c r="J497" s="387">
        <v>0.22921701703617789</v>
      </c>
      <c r="K497" s="387">
        <v>3.2201642343478484E-2</v>
      </c>
      <c r="L497" s="387">
        <v>1.1179719041309946E-2</v>
      </c>
      <c r="M497" s="387">
        <v>2.6039445814394855E-3</v>
      </c>
      <c r="N497" s="387">
        <v>2.9625418471060264E-2</v>
      </c>
      <c r="O497" s="387">
        <v>8.9437652868325876E-2</v>
      </c>
      <c r="P497" s="387">
        <v>1.7359711759929636E-2</v>
      </c>
      <c r="Q497" s="391">
        <v>391.48405600000024</v>
      </c>
      <c r="R497" s="391">
        <v>1805.6491227000001</v>
      </c>
      <c r="S497" s="391">
        <v>73.285172999999986</v>
      </c>
      <c r="T497" s="391">
        <v>10.295496209400003</v>
      </c>
      <c r="U497" s="391">
        <v>3.5743752999999998</v>
      </c>
      <c r="V497" s="391">
        <v>0.83253211999999976</v>
      </c>
      <c r="W497" s="391">
        <v>9.4718269434</v>
      </c>
      <c r="X497" s="391">
        <v>28.594970600000003</v>
      </c>
      <c r="Y497" s="391">
        <v>5.5502400999999999</v>
      </c>
      <c r="AA497" s="384" t="s">
        <v>800</v>
      </c>
      <c r="AB497" s="384" t="s">
        <v>683</v>
      </c>
      <c r="AC497" s="382">
        <v>2</v>
      </c>
      <c r="AD497" s="384" t="s">
        <v>253</v>
      </c>
      <c r="AE497" s="382">
        <v>42</v>
      </c>
      <c r="AF497" s="386">
        <v>2007</v>
      </c>
      <c r="AG497" s="390">
        <v>319.71960000000001</v>
      </c>
      <c r="AH497" s="387">
        <v>1.2244606086082936</v>
      </c>
      <c r="AI497" s="387">
        <v>5.6476022198826721</v>
      </c>
      <c r="AJ497" s="387">
        <v>0.22921701703617789</v>
      </c>
      <c r="AK497" s="387">
        <v>3.2201642343478484E-2</v>
      </c>
      <c r="AL497" s="387">
        <v>1.1179719041309946E-2</v>
      </c>
      <c r="AM497" s="387">
        <v>2.6039445814394855E-3</v>
      </c>
      <c r="AN497" s="387">
        <v>2.9625418471060264E-2</v>
      </c>
      <c r="AO497" s="387">
        <v>8.9437652868325876E-2</v>
      </c>
      <c r="AP497" s="387">
        <v>1.7359711759929636E-2</v>
      </c>
      <c r="AQ497" s="391">
        <v>391.48405600000024</v>
      </c>
      <c r="AR497" s="391">
        <v>1805.6491227000001</v>
      </c>
      <c r="AS497" s="391">
        <v>73.285172999999986</v>
      </c>
      <c r="AT497" s="391">
        <v>10.295496209400003</v>
      </c>
      <c r="AU497" s="391">
        <v>3.5743752999999998</v>
      </c>
      <c r="AV497" s="391">
        <v>0.83253211999999976</v>
      </c>
      <c r="AW497" s="391">
        <v>9.4718269434</v>
      </c>
      <c r="AX497" s="391">
        <v>28.594970600000003</v>
      </c>
      <c r="AY497" s="391">
        <v>5.5502400999999999</v>
      </c>
    </row>
    <row r="498" spans="1:51" customFormat="1" x14ac:dyDescent="0.25">
      <c r="A498" s="384" t="s">
        <v>801</v>
      </c>
      <c r="B498" s="384" t="s">
        <v>683</v>
      </c>
      <c r="C498" s="382">
        <v>2</v>
      </c>
      <c r="D498" s="384" t="s">
        <v>253</v>
      </c>
      <c r="E498" s="382">
        <v>42</v>
      </c>
      <c r="F498" s="386">
        <v>2008</v>
      </c>
      <c r="G498" s="390">
        <v>428.27134999999998</v>
      </c>
      <c r="H498" s="387">
        <v>1.2393281292339544</v>
      </c>
      <c r="I498" s="387">
        <v>5.6989961922505437</v>
      </c>
      <c r="J498" s="387">
        <v>0.23148077941706807</v>
      </c>
      <c r="K498" s="387">
        <v>3.2600452573584481E-2</v>
      </c>
      <c r="L498" s="387">
        <v>1.130978082003384E-2</v>
      </c>
      <c r="M498" s="387">
        <v>2.6212423268565598E-3</v>
      </c>
      <c r="N498" s="387">
        <v>2.9992319513317885E-2</v>
      </c>
      <c r="O498" s="387">
        <v>9.0478275046883244E-2</v>
      </c>
      <c r="P498" s="387">
        <v>1.7475028623791904E-2</v>
      </c>
      <c r="Q498" s="391">
        <v>530.76873100000012</v>
      </c>
      <c r="R498" s="391">
        <v>2440.7167928999997</v>
      </c>
      <c r="S498" s="391">
        <v>99.136585899999957</v>
      </c>
      <c r="T498" s="391">
        <v>13.961839834299999</v>
      </c>
      <c r="U498" s="391">
        <v>4.8436550999999994</v>
      </c>
      <c r="V498" s="391">
        <v>1.1226029900000001</v>
      </c>
      <c r="W498" s="391">
        <v>12.844851167599993</v>
      </c>
      <c r="X498" s="391">
        <v>38.749252999999996</v>
      </c>
      <c r="Y498" s="391">
        <v>7.4840540999999998</v>
      </c>
      <c r="AA498" s="384" t="s">
        <v>801</v>
      </c>
      <c r="AB498" s="384" t="s">
        <v>683</v>
      </c>
      <c r="AC498" s="382">
        <v>2</v>
      </c>
      <c r="AD498" s="384" t="s">
        <v>253</v>
      </c>
      <c r="AE498" s="382">
        <v>42</v>
      </c>
      <c r="AF498" s="386">
        <v>2008</v>
      </c>
      <c r="AG498" s="390">
        <v>428.27134999999998</v>
      </c>
      <c r="AH498" s="387">
        <v>1.2393281292339544</v>
      </c>
      <c r="AI498" s="387">
        <v>5.6989961922505437</v>
      </c>
      <c r="AJ498" s="387">
        <v>0.23148077941706807</v>
      </c>
      <c r="AK498" s="387">
        <v>3.2600452573584481E-2</v>
      </c>
      <c r="AL498" s="387">
        <v>1.130978082003384E-2</v>
      </c>
      <c r="AM498" s="387">
        <v>2.6212423268565598E-3</v>
      </c>
      <c r="AN498" s="387">
        <v>2.9992319513317885E-2</v>
      </c>
      <c r="AO498" s="387">
        <v>9.0478275046883244E-2</v>
      </c>
      <c r="AP498" s="387">
        <v>1.7475028623791904E-2</v>
      </c>
      <c r="AQ498" s="391">
        <v>530.76873100000012</v>
      </c>
      <c r="AR498" s="391">
        <v>2440.7167928999997</v>
      </c>
      <c r="AS498" s="391">
        <v>99.136585899999957</v>
      </c>
      <c r="AT498" s="391">
        <v>13.961839834299999</v>
      </c>
      <c r="AU498" s="391">
        <v>4.8436550999999994</v>
      </c>
      <c r="AV498" s="391">
        <v>1.1226029900000001</v>
      </c>
      <c r="AW498" s="391">
        <v>12.844851167599993</v>
      </c>
      <c r="AX498" s="391">
        <v>38.749252999999996</v>
      </c>
      <c r="AY498" s="391">
        <v>7.4840540999999998</v>
      </c>
    </row>
    <row r="499" spans="1:51" customFormat="1" x14ac:dyDescent="0.25">
      <c r="A499" s="384" t="s">
        <v>802</v>
      </c>
      <c r="B499" s="384" t="s">
        <v>683</v>
      </c>
      <c r="C499" s="382">
        <v>2</v>
      </c>
      <c r="D499" s="384" t="s">
        <v>253</v>
      </c>
      <c r="E499" s="382">
        <v>42</v>
      </c>
      <c r="F499" s="386">
        <v>2009</v>
      </c>
      <c r="G499" s="390">
        <v>679.1314799999999</v>
      </c>
      <c r="H499" s="387">
        <v>1.2741415992084479</v>
      </c>
      <c r="I499" s="387">
        <v>5.7885178238240425</v>
      </c>
      <c r="J499" s="387">
        <v>0.23691346777210215</v>
      </c>
      <c r="K499" s="387">
        <v>3.3215537180812195E-2</v>
      </c>
      <c r="L499" s="387">
        <v>1.1569682059208922E-2</v>
      </c>
      <c r="M499" s="387">
        <v>2.6528973299838792E-3</v>
      </c>
      <c r="N499" s="387">
        <v>3.0558221745515327E-2</v>
      </c>
      <c r="O499" s="387">
        <v>9.2557423490367441E-2</v>
      </c>
      <c r="P499" s="387">
        <v>1.7686066032456638E-2</v>
      </c>
      <c r="Q499" s="391">
        <v>865.30966999999998</v>
      </c>
      <c r="R499" s="391">
        <v>3931.1646767000007</v>
      </c>
      <c r="S499" s="391">
        <v>160.89539400000001</v>
      </c>
      <c r="T499" s="391">
        <v>22.557716924600012</v>
      </c>
      <c r="U499" s="391">
        <v>7.8573353000000017</v>
      </c>
      <c r="V499" s="391">
        <v>1.8016660899999999</v>
      </c>
      <c r="W499" s="391">
        <v>20.753050360200003</v>
      </c>
      <c r="X499" s="391">
        <v>62.85866</v>
      </c>
      <c r="Y499" s="391">
        <v>12.011164200000003</v>
      </c>
      <c r="AA499" s="384" t="s">
        <v>802</v>
      </c>
      <c r="AB499" s="384" t="s">
        <v>683</v>
      </c>
      <c r="AC499" s="382">
        <v>2</v>
      </c>
      <c r="AD499" s="384" t="s">
        <v>253</v>
      </c>
      <c r="AE499" s="382">
        <v>42</v>
      </c>
      <c r="AF499" s="386">
        <v>2009</v>
      </c>
      <c r="AG499" s="390">
        <v>679.1314799999999</v>
      </c>
      <c r="AH499" s="387">
        <v>1.2741415992084479</v>
      </c>
      <c r="AI499" s="387">
        <v>5.7885178238240425</v>
      </c>
      <c r="AJ499" s="387">
        <v>0.23691346777210215</v>
      </c>
      <c r="AK499" s="387">
        <v>3.3215537180812195E-2</v>
      </c>
      <c r="AL499" s="387">
        <v>1.1569682059208922E-2</v>
      </c>
      <c r="AM499" s="387">
        <v>2.6528973299838792E-3</v>
      </c>
      <c r="AN499" s="387">
        <v>3.0558221745515327E-2</v>
      </c>
      <c r="AO499" s="387">
        <v>9.2557423490367441E-2</v>
      </c>
      <c r="AP499" s="387">
        <v>1.7686066032456638E-2</v>
      </c>
      <c r="AQ499" s="391">
        <v>865.30966999999998</v>
      </c>
      <c r="AR499" s="391">
        <v>3931.1646767000007</v>
      </c>
      <c r="AS499" s="391">
        <v>160.89539400000001</v>
      </c>
      <c r="AT499" s="391">
        <v>22.557716924600012</v>
      </c>
      <c r="AU499" s="391">
        <v>7.8573353000000017</v>
      </c>
      <c r="AV499" s="391">
        <v>1.8016660899999999</v>
      </c>
      <c r="AW499" s="391">
        <v>20.753050360200003</v>
      </c>
      <c r="AX499" s="391">
        <v>62.85866</v>
      </c>
      <c r="AY499" s="391">
        <v>12.011164200000003</v>
      </c>
    </row>
    <row r="500" spans="1:51" customFormat="1" x14ac:dyDescent="0.25">
      <c r="A500" s="384" t="s">
        <v>803</v>
      </c>
      <c r="B500" s="384" t="s">
        <v>683</v>
      </c>
      <c r="C500" s="382">
        <v>2</v>
      </c>
      <c r="D500" s="384" t="s">
        <v>253</v>
      </c>
      <c r="E500" s="382">
        <v>42</v>
      </c>
      <c r="F500" s="386">
        <v>2010</v>
      </c>
      <c r="G500" s="390">
        <v>722.03868999999986</v>
      </c>
      <c r="H500" s="387">
        <v>2.2038434821823758</v>
      </c>
      <c r="I500" s="387">
        <v>5.3053700460289752</v>
      </c>
      <c r="J500" s="387">
        <v>0.25408760851859613</v>
      </c>
      <c r="K500" s="387">
        <v>1.0494002058255358E-2</v>
      </c>
      <c r="L500" s="387">
        <v>1.1197466994462583E-2</v>
      </c>
      <c r="M500" s="387">
        <v>2.6498183082128194E-3</v>
      </c>
      <c r="N500" s="387">
        <v>9.6544473523988046E-3</v>
      </c>
      <c r="O500" s="387">
        <v>8.9579709364327867E-2</v>
      </c>
      <c r="P500" s="387">
        <v>1.7665551412487334E-2</v>
      </c>
      <c r="Q500" s="391">
        <v>1591.2602608400007</v>
      </c>
      <c r="R500" s="391">
        <v>3830.6824380000003</v>
      </c>
      <c r="S500" s="391">
        <v>183.46108399999997</v>
      </c>
      <c r="T500" s="391">
        <v>7.5770754990000011</v>
      </c>
      <c r="U500" s="391">
        <v>8.085004399999999</v>
      </c>
      <c r="V500" s="391">
        <v>1.9132713399999999</v>
      </c>
      <c r="W500" s="391">
        <v>6.9708845189999993</v>
      </c>
      <c r="X500" s="391">
        <v>64.680016000000009</v>
      </c>
      <c r="Y500" s="391">
        <v>12.755211600000003</v>
      </c>
      <c r="AA500" s="384" t="s">
        <v>803</v>
      </c>
      <c r="AB500" s="384" t="s">
        <v>683</v>
      </c>
      <c r="AC500" s="382">
        <v>2</v>
      </c>
      <c r="AD500" s="384" t="s">
        <v>253</v>
      </c>
      <c r="AE500" s="382">
        <v>42</v>
      </c>
      <c r="AF500" s="386">
        <v>2010</v>
      </c>
      <c r="AG500" s="390">
        <v>722.03868999999986</v>
      </c>
      <c r="AH500" s="387">
        <v>2.2038434821823758</v>
      </c>
      <c r="AI500" s="387">
        <v>5.3053700460289752</v>
      </c>
      <c r="AJ500" s="387">
        <v>0.25408760851859613</v>
      </c>
      <c r="AK500" s="387">
        <v>1.0494002058255358E-2</v>
      </c>
      <c r="AL500" s="387">
        <v>1.1197466994462583E-2</v>
      </c>
      <c r="AM500" s="387">
        <v>2.6498183082128194E-3</v>
      </c>
      <c r="AN500" s="387">
        <v>9.6544473523988046E-3</v>
      </c>
      <c r="AO500" s="387">
        <v>8.9579709364327867E-2</v>
      </c>
      <c r="AP500" s="387">
        <v>1.7665551412487334E-2</v>
      </c>
      <c r="AQ500" s="391">
        <v>1591.2602608400007</v>
      </c>
      <c r="AR500" s="391">
        <v>3830.6824380000003</v>
      </c>
      <c r="AS500" s="391">
        <v>183.46108399999997</v>
      </c>
      <c r="AT500" s="391">
        <v>7.5770754990000011</v>
      </c>
      <c r="AU500" s="391">
        <v>8.085004399999999</v>
      </c>
      <c r="AV500" s="391">
        <v>1.9132713399999999</v>
      </c>
      <c r="AW500" s="391">
        <v>6.9708845189999993</v>
      </c>
      <c r="AX500" s="391">
        <v>64.680016000000009</v>
      </c>
      <c r="AY500" s="391">
        <v>12.755211600000003</v>
      </c>
    </row>
    <row r="501" spans="1:51" customFormat="1" x14ac:dyDescent="0.25">
      <c r="A501" s="384" t="s">
        <v>804</v>
      </c>
      <c r="B501" s="384" t="s">
        <v>683</v>
      </c>
      <c r="C501" s="382">
        <v>2</v>
      </c>
      <c r="D501" s="384" t="s">
        <v>253</v>
      </c>
      <c r="E501" s="382">
        <v>42</v>
      </c>
      <c r="F501" s="386">
        <v>2011</v>
      </c>
      <c r="G501" s="390">
        <v>610.08509000000004</v>
      </c>
      <c r="H501" s="387">
        <v>2.8969519681098914</v>
      </c>
      <c r="I501" s="387">
        <v>4.9147830608350063</v>
      </c>
      <c r="J501" s="387">
        <v>0.17758468544117348</v>
      </c>
      <c r="K501" s="387">
        <v>9.1394990557792551E-3</v>
      </c>
      <c r="L501" s="387">
        <v>1.1633965681737933E-2</v>
      </c>
      <c r="M501" s="387">
        <v>2.7073602470763548E-3</v>
      </c>
      <c r="N501" s="387">
        <v>8.4083153351608673E-3</v>
      </c>
      <c r="O501" s="387">
        <v>9.307167464131931E-2</v>
      </c>
      <c r="P501" s="387">
        <v>1.8049151143818321E-2</v>
      </c>
      <c r="Q501" s="391">
        <v>1767.3872021900004</v>
      </c>
      <c r="R501" s="391">
        <v>2998.4358660000003</v>
      </c>
      <c r="S501" s="391">
        <v>108.34176880000001</v>
      </c>
      <c r="T501" s="391">
        <v>5.5758721040000019</v>
      </c>
      <c r="U501" s="391">
        <v>7.0977089999999992</v>
      </c>
      <c r="V501" s="391">
        <v>1.6517201200000002</v>
      </c>
      <c r="W501" s="391">
        <v>5.1297878179999987</v>
      </c>
      <c r="X501" s="391">
        <v>56.781641000000015</v>
      </c>
      <c r="Y501" s="391">
        <v>11.011518000000004</v>
      </c>
      <c r="AA501" s="384" t="s">
        <v>804</v>
      </c>
      <c r="AB501" s="384" t="s">
        <v>683</v>
      </c>
      <c r="AC501" s="382">
        <v>2</v>
      </c>
      <c r="AD501" s="384" t="s">
        <v>253</v>
      </c>
      <c r="AE501" s="382">
        <v>42</v>
      </c>
      <c r="AF501" s="386">
        <v>2011</v>
      </c>
      <c r="AG501" s="390">
        <v>610.08509000000004</v>
      </c>
      <c r="AH501" s="387">
        <v>2.8969519681098914</v>
      </c>
      <c r="AI501" s="387">
        <v>4.9147830608350063</v>
      </c>
      <c r="AJ501" s="387">
        <v>0.17758468544117348</v>
      </c>
      <c r="AK501" s="387">
        <v>9.1394990557792551E-3</v>
      </c>
      <c r="AL501" s="387">
        <v>1.1633965681737933E-2</v>
      </c>
      <c r="AM501" s="387">
        <v>2.7073602470763548E-3</v>
      </c>
      <c r="AN501" s="387">
        <v>8.4083153351608673E-3</v>
      </c>
      <c r="AO501" s="387">
        <v>9.307167464131931E-2</v>
      </c>
      <c r="AP501" s="387">
        <v>1.8049151143818321E-2</v>
      </c>
      <c r="AQ501" s="391">
        <v>1767.3872021900004</v>
      </c>
      <c r="AR501" s="391">
        <v>2998.4358660000003</v>
      </c>
      <c r="AS501" s="391">
        <v>108.34176880000001</v>
      </c>
      <c r="AT501" s="391">
        <v>5.5758721040000019</v>
      </c>
      <c r="AU501" s="391">
        <v>7.0977089999999992</v>
      </c>
      <c r="AV501" s="391">
        <v>1.6517201200000002</v>
      </c>
      <c r="AW501" s="391">
        <v>5.1297878179999987</v>
      </c>
      <c r="AX501" s="391">
        <v>56.781641000000015</v>
      </c>
      <c r="AY501" s="391">
        <v>11.011518000000004</v>
      </c>
    </row>
    <row r="502" spans="1:51" customFormat="1" x14ac:dyDescent="0.25">
      <c r="A502" s="384" t="s">
        <v>805</v>
      </c>
      <c r="B502" s="384" t="s">
        <v>683</v>
      </c>
      <c r="C502" s="382">
        <v>2</v>
      </c>
      <c r="D502" s="384" t="s">
        <v>253</v>
      </c>
      <c r="E502" s="382">
        <v>42</v>
      </c>
      <c r="F502" s="386">
        <v>2012</v>
      </c>
      <c r="G502" s="390">
        <v>777.35857999999962</v>
      </c>
      <c r="H502" s="387">
        <v>2.9534849778077983</v>
      </c>
      <c r="I502" s="387">
        <v>4.7721609350475056</v>
      </c>
      <c r="J502" s="387">
        <v>0.1693969404698667</v>
      </c>
      <c r="K502" s="387">
        <v>9.2972710213091135E-3</v>
      </c>
      <c r="L502" s="387">
        <v>1.1625597160064798E-2</v>
      </c>
      <c r="M502" s="387">
        <v>2.7060312500828145E-3</v>
      </c>
      <c r="N502" s="387">
        <v>8.5534650045285456E-3</v>
      </c>
      <c r="O502" s="387">
        <v>9.3004758498967166E-2</v>
      </c>
      <c r="P502" s="387">
        <v>1.8040321880797929E-2</v>
      </c>
      <c r="Q502" s="391">
        <v>2295.9168884000005</v>
      </c>
      <c r="R502" s="391">
        <v>3709.6802479999997</v>
      </c>
      <c r="S502" s="391">
        <v>131.68216510000005</v>
      </c>
      <c r="T502" s="391">
        <v>7.2273133989999989</v>
      </c>
      <c r="U502" s="391">
        <v>9.0372576999999996</v>
      </c>
      <c r="V502" s="391">
        <v>2.1035566100000005</v>
      </c>
      <c r="W502" s="391">
        <v>6.6491094100000003</v>
      </c>
      <c r="X502" s="391">
        <v>72.298047000000011</v>
      </c>
      <c r="Y502" s="391">
        <v>14.023799</v>
      </c>
      <c r="AA502" s="384" t="s">
        <v>805</v>
      </c>
      <c r="AB502" s="384" t="s">
        <v>683</v>
      </c>
      <c r="AC502" s="382">
        <v>2</v>
      </c>
      <c r="AD502" s="384" t="s">
        <v>253</v>
      </c>
      <c r="AE502" s="382">
        <v>42</v>
      </c>
      <c r="AF502" s="386">
        <v>2012</v>
      </c>
      <c r="AG502" s="390">
        <v>777.35857999999962</v>
      </c>
      <c r="AH502" s="387">
        <v>2.9534849778077983</v>
      </c>
      <c r="AI502" s="387">
        <v>4.7721609350475056</v>
      </c>
      <c r="AJ502" s="387">
        <v>0.1693969404698667</v>
      </c>
      <c r="AK502" s="387">
        <v>9.2972710213091135E-3</v>
      </c>
      <c r="AL502" s="387">
        <v>1.1625597160064798E-2</v>
      </c>
      <c r="AM502" s="387">
        <v>2.7060312500828145E-3</v>
      </c>
      <c r="AN502" s="387">
        <v>8.5534650045285456E-3</v>
      </c>
      <c r="AO502" s="387">
        <v>9.3004758498967166E-2</v>
      </c>
      <c r="AP502" s="387">
        <v>1.8040321880797929E-2</v>
      </c>
      <c r="AQ502" s="391">
        <v>2295.9168884000005</v>
      </c>
      <c r="AR502" s="391">
        <v>3709.6802479999997</v>
      </c>
      <c r="AS502" s="391">
        <v>131.68216510000005</v>
      </c>
      <c r="AT502" s="391">
        <v>7.2273133989999989</v>
      </c>
      <c r="AU502" s="391">
        <v>9.0372576999999996</v>
      </c>
      <c r="AV502" s="391">
        <v>2.1035566100000005</v>
      </c>
      <c r="AW502" s="391">
        <v>6.6491094100000003</v>
      </c>
      <c r="AX502" s="391">
        <v>72.298047000000011</v>
      </c>
      <c r="AY502" s="391">
        <v>14.023799</v>
      </c>
    </row>
    <row r="503" spans="1:51" customFormat="1" x14ac:dyDescent="0.25">
      <c r="A503" s="384" t="s">
        <v>806</v>
      </c>
      <c r="B503" s="384" t="s">
        <v>683</v>
      </c>
      <c r="C503" s="382">
        <v>2</v>
      </c>
      <c r="D503" s="384" t="s">
        <v>253</v>
      </c>
      <c r="E503" s="382">
        <v>42</v>
      </c>
      <c r="F503" s="386">
        <v>2013</v>
      </c>
      <c r="G503" s="390">
        <v>927.2052299999998</v>
      </c>
      <c r="H503" s="387">
        <v>2.8504373034004575</v>
      </c>
      <c r="I503" s="387">
        <v>3.9324649549269699</v>
      </c>
      <c r="J503" s="387">
        <v>0.14487010507910972</v>
      </c>
      <c r="K503" s="387">
        <v>8.6640392990449382E-3</v>
      </c>
      <c r="L503" s="387">
        <v>1.1421406240342283E-2</v>
      </c>
      <c r="M503" s="387">
        <v>2.6793418755845463E-3</v>
      </c>
      <c r="N503" s="387">
        <v>7.97089533673144E-3</v>
      </c>
      <c r="O503" s="387">
        <v>9.1371219940163645E-2</v>
      </c>
      <c r="P503" s="387">
        <v>1.7862359124095967E-2</v>
      </c>
      <c r="Q503" s="391">
        <v>2642.9403755000003</v>
      </c>
      <c r="R503" s="391">
        <v>3646.2020729999999</v>
      </c>
      <c r="S503" s="391">
        <v>134.32431910000005</v>
      </c>
      <c r="T503" s="391">
        <v>8.0333425509999987</v>
      </c>
      <c r="U503" s="391">
        <v>10.589987599999999</v>
      </c>
      <c r="V503" s="391">
        <v>2.4842998000000001</v>
      </c>
      <c r="W503" s="391">
        <v>7.3906558440000003</v>
      </c>
      <c r="X503" s="391">
        <v>84.719873000000007</v>
      </c>
      <c r="Y503" s="391">
        <v>16.562072799999996</v>
      </c>
      <c r="AA503" s="384" t="s">
        <v>806</v>
      </c>
      <c r="AB503" s="384" t="s">
        <v>683</v>
      </c>
      <c r="AC503" s="382">
        <v>2</v>
      </c>
      <c r="AD503" s="384" t="s">
        <v>253</v>
      </c>
      <c r="AE503" s="382">
        <v>42</v>
      </c>
      <c r="AF503" s="386">
        <v>2013</v>
      </c>
      <c r="AG503" s="390">
        <v>927.2052299999998</v>
      </c>
      <c r="AH503" s="387">
        <v>2.8504373034004575</v>
      </c>
      <c r="AI503" s="387">
        <v>3.9324649549269699</v>
      </c>
      <c r="AJ503" s="387">
        <v>0.14487010507910972</v>
      </c>
      <c r="AK503" s="387">
        <v>8.6640392990449382E-3</v>
      </c>
      <c r="AL503" s="387">
        <v>1.1421406240342283E-2</v>
      </c>
      <c r="AM503" s="387">
        <v>2.6793418755845463E-3</v>
      </c>
      <c r="AN503" s="387">
        <v>7.97089533673144E-3</v>
      </c>
      <c r="AO503" s="387">
        <v>9.1371219940163645E-2</v>
      </c>
      <c r="AP503" s="387">
        <v>1.7862359124095967E-2</v>
      </c>
      <c r="AQ503" s="391">
        <v>2642.9403755000003</v>
      </c>
      <c r="AR503" s="391">
        <v>3646.2020729999999</v>
      </c>
      <c r="AS503" s="391">
        <v>134.32431910000005</v>
      </c>
      <c r="AT503" s="391">
        <v>8.0333425509999987</v>
      </c>
      <c r="AU503" s="391">
        <v>10.589987599999999</v>
      </c>
      <c r="AV503" s="391">
        <v>2.4842998000000001</v>
      </c>
      <c r="AW503" s="391">
        <v>7.3906558440000003</v>
      </c>
      <c r="AX503" s="391">
        <v>84.719873000000007</v>
      </c>
      <c r="AY503" s="391">
        <v>16.562072799999996</v>
      </c>
    </row>
    <row r="504" spans="1:51" customFormat="1" x14ac:dyDescent="0.25">
      <c r="A504" s="384" t="s">
        <v>807</v>
      </c>
      <c r="B504" s="384" t="s">
        <v>683</v>
      </c>
      <c r="C504" s="382">
        <v>2</v>
      </c>
      <c r="D504" s="384" t="s">
        <v>253</v>
      </c>
      <c r="E504" s="382">
        <v>42</v>
      </c>
      <c r="F504" s="386">
        <v>2014</v>
      </c>
      <c r="G504" s="390">
        <v>1262.41383</v>
      </c>
      <c r="H504" s="387">
        <v>2.2043317503896485</v>
      </c>
      <c r="I504" s="387">
        <v>3.8065471541926956</v>
      </c>
      <c r="J504" s="387">
        <v>0.11268202060175467</v>
      </c>
      <c r="K504" s="387">
        <v>5.5410880875726787E-3</v>
      </c>
      <c r="L504" s="387">
        <v>1.1638301285086524E-2</v>
      </c>
      <c r="M504" s="387">
        <v>2.7067049796182922E-3</v>
      </c>
      <c r="N504" s="387">
        <v>5.0977831912693812E-3</v>
      </c>
      <c r="O504" s="387">
        <v>9.3106479988420282E-2</v>
      </c>
      <c r="P504" s="387">
        <v>1.8044786312266557E-2</v>
      </c>
      <c r="Q504" s="391">
        <v>2782.7788876</v>
      </c>
      <c r="R504" s="391">
        <v>4805.4377720000011</v>
      </c>
      <c r="S504" s="391">
        <v>142.25134120000001</v>
      </c>
      <c r="T504" s="391">
        <v>6.9951462350000009</v>
      </c>
      <c r="U504" s="391">
        <v>14.6923525</v>
      </c>
      <c r="V504" s="391">
        <v>3.4169817999999998</v>
      </c>
      <c r="W504" s="391">
        <v>6.4355120030000021</v>
      </c>
      <c r="X504" s="391">
        <v>117.53890800000001</v>
      </c>
      <c r="Y504" s="391">
        <v>22.779987800000001</v>
      </c>
      <c r="AA504" s="384" t="s">
        <v>807</v>
      </c>
      <c r="AB504" s="384" t="s">
        <v>683</v>
      </c>
      <c r="AC504" s="382">
        <v>2</v>
      </c>
      <c r="AD504" s="384" t="s">
        <v>253</v>
      </c>
      <c r="AE504" s="382">
        <v>42</v>
      </c>
      <c r="AF504" s="386">
        <v>2014</v>
      </c>
      <c r="AG504" s="390">
        <v>1262.41383</v>
      </c>
      <c r="AH504" s="387">
        <v>2.2043317503896485</v>
      </c>
      <c r="AI504" s="387">
        <v>3.8065471541926956</v>
      </c>
      <c r="AJ504" s="387">
        <v>0.11268202060175467</v>
      </c>
      <c r="AK504" s="387">
        <v>5.5410880875726787E-3</v>
      </c>
      <c r="AL504" s="387">
        <v>1.1638301285086524E-2</v>
      </c>
      <c r="AM504" s="387">
        <v>2.7067049796182922E-3</v>
      </c>
      <c r="AN504" s="387">
        <v>5.0977831912693812E-3</v>
      </c>
      <c r="AO504" s="387">
        <v>9.3106479988420282E-2</v>
      </c>
      <c r="AP504" s="387">
        <v>1.8044786312266557E-2</v>
      </c>
      <c r="AQ504" s="391">
        <v>2782.7788876</v>
      </c>
      <c r="AR504" s="391">
        <v>4805.4377720000011</v>
      </c>
      <c r="AS504" s="391">
        <v>142.25134120000001</v>
      </c>
      <c r="AT504" s="391">
        <v>6.9951462350000009</v>
      </c>
      <c r="AU504" s="391">
        <v>14.6923525</v>
      </c>
      <c r="AV504" s="391">
        <v>3.4169817999999998</v>
      </c>
      <c r="AW504" s="391">
        <v>6.4355120030000021</v>
      </c>
      <c r="AX504" s="391">
        <v>117.53890800000001</v>
      </c>
      <c r="AY504" s="391">
        <v>22.779987800000001</v>
      </c>
    </row>
    <row r="505" spans="1:51" customFormat="1" x14ac:dyDescent="0.25">
      <c r="A505" s="384" t="s">
        <v>808</v>
      </c>
      <c r="B505" s="384" t="s">
        <v>683</v>
      </c>
      <c r="C505" s="382">
        <v>2</v>
      </c>
      <c r="D505" s="384" t="s">
        <v>253</v>
      </c>
      <c r="E505" s="382">
        <v>42</v>
      </c>
      <c r="F505" s="386">
        <v>2015</v>
      </c>
      <c r="G505" s="390">
        <v>1360.2600200000002</v>
      </c>
      <c r="H505" s="387">
        <v>2.2325314027093142</v>
      </c>
      <c r="I505" s="387">
        <v>3.8563902444181224</v>
      </c>
      <c r="J505" s="387">
        <v>0.11241256131309364</v>
      </c>
      <c r="K505" s="387">
        <v>5.5070983046314904E-3</v>
      </c>
      <c r="L505" s="387">
        <v>1.1739522198116206E-2</v>
      </c>
      <c r="M505" s="387">
        <v>2.7199160789861333E-3</v>
      </c>
      <c r="N505" s="387">
        <v>5.0665136574402879E-3</v>
      </c>
      <c r="O505" s="387">
        <v>9.3915989679679041E-2</v>
      </c>
      <c r="P505" s="387">
        <v>1.8132863303591026E-2</v>
      </c>
      <c r="Q505" s="391">
        <v>3036.8232105000002</v>
      </c>
      <c r="R505" s="391">
        <v>5245.6934710000005</v>
      </c>
      <c r="S505" s="391">
        <v>152.91031290000001</v>
      </c>
      <c r="T505" s="391">
        <v>7.4910856499999978</v>
      </c>
      <c r="U505" s="391">
        <v>15.968802699999998</v>
      </c>
      <c r="V505" s="391">
        <v>3.6997930999999995</v>
      </c>
      <c r="W505" s="391">
        <v>6.8917759690000002</v>
      </c>
      <c r="X505" s="391">
        <v>127.75016600000002</v>
      </c>
      <c r="Y505" s="391">
        <v>24.665409</v>
      </c>
      <c r="AA505" s="384" t="s">
        <v>808</v>
      </c>
      <c r="AB505" s="384" t="s">
        <v>683</v>
      </c>
      <c r="AC505" s="382">
        <v>2</v>
      </c>
      <c r="AD505" s="384" t="s">
        <v>253</v>
      </c>
      <c r="AE505" s="382">
        <v>42</v>
      </c>
      <c r="AF505" s="386">
        <v>2015</v>
      </c>
      <c r="AG505" s="390">
        <v>1360.2600200000002</v>
      </c>
      <c r="AH505" s="387">
        <v>2.2325314027093142</v>
      </c>
      <c r="AI505" s="387">
        <v>3.8563902444181224</v>
      </c>
      <c r="AJ505" s="387">
        <v>0.11241256131309364</v>
      </c>
      <c r="AK505" s="387">
        <v>5.5070983046314904E-3</v>
      </c>
      <c r="AL505" s="387">
        <v>1.1739522198116206E-2</v>
      </c>
      <c r="AM505" s="387">
        <v>2.7199160789861333E-3</v>
      </c>
      <c r="AN505" s="387">
        <v>5.0665136574402879E-3</v>
      </c>
      <c r="AO505" s="387">
        <v>9.3915989679679041E-2</v>
      </c>
      <c r="AP505" s="387">
        <v>1.8132863303591026E-2</v>
      </c>
      <c r="AQ505" s="391">
        <v>3036.8232105000002</v>
      </c>
      <c r="AR505" s="391">
        <v>5245.6934710000005</v>
      </c>
      <c r="AS505" s="391">
        <v>152.91031290000001</v>
      </c>
      <c r="AT505" s="391">
        <v>7.4910856499999978</v>
      </c>
      <c r="AU505" s="391">
        <v>15.968802699999998</v>
      </c>
      <c r="AV505" s="391">
        <v>3.6997930999999995</v>
      </c>
      <c r="AW505" s="391">
        <v>6.8917759690000002</v>
      </c>
      <c r="AX505" s="391">
        <v>127.75016600000002</v>
      </c>
      <c r="AY505" s="391">
        <v>24.665409</v>
      </c>
    </row>
    <row r="506" spans="1:51" customFormat="1" x14ac:dyDescent="0.25">
      <c r="A506" s="384" t="s">
        <v>809</v>
      </c>
      <c r="B506" s="384" t="s">
        <v>683</v>
      </c>
      <c r="C506" s="382">
        <v>2</v>
      </c>
      <c r="D506" s="384" t="s">
        <v>253</v>
      </c>
      <c r="E506" s="382">
        <v>42</v>
      </c>
      <c r="F506" s="386">
        <v>2016</v>
      </c>
      <c r="G506" s="390">
        <v>1818.2845799999998</v>
      </c>
      <c r="H506" s="387">
        <v>2.1854346025966964</v>
      </c>
      <c r="I506" s="387">
        <v>3.7458115643261967</v>
      </c>
      <c r="J506" s="387">
        <v>0.11145412716418678</v>
      </c>
      <c r="K506" s="387">
        <v>5.5692233225670355E-3</v>
      </c>
      <c r="L506" s="387">
        <v>1.1661438057182448E-2</v>
      </c>
      <c r="M506" s="387">
        <v>2.7095365347045951E-3</v>
      </c>
      <c r="N506" s="387">
        <v>5.1236743260507653E-3</v>
      </c>
      <c r="O506" s="387">
        <v>9.329136916510615E-2</v>
      </c>
      <c r="P506" s="387">
        <v>1.8063665809672103E-2</v>
      </c>
      <c r="Q506" s="391">
        <v>3973.7420385000005</v>
      </c>
      <c r="R506" s="391">
        <v>6810.9514070000005</v>
      </c>
      <c r="S506" s="391">
        <v>202.65532079999991</v>
      </c>
      <c r="T506" s="391">
        <v>10.126432890000006</v>
      </c>
      <c r="U506" s="391">
        <v>21.203813</v>
      </c>
      <c r="V506" s="391">
        <v>4.9267084999999993</v>
      </c>
      <c r="W506" s="391">
        <v>9.3162980199999978</v>
      </c>
      <c r="X506" s="391">
        <v>169.63025799999997</v>
      </c>
      <c r="Y506" s="391">
        <v>32.844884999999998</v>
      </c>
      <c r="AA506" s="384" t="s">
        <v>809</v>
      </c>
      <c r="AB506" s="384" t="s">
        <v>683</v>
      </c>
      <c r="AC506" s="382">
        <v>2</v>
      </c>
      <c r="AD506" s="384" t="s">
        <v>253</v>
      </c>
      <c r="AE506" s="382">
        <v>42</v>
      </c>
      <c r="AF506" s="386">
        <v>2016</v>
      </c>
      <c r="AG506" s="390">
        <v>1818.2845799999998</v>
      </c>
      <c r="AH506" s="387">
        <v>2.1854346025966964</v>
      </c>
      <c r="AI506" s="387">
        <v>3.7458115643261967</v>
      </c>
      <c r="AJ506" s="387">
        <v>0.11145412716418678</v>
      </c>
      <c r="AK506" s="387">
        <v>5.5692233225670355E-3</v>
      </c>
      <c r="AL506" s="387">
        <v>1.1661438057182448E-2</v>
      </c>
      <c r="AM506" s="387">
        <v>2.7095365347045951E-3</v>
      </c>
      <c r="AN506" s="387">
        <v>5.1236743260507653E-3</v>
      </c>
      <c r="AO506" s="387">
        <v>9.329136916510615E-2</v>
      </c>
      <c r="AP506" s="387">
        <v>1.8063665809672103E-2</v>
      </c>
      <c r="AQ506" s="391">
        <v>3973.7420385000005</v>
      </c>
      <c r="AR506" s="391">
        <v>6810.9514070000005</v>
      </c>
      <c r="AS506" s="391">
        <v>202.65532079999991</v>
      </c>
      <c r="AT506" s="391">
        <v>10.126432890000006</v>
      </c>
      <c r="AU506" s="391">
        <v>21.203813</v>
      </c>
      <c r="AV506" s="391">
        <v>4.9267084999999993</v>
      </c>
      <c r="AW506" s="391">
        <v>9.3162980199999978</v>
      </c>
      <c r="AX506" s="391">
        <v>169.63025799999997</v>
      </c>
      <c r="AY506" s="391">
        <v>32.844884999999998</v>
      </c>
    </row>
    <row r="507" spans="1:51" customFormat="1" x14ac:dyDescent="0.25">
      <c r="A507" s="384" t="s">
        <v>810</v>
      </c>
      <c r="B507" s="384" t="s">
        <v>683</v>
      </c>
      <c r="C507" s="382">
        <v>2</v>
      </c>
      <c r="D507" s="384" t="s">
        <v>253</v>
      </c>
      <c r="E507" s="382">
        <v>42</v>
      </c>
      <c r="F507" s="386">
        <v>2017</v>
      </c>
      <c r="G507" s="390">
        <v>1508.3578</v>
      </c>
      <c r="H507" s="387">
        <v>2.0713263746837787</v>
      </c>
      <c r="I507" s="387">
        <v>3.6166346817711297</v>
      </c>
      <c r="J507" s="387">
        <v>0.10937785835694949</v>
      </c>
      <c r="K507" s="387">
        <v>5.5533010668953973E-3</v>
      </c>
      <c r="L507" s="387">
        <v>1.1947106780632556E-2</v>
      </c>
      <c r="M507" s="387">
        <v>2.7464160028873781E-3</v>
      </c>
      <c r="N507" s="387">
        <v>5.1090201940149731E-3</v>
      </c>
      <c r="O507" s="387">
        <v>9.5576879703211035E-2</v>
      </c>
      <c r="P507" s="387">
        <v>1.8309527752632702E-2</v>
      </c>
      <c r="Q507" s="391">
        <v>3124.3012936</v>
      </c>
      <c r="R507" s="391">
        <v>5455.1791320000011</v>
      </c>
      <c r="S507" s="391">
        <v>164.98094579999994</v>
      </c>
      <c r="T507" s="391">
        <v>8.3763649799999946</v>
      </c>
      <c r="U507" s="391">
        <v>18.020511700000004</v>
      </c>
      <c r="V507" s="391">
        <v>4.1425779999999994</v>
      </c>
      <c r="W507" s="391">
        <v>7.7062304599999978</v>
      </c>
      <c r="X507" s="391">
        <v>144.16413200000005</v>
      </c>
      <c r="Y507" s="391">
        <v>27.617319000000006</v>
      </c>
      <c r="AA507" s="384" t="s">
        <v>810</v>
      </c>
      <c r="AB507" s="384" t="s">
        <v>683</v>
      </c>
      <c r="AC507" s="382">
        <v>2</v>
      </c>
      <c r="AD507" s="384" t="s">
        <v>253</v>
      </c>
      <c r="AE507" s="382">
        <v>42</v>
      </c>
      <c r="AF507" s="386">
        <v>2017</v>
      </c>
      <c r="AG507" s="390">
        <v>1508.3578</v>
      </c>
      <c r="AH507" s="387">
        <v>2.0713263746837787</v>
      </c>
      <c r="AI507" s="387">
        <v>3.6166346817711297</v>
      </c>
      <c r="AJ507" s="387">
        <v>0.10937785835694949</v>
      </c>
      <c r="AK507" s="387">
        <v>5.5533010668953973E-3</v>
      </c>
      <c r="AL507" s="387">
        <v>1.1947106780632556E-2</v>
      </c>
      <c r="AM507" s="387">
        <v>2.7464160028873781E-3</v>
      </c>
      <c r="AN507" s="387">
        <v>5.1090201940149731E-3</v>
      </c>
      <c r="AO507" s="387">
        <v>9.5576879703211035E-2</v>
      </c>
      <c r="AP507" s="387">
        <v>1.8309527752632702E-2</v>
      </c>
      <c r="AQ507" s="391">
        <v>3124.3012936</v>
      </c>
      <c r="AR507" s="391">
        <v>5455.1791320000011</v>
      </c>
      <c r="AS507" s="391">
        <v>164.98094579999994</v>
      </c>
      <c r="AT507" s="391">
        <v>8.3763649799999946</v>
      </c>
      <c r="AU507" s="391">
        <v>18.020511700000004</v>
      </c>
      <c r="AV507" s="391">
        <v>4.1425779999999994</v>
      </c>
      <c r="AW507" s="391">
        <v>7.7062304599999978</v>
      </c>
      <c r="AX507" s="391">
        <v>144.16413200000005</v>
      </c>
      <c r="AY507" s="391">
        <v>27.617319000000006</v>
      </c>
    </row>
    <row r="508" spans="1:51" customFormat="1" x14ac:dyDescent="0.25">
      <c r="A508" s="384" t="s">
        <v>811</v>
      </c>
      <c r="B508" s="384" t="s">
        <v>683</v>
      </c>
      <c r="C508" s="382">
        <v>2</v>
      </c>
      <c r="D508" s="384" t="s">
        <v>253</v>
      </c>
      <c r="E508" s="382">
        <v>42</v>
      </c>
      <c r="F508" s="386">
        <v>2018</v>
      </c>
      <c r="G508" s="390">
        <v>1866.3284699999999</v>
      </c>
      <c r="H508" s="387">
        <v>2.0734551685856233</v>
      </c>
      <c r="I508" s="387">
        <v>3.6183007817482404</v>
      </c>
      <c r="J508" s="387">
        <v>0.10938120544236246</v>
      </c>
      <c r="K508" s="387">
        <v>5.5495199191812191E-3</v>
      </c>
      <c r="L508" s="387">
        <v>1.1947564889260893E-2</v>
      </c>
      <c r="M508" s="387">
        <v>2.7464969229130396E-3</v>
      </c>
      <c r="N508" s="387">
        <v>5.1055430665964165E-3</v>
      </c>
      <c r="O508" s="387">
        <v>9.5580577517525633E-2</v>
      </c>
      <c r="P508" s="387">
        <v>1.8310068966584436E-2</v>
      </c>
      <c r="Q508" s="391">
        <v>3869.7484123999984</v>
      </c>
      <c r="R508" s="391">
        <v>6752.9377619999968</v>
      </c>
      <c r="S508" s="391">
        <v>204.14125780000001</v>
      </c>
      <c r="T508" s="391">
        <v>10.357227020000009</v>
      </c>
      <c r="U508" s="391">
        <v>22.298080500000001</v>
      </c>
      <c r="V508" s="391">
        <v>5.1258654000000012</v>
      </c>
      <c r="W508" s="391">
        <v>9.5286203799999978</v>
      </c>
      <c r="X508" s="391">
        <v>178.38475300000002</v>
      </c>
      <c r="Y508" s="391">
        <v>34.172603000000009</v>
      </c>
      <c r="AA508" s="384" t="s">
        <v>811</v>
      </c>
      <c r="AB508" s="384" t="s">
        <v>683</v>
      </c>
      <c r="AC508" s="382">
        <v>2</v>
      </c>
      <c r="AD508" s="384" t="s">
        <v>253</v>
      </c>
      <c r="AE508" s="382">
        <v>42</v>
      </c>
      <c r="AF508" s="386">
        <v>2018</v>
      </c>
      <c r="AG508" s="390">
        <v>1866.3284699999999</v>
      </c>
      <c r="AH508" s="387">
        <v>2.0734551685856233</v>
      </c>
      <c r="AI508" s="387">
        <v>3.6183007817482404</v>
      </c>
      <c r="AJ508" s="387">
        <v>0.10938120544236246</v>
      </c>
      <c r="AK508" s="387">
        <v>5.5495199191812191E-3</v>
      </c>
      <c r="AL508" s="387">
        <v>1.1947564889260893E-2</v>
      </c>
      <c r="AM508" s="387">
        <v>2.7464969229130396E-3</v>
      </c>
      <c r="AN508" s="387">
        <v>5.1055430665964165E-3</v>
      </c>
      <c r="AO508" s="387">
        <v>9.5580577517525633E-2</v>
      </c>
      <c r="AP508" s="387">
        <v>1.8310068966584436E-2</v>
      </c>
      <c r="AQ508" s="391">
        <v>3869.7484123999984</v>
      </c>
      <c r="AR508" s="391">
        <v>6752.9377619999968</v>
      </c>
      <c r="AS508" s="391">
        <v>204.14125780000001</v>
      </c>
      <c r="AT508" s="391">
        <v>10.357227020000009</v>
      </c>
      <c r="AU508" s="391">
        <v>22.298080500000001</v>
      </c>
      <c r="AV508" s="391">
        <v>5.1258654000000012</v>
      </c>
      <c r="AW508" s="391">
        <v>9.5286203799999978</v>
      </c>
      <c r="AX508" s="391">
        <v>178.38475300000002</v>
      </c>
      <c r="AY508" s="391">
        <v>34.172603000000009</v>
      </c>
    </row>
    <row r="509" spans="1:51" customFormat="1" x14ac:dyDescent="0.25">
      <c r="A509" s="384" t="s">
        <v>812</v>
      </c>
      <c r="B509" s="384" t="s">
        <v>683</v>
      </c>
      <c r="C509" s="382">
        <v>2</v>
      </c>
      <c r="D509" s="384" t="s">
        <v>253</v>
      </c>
      <c r="E509" s="382">
        <v>42</v>
      </c>
      <c r="F509" s="386">
        <v>2019</v>
      </c>
      <c r="G509" s="390">
        <v>2317.9140999999991</v>
      </c>
      <c r="H509" s="387">
        <v>2.076083849526607</v>
      </c>
      <c r="I509" s="387">
        <v>3.6218574432935209</v>
      </c>
      <c r="J509" s="387">
        <v>0.10940714455294095</v>
      </c>
      <c r="K509" s="387">
        <v>5.5154068263358032E-3</v>
      </c>
      <c r="L509" s="387">
        <v>1.1952057498593247E-2</v>
      </c>
      <c r="M509" s="387">
        <v>2.7472481831833213E-3</v>
      </c>
      <c r="N509" s="387">
        <v>5.0741573123870331E-3</v>
      </c>
      <c r="O509" s="387">
        <v>9.5616298723063167E-2</v>
      </c>
      <c r="P509" s="387">
        <v>1.8315073884748366E-2</v>
      </c>
      <c r="Q509" s="391">
        <v>4812.1840275999984</v>
      </c>
      <c r="R509" s="391">
        <v>8395.1544359999989</v>
      </c>
      <c r="S509" s="391">
        <v>253.59636299999994</v>
      </c>
      <c r="T509" s="391">
        <v>12.784239250000004</v>
      </c>
      <c r="U509" s="391">
        <v>27.703842600000005</v>
      </c>
      <c r="V509" s="391">
        <v>6.3678853000000002</v>
      </c>
      <c r="W509" s="391">
        <v>11.761460780000004</v>
      </c>
      <c r="X509" s="391">
        <v>221.63036700000004</v>
      </c>
      <c r="Y509" s="391">
        <v>42.452767999999992</v>
      </c>
      <c r="AA509" s="384" t="s">
        <v>812</v>
      </c>
      <c r="AB509" s="384" t="s">
        <v>683</v>
      </c>
      <c r="AC509" s="382">
        <v>2</v>
      </c>
      <c r="AD509" s="384" t="s">
        <v>253</v>
      </c>
      <c r="AE509" s="382">
        <v>42</v>
      </c>
      <c r="AF509" s="386">
        <v>2019</v>
      </c>
      <c r="AG509" s="390">
        <v>2317.9140999999991</v>
      </c>
      <c r="AH509" s="387">
        <v>2.076083849526607</v>
      </c>
      <c r="AI509" s="387">
        <v>3.6218574432935209</v>
      </c>
      <c r="AJ509" s="387">
        <v>0.10940714455294095</v>
      </c>
      <c r="AK509" s="387">
        <v>5.5154068263358032E-3</v>
      </c>
      <c r="AL509" s="387">
        <v>1.1952057498593247E-2</v>
      </c>
      <c r="AM509" s="387">
        <v>2.7472481831833213E-3</v>
      </c>
      <c r="AN509" s="387">
        <v>5.0741573123870331E-3</v>
      </c>
      <c r="AO509" s="387">
        <v>9.5616298723063167E-2</v>
      </c>
      <c r="AP509" s="387">
        <v>1.8315073884748366E-2</v>
      </c>
      <c r="AQ509" s="391">
        <v>4812.1840275999984</v>
      </c>
      <c r="AR509" s="391">
        <v>8395.1544359999989</v>
      </c>
      <c r="AS509" s="391">
        <v>253.59636299999994</v>
      </c>
      <c r="AT509" s="391">
        <v>12.784239250000004</v>
      </c>
      <c r="AU509" s="391">
        <v>27.703842600000005</v>
      </c>
      <c r="AV509" s="391">
        <v>6.3678853000000002</v>
      </c>
      <c r="AW509" s="391">
        <v>11.761460780000004</v>
      </c>
      <c r="AX509" s="391">
        <v>221.63036700000004</v>
      </c>
      <c r="AY509" s="391">
        <v>42.452767999999992</v>
      </c>
    </row>
    <row r="510" spans="1:51" customFormat="1" x14ac:dyDescent="0.25">
      <c r="A510" s="384" t="s">
        <v>813</v>
      </c>
      <c r="B510" s="384" t="s">
        <v>683</v>
      </c>
      <c r="C510" s="382">
        <v>2</v>
      </c>
      <c r="D510" s="384" t="s">
        <v>253</v>
      </c>
      <c r="E510" s="382">
        <v>42</v>
      </c>
      <c r="F510" s="386">
        <v>2020</v>
      </c>
      <c r="G510" s="390">
        <v>1638.4807700000001</v>
      </c>
      <c r="H510" s="387">
        <v>2.0754303284255204</v>
      </c>
      <c r="I510" s="387">
        <v>3.6209751848354017</v>
      </c>
      <c r="J510" s="387">
        <v>0.10940076892083384</v>
      </c>
      <c r="K510" s="387">
        <v>5.5239093407242097E-3</v>
      </c>
      <c r="L510" s="387">
        <v>1.1950931837912264E-2</v>
      </c>
      <c r="M510" s="387">
        <v>2.7470641599290795E-3</v>
      </c>
      <c r="N510" s="387">
        <v>5.0819818593293596E-3</v>
      </c>
      <c r="O510" s="387">
        <v>9.5607501698051656E-2</v>
      </c>
      <c r="P510" s="387">
        <v>1.8313864617404082E-2</v>
      </c>
      <c r="Q510" s="391">
        <v>3400.5526825999996</v>
      </c>
      <c r="R510" s="391">
        <v>5932.8982090000018</v>
      </c>
      <c r="S510" s="391">
        <v>179.25105609999991</v>
      </c>
      <c r="T510" s="391">
        <v>9.0508192299999966</v>
      </c>
      <c r="U510" s="391">
        <v>19.581372000000002</v>
      </c>
      <c r="V510" s="391">
        <v>4.5010118000000015</v>
      </c>
      <c r="W510" s="391">
        <v>8.3267295500000014</v>
      </c>
      <c r="X510" s="391">
        <v>156.65105299999999</v>
      </c>
      <c r="Y510" s="391">
        <v>30.006914999999999</v>
      </c>
      <c r="AA510" s="384" t="s">
        <v>813</v>
      </c>
      <c r="AB510" s="384" t="s">
        <v>683</v>
      </c>
      <c r="AC510" s="382">
        <v>2</v>
      </c>
      <c r="AD510" s="384" t="s">
        <v>253</v>
      </c>
      <c r="AE510" s="382">
        <v>42</v>
      </c>
      <c r="AF510" s="386">
        <v>2020</v>
      </c>
      <c r="AG510" s="390">
        <v>1638.4807700000001</v>
      </c>
      <c r="AH510" s="387">
        <v>2.0754303284255204</v>
      </c>
      <c r="AI510" s="387">
        <v>3.6209751848354017</v>
      </c>
      <c r="AJ510" s="387">
        <v>0.10940076892083384</v>
      </c>
      <c r="AK510" s="387">
        <v>5.5239093407242097E-3</v>
      </c>
      <c r="AL510" s="387">
        <v>1.1950931837912264E-2</v>
      </c>
      <c r="AM510" s="387">
        <v>2.7470641599290795E-3</v>
      </c>
      <c r="AN510" s="387">
        <v>5.0819818593293596E-3</v>
      </c>
      <c r="AO510" s="387">
        <v>9.5607501698051656E-2</v>
      </c>
      <c r="AP510" s="387">
        <v>1.8313864617404082E-2</v>
      </c>
      <c r="AQ510" s="391">
        <v>3400.5526825999996</v>
      </c>
      <c r="AR510" s="391">
        <v>5932.8982090000018</v>
      </c>
      <c r="AS510" s="391">
        <v>179.25105609999991</v>
      </c>
      <c r="AT510" s="391">
        <v>9.0508192299999966</v>
      </c>
      <c r="AU510" s="391">
        <v>19.581372000000002</v>
      </c>
      <c r="AV510" s="391">
        <v>4.5010118000000015</v>
      </c>
      <c r="AW510" s="391">
        <v>8.3267295500000014</v>
      </c>
      <c r="AX510" s="391">
        <v>156.65105299999999</v>
      </c>
      <c r="AY510" s="391">
        <v>30.006914999999999</v>
      </c>
    </row>
    <row r="511" spans="1:51" customFormat="1" x14ac:dyDescent="0.25">
      <c r="A511" s="384" t="s">
        <v>814</v>
      </c>
      <c r="B511" s="384" t="s">
        <v>683</v>
      </c>
      <c r="C511" s="382">
        <v>2</v>
      </c>
      <c r="D511" s="384" t="s">
        <v>253</v>
      </c>
      <c r="E511" s="382">
        <v>42</v>
      </c>
      <c r="F511" s="386">
        <v>2021</v>
      </c>
      <c r="G511" s="390">
        <v>1744.3771300000003</v>
      </c>
      <c r="H511" s="387">
        <v>2.0746292391485324</v>
      </c>
      <c r="I511" s="387">
        <v>3.6198878662207625</v>
      </c>
      <c r="J511" s="387">
        <v>0.1058452855891317</v>
      </c>
      <c r="K511" s="387">
        <v>5.5343052852338172E-3</v>
      </c>
      <c r="L511" s="387">
        <v>1.1949583688935429E-2</v>
      </c>
      <c r="M511" s="387">
        <v>2.746833879896144E-3</v>
      </c>
      <c r="N511" s="387">
        <v>5.091545244003513E-3</v>
      </c>
      <c r="O511" s="387">
        <v>9.5596633395440084E-2</v>
      </c>
      <c r="P511" s="387">
        <v>1.8312314149635748E-2</v>
      </c>
      <c r="Q511" s="391">
        <v>3618.9357980000009</v>
      </c>
      <c r="R511" s="391">
        <v>6314.4496069999987</v>
      </c>
      <c r="S511" s="391">
        <v>184.63409549999994</v>
      </c>
      <c r="T511" s="391">
        <v>9.6539155699999988</v>
      </c>
      <c r="U511" s="391">
        <v>20.844580499999999</v>
      </c>
      <c r="V511" s="391">
        <v>4.7915142000000008</v>
      </c>
      <c r="W511" s="391">
        <v>8.8815750799999993</v>
      </c>
      <c r="X511" s="391">
        <v>166.75658099999995</v>
      </c>
      <c r="Y511" s="391">
        <v>31.943581999999999</v>
      </c>
      <c r="AA511" s="384" t="s">
        <v>814</v>
      </c>
      <c r="AB511" s="384" t="s">
        <v>683</v>
      </c>
      <c r="AC511" s="382">
        <v>2</v>
      </c>
      <c r="AD511" s="384" t="s">
        <v>253</v>
      </c>
      <c r="AE511" s="382">
        <v>42</v>
      </c>
      <c r="AF511" s="386">
        <v>2021</v>
      </c>
      <c r="AG511" s="390">
        <v>1744.3771300000003</v>
      </c>
      <c r="AH511" s="387">
        <v>2.0746292391485324</v>
      </c>
      <c r="AI511" s="387">
        <v>3.6198878662207625</v>
      </c>
      <c r="AJ511" s="387">
        <v>0.1058452855891317</v>
      </c>
      <c r="AK511" s="387">
        <v>5.5343052852338172E-3</v>
      </c>
      <c r="AL511" s="387">
        <v>1.1949583688935429E-2</v>
      </c>
      <c r="AM511" s="387">
        <v>2.746833879896144E-3</v>
      </c>
      <c r="AN511" s="387">
        <v>5.091545244003513E-3</v>
      </c>
      <c r="AO511" s="387">
        <v>9.5596633395440084E-2</v>
      </c>
      <c r="AP511" s="387">
        <v>1.8312314149635748E-2</v>
      </c>
      <c r="AQ511" s="391">
        <v>3618.9357980000009</v>
      </c>
      <c r="AR511" s="391">
        <v>6314.4496069999987</v>
      </c>
      <c r="AS511" s="391">
        <v>184.63409549999994</v>
      </c>
      <c r="AT511" s="391">
        <v>9.6539155699999988</v>
      </c>
      <c r="AU511" s="391">
        <v>20.844580499999999</v>
      </c>
      <c r="AV511" s="391">
        <v>4.7915142000000008</v>
      </c>
      <c r="AW511" s="391">
        <v>8.8815750799999993</v>
      </c>
      <c r="AX511" s="391">
        <v>166.75658099999995</v>
      </c>
      <c r="AY511" s="391">
        <v>31.943581999999999</v>
      </c>
    </row>
    <row r="512" spans="1:51" customFormat="1" x14ac:dyDescent="0.25">
      <c r="A512" s="384" t="s">
        <v>815</v>
      </c>
      <c r="B512" s="384" t="s">
        <v>683</v>
      </c>
      <c r="C512" s="382">
        <v>2</v>
      </c>
      <c r="D512" s="384" t="s">
        <v>253</v>
      </c>
      <c r="E512" s="382">
        <v>42</v>
      </c>
      <c r="F512" s="386">
        <v>2022</v>
      </c>
      <c r="G512" s="390">
        <v>1545.5881400000001</v>
      </c>
      <c r="H512" s="387">
        <v>2.0054025719943733</v>
      </c>
      <c r="I512" s="387">
        <v>3.3764273475856235</v>
      </c>
      <c r="J512" s="387">
        <v>0.10458369161657777</v>
      </c>
      <c r="K512" s="387">
        <v>5.1799135893990499E-3</v>
      </c>
      <c r="L512" s="387">
        <v>1.1948337155330396E-2</v>
      </c>
      <c r="M512" s="387">
        <v>2.7466201959857172E-3</v>
      </c>
      <c r="N512" s="387">
        <v>4.7655041077113861E-3</v>
      </c>
      <c r="O512" s="387">
        <v>9.5586696854441433E-2</v>
      </c>
      <c r="P512" s="387">
        <v>1.8310895553326385E-2</v>
      </c>
      <c r="Q512" s="391">
        <v>3099.5264311999995</v>
      </c>
      <c r="R512" s="391">
        <v>5218.5660639999978</v>
      </c>
      <c r="S512" s="391">
        <v>161.64331340000004</v>
      </c>
      <c r="T512" s="391">
        <v>8.006013010000002</v>
      </c>
      <c r="U512" s="391">
        <v>18.467208199999998</v>
      </c>
      <c r="V512" s="391">
        <v>4.2451436000000005</v>
      </c>
      <c r="W512" s="391">
        <v>7.3655066300000014</v>
      </c>
      <c r="X512" s="391">
        <v>147.73766499999999</v>
      </c>
      <c r="Y512" s="391">
        <v>28.301103000000001</v>
      </c>
      <c r="AA512" s="384" t="s">
        <v>815</v>
      </c>
      <c r="AB512" s="384" t="s">
        <v>683</v>
      </c>
      <c r="AC512" s="382">
        <v>2</v>
      </c>
      <c r="AD512" s="384" t="s">
        <v>253</v>
      </c>
      <c r="AE512" s="382">
        <v>42</v>
      </c>
      <c r="AF512" s="386">
        <v>2022</v>
      </c>
      <c r="AG512" s="390">
        <v>1545.5881400000001</v>
      </c>
      <c r="AH512" s="387">
        <v>2.0054025719943733</v>
      </c>
      <c r="AI512" s="387">
        <v>3.3764273475856235</v>
      </c>
      <c r="AJ512" s="387">
        <v>0.10458369161657777</v>
      </c>
      <c r="AK512" s="387">
        <v>5.1799135893990499E-3</v>
      </c>
      <c r="AL512" s="387">
        <v>1.1948337155330396E-2</v>
      </c>
      <c r="AM512" s="387">
        <v>2.7466201959857172E-3</v>
      </c>
      <c r="AN512" s="387">
        <v>4.7655041077113861E-3</v>
      </c>
      <c r="AO512" s="387">
        <v>9.5586696854441433E-2</v>
      </c>
      <c r="AP512" s="387">
        <v>1.8310895553326385E-2</v>
      </c>
      <c r="AQ512" s="391">
        <v>3099.5264311999995</v>
      </c>
      <c r="AR512" s="391">
        <v>5218.5660639999978</v>
      </c>
      <c r="AS512" s="391">
        <v>161.64331340000004</v>
      </c>
      <c r="AT512" s="391">
        <v>8.006013010000002</v>
      </c>
      <c r="AU512" s="391">
        <v>18.467208199999998</v>
      </c>
      <c r="AV512" s="391">
        <v>4.2451436000000005</v>
      </c>
      <c r="AW512" s="391">
        <v>7.3655066300000014</v>
      </c>
      <c r="AX512" s="391">
        <v>147.73766499999999</v>
      </c>
      <c r="AY512" s="391">
        <v>28.301103000000001</v>
      </c>
    </row>
    <row r="513" spans="1:51" customFormat="1" x14ac:dyDescent="0.25">
      <c r="A513" s="384" t="s">
        <v>816</v>
      </c>
      <c r="B513" s="384" t="s">
        <v>683</v>
      </c>
      <c r="C513" s="382">
        <v>2</v>
      </c>
      <c r="D513" s="384" t="s">
        <v>253</v>
      </c>
      <c r="E513" s="382">
        <v>42</v>
      </c>
      <c r="F513" s="386">
        <v>2023</v>
      </c>
      <c r="G513" s="390">
        <v>1689.9576300000003</v>
      </c>
      <c r="H513" s="387">
        <v>2.0047976880935159</v>
      </c>
      <c r="I513" s="387">
        <v>3.3756824719919152</v>
      </c>
      <c r="J513" s="387">
        <v>0.10457782512571041</v>
      </c>
      <c r="K513" s="387">
        <v>5.188429120557299E-3</v>
      </c>
      <c r="L513" s="387">
        <v>1.1947237813293578E-2</v>
      </c>
      <c r="M513" s="387">
        <v>2.7464352464268587E-3</v>
      </c>
      <c r="N513" s="387">
        <v>4.7733389978540453E-3</v>
      </c>
      <c r="O513" s="387">
        <v>9.5577900967848489E-2</v>
      </c>
      <c r="P513" s="387">
        <v>1.830965194080043E-2</v>
      </c>
      <c r="Q513" s="391">
        <v>3388.0231495999979</v>
      </c>
      <c r="R513" s="391">
        <v>5704.7603499999996</v>
      </c>
      <c r="S513" s="391">
        <v>176.73209350000005</v>
      </c>
      <c r="T513" s="391">
        <v>8.7682253799999987</v>
      </c>
      <c r="U513" s="391">
        <v>20.190325700000002</v>
      </c>
      <c r="V513" s="391">
        <v>4.641359200000001</v>
      </c>
      <c r="W513" s="391">
        <v>8.0667406599999989</v>
      </c>
      <c r="X513" s="391">
        <v>161.52260299999998</v>
      </c>
      <c r="Y513" s="391">
        <v>30.942536</v>
      </c>
      <c r="AA513" s="384" t="s">
        <v>816</v>
      </c>
      <c r="AB513" s="384" t="s">
        <v>683</v>
      </c>
      <c r="AC513" s="382">
        <v>2</v>
      </c>
      <c r="AD513" s="384" t="s">
        <v>253</v>
      </c>
      <c r="AE513" s="382">
        <v>42</v>
      </c>
      <c r="AF513" s="386">
        <v>2023</v>
      </c>
      <c r="AG513" s="390">
        <v>1689.9576300000003</v>
      </c>
      <c r="AH513" s="387">
        <v>2.0047976880935159</v>
      </c>
      <c r="AI513" s="387">
        <v>3.3756824719919152</v>
      </c>
      <c r="AJ513" s="387">
        <v>0.10457782512571041</v>
      </c>
      <c r="AK513" s="387">
        <v>5.188429120557299E-3</v>
      </c>
      <c r="AL513" s="387">
        <v>1.1947237813293578E-2</v>
      </c>
      <c r="AM513" s="387">
        <v>2.7464352464268587E-3</v>
      </c>
      <c r="AN513" s="387">
        <v>4.7733389978540453E-3</v>
      </c>
      <c r="AO513" s="387">
        <v>9.5577900967848489E-2</v>
      </c>
      <c r="AP513" s="387">
        <v>1.830965194080043E-2</v>
      </c>
      <c r="AQ513" s="391">
        <v>3388.0231495999979</v>
      </c>
      <c r="AR513" s="391">
        <v>5704.7603499999996</v>
      </c>
      <c r="AS513" s="391">
        <v>176.73209350000005</v>
      </c>
      <c r="AT513" s="391">
        <v>8.7682253799999987</v>
      </c>
      <c r="AU513" s="391">
        <v>20.190325700000002</v>
      </c>
      <c r="AV513" s="391">
        <v>4.641359200000001</v>
      </c>
      <c r="AW513" s="391">
        <v>8.0667406599999989</v>
      </c>
      <c r="AX513" s="391">
        <v>161.52260299999998</v>
      </c>
      <c r="AY513" s="391">
        <v>30.942536</v>
      </c>
    </row>
    <row r="514" spans="1:51" customFormat="1" x14ac:dyDescent="0.25">
      <c r="A514" s="384" t="s">
        <v>817</v>
      </c>
      <c r="B514" s="384" t="s">
        <v>683</v>
      </c>
      <c r="C514" s="382">
        <v>2</v>
      </c>
      <c r="D514" s="384" t="s">
        <v>253</v>
      </c>
      <c r="E514" s="382">
        <v>42</v>
      </c>
      <c r="F514" s="386">
        <v>2024</v>
      </c>
      <c r="G514" s="390">
        <v>1815.40435</v>
      </c>
      <c r="H514" s="387">
        <v>1.9134976698166439</v>
      </c>
      <c r="I514" s="387">
        <v>3.0525468229708719</v>
      </c>
      <c r="J514" s="387">
        <v>0.10052427185161254</v>
      </c>
      <c r="K514" s="387">
        <v>4.7039227156198005E-3</v>
      </c>
      <c r="L514" s="387">
        <v>1.1947172540376475E-2</v>
      </c>
      <c r="M514" s="387">
        <v>2.746427152716694E-3</v>
      </c>
      <c r="N514" s="387">
        <v>4.3275946209999994E-3</v>
      </c>
      <c r="O514" s="387">
        <v>9.5577372060389729E-2</v>
      </c>
      <c r="P514" s="387">
        <v>1.8309585960835668E-2</v>
      </c>
      <c r="Q514" s="391">
        <v>3473.7719934999991</v>
      </c>
      <c r="R514" s="391">
        <v>5541.6067810000004</v>
      </c>
      <c r="S514" s="391">
        <v>182.49220039999997</v>
      </c>
      <c r="T514" s="391">
        <v>8.5395217599999995</v>
      </c>
      <c r="U514" s="391">
        <v>21.688949000000004</v>
      </c>
      <c r="V514" s="391">
        <v>4.9858758000000005</v>
      </c>
      <c r="W514" s="391">
        <v>7.8563340999999998</v>
      </c>
      <c r="X514" s="391">
        <v>173.51157699999999</v>
      </c>
      <c r="Y514" s="391">
        <v>33.239302000000002</v>
      </c>
      <c r="AA514" s="384" t="s">
        <v>817</v>
      </c>
      <c r="AB514" s="384" t="s">
        <v>683</v>
      </c>
      <c r="AC514" s="382">
        <v>2</v>
      </c>
      <c r="AD514" s="384" t="s">
        <v>253</v>
      </c>
      <c r="AE514" s="382">
        <v>42</v>
      </c>
      <c r="AF514" s="386">
        <v>2024</v>
      </c>
      <c r="AG514" s="390">
        <v>1815.40435</v>
      </c>
      <c r="AH514" s="387">
        <v>1.9134976698166439</v>
      </c>
      <c r="AI514" s="387">
        <v>3.0525468229708719</v>
      </c>
      <c r="AJ514" s="387">
        <v>0.10052427185161254</v>
      </c>
      <c r="AK514" s="387">
        <v>4.7039227156198005E-3</v>
      </c>
      <c r="AL514" s="387">
        <v>1.1947172540376475E-2</v>
      </c>
      <c r="AM514" s="387">
        <v>2.746427152716694E-3</v>
      </c>
      <c r="AN514" s="387">
        <v>4.3275946209999994E-3</v>
      </c>
      <c r="AO514" s="387">
        <v>9.5577372060389729E-2</v>
      </c>
      <c r="AP514" s="387">
        <v>1.8309585960835668E-2</v>
      </c>
      <c r="AQ514" s="391">
        <v>3473.7719934999991</v>
      </c>
      <c r="AR514" s="391">
        <v>5541.6067810000004</v>
      </c>
      <c r="AS514" s="391">
        <v>182.49220039999997</v>
      </c>
      <c r="AT514" s="391">
        <v>8.5395217599999995</v>
      </c>
      <c r="AU514" s="391">
        <v>21.688949000000004</v>
      </c>
      <c r="AV514" s="391">
        <v>4.9858758000000005</v>
      </c>
      <c r="AW514" s="391">
        <v>7.8563340999999998</v>
      </c>
      <c r="AX514" s="391">
        <v>173.51157699999999</v>
      </c>
      <c r="AY514" s="391">
        <v>33.239302000000002</v>
      </c>
    </row>
    <row r="515" spans="1:51" customFormat="1" x14ac:dyDescent="0.25">
      <c r="A515" s="384" t="s">
        <v>818</v>
      </c>
      <c r="B515" s="384" t="s">
        <v>683</v>
      </c>
      <c r="C515" s="382">
        <v>2</v>
      </c>
      <c r="D515" s="384" t="s">
        <v>253</v>
      </c>
      <c r="E515" s="382">
        <v>42</v>
      </c>
      <c r="F515" s="386">
        <v>2025</v>
      </c>
      <c r="G515" s="390">
        <v>1881.0280300000002</v>
      </c>
      <c r="H515" s="387">
        <v>1.9128774570679836</v>
      </c>
      <c r="I515" s="387">
        <v>3.0519061648432735</v>
      </c>
      <c r="J515" s="387">
        <v>0.10051866579574574</v>
      </c>
      <c r="K515" s="387">
        <v>4.7135856928192596E-3</v>
      </c>
      <c r="L515" s="387">
        <v>1.1945924112571572E-2</v>
      </c>
      <c r="M515" s="387">
        <v>2.7462163336290108E-3</v>
      </c>
      <c r="N515" s="387">
        <v>4.3364850017678907E-3</v>
      </c>
      <c r="O515" s="387">
        <v>9.5567491888996464E-2</v>
      </c>
      <c r="P515" s="387">
        <v>1.8308213089201018E-2</v>
      </c>
      <c r="Q515" s="391">
        <v>3598.1761146999993</v>
      </c>
      <c r="R515" s="391">
        <v>5740.7210409999989</v>
      </c>
      <c r="S515" s="391">
        <v>189.07842790000001</v>
      </c>
      <c r="T515" s="391">
        <v>8.8663868099999981</v>
      </c>
      <c r="U515" s="391">
        <v>22.470618100000003</v>
      </c>
      <c r="V515" s="391">
        <v>5.1657099000000013</v>
      </c>
      <c r="W515" s="391">
        <v>8.1570498400000027</v>
      </c>
      <c r="X515" s="391">
        <v>179.76513100000003</v>
      </c>
      <c r="Y515" s="391">
        <v>34.438262000000009</v>
      </c>
      <c r="AA515" s="384" t="s">
        <v>818</v>
      </c>
      <c r="AB515" s="384" t="s">
        <v>683</v>
      </c>
      <c r="AC515" s="382">
        <v>2</v>
      </c>
      <c r="AD515" s="384" t="s">
        <v>253</v>
      </c>
      <c r="AE515" s="382">
        <v>42</v>
      </c>
      <c r="AF515" s="386">
        <v>2025</v>
      </c>
      <c r="AG515" s="390">
        <v>1881.0280300000002</v>
      </c>
      <c r="AH515" s="387">
        <v>1.9128774570679836</v>
      </c>
      <c r="AI515" s="387">
        <v>3.0519061648432735</v>
      </c>
      <c r="AJ515" s="387">
        <v>0.10051866579574574</v>
      </c>
      <c r="AK515" s="387">
        <v>4.7135856928192596E-3</v>
      </c>
      <c r="AL515" s="387">
        <v>1.1945924112571572E-2</v>
      </c>
      <c r="AM515" s="387">
        <v>2.7462163336290108E-3</v>
      </c>
      <c r="AN515" s="387">
        <v>4.3364850017678907E-3</v>
      </c>
      <c r="AO515" s="387">
        <v>9.5567491888996464E-2</v>
      </c>
      <c r="AP515" s="387">
        <v>1.8308213089201018E-2</v>
      </c>
      <c r="AQ515" s="391">
        <v>3598.1761146999993</v>
      </c>
      <c r="AR515" s="391">
        <v>5740.7210409999989</v>
      </c>
      <c r="AS515" s="391">
        <v>189.07842790000001</v>
      </c>
      <c r="AT515" s="391">
        <v>8.8663868099999981</v>
      </c>
      <c r="AU515" s="391">
        <v>22.470618100000003</v>
      </c>
      <c r="AV515" s="391">
        <v>5.1657099000000013</v>
      </c>
      <c r="AW515" s="391">
        <v>8.1570498400000027</v>
      </c>
      <c r="AX515" s="391">
        <v>179.76513100000003</v>
      </c>
      <c r="AY515" s="391">
        <v>34.438262000000009</v>
      </c>
    </row>
    <row r="516" spans="1:51" customFormat="1" x14ac:dyDescent="0.25">
      <c r="A516" s="384" t="s">
        <v>819</v>
      </c>
      <c r="B516" s="384" t="s">
        <v>683</v>
      </c>
      <c r="C516" s="382">
        <v>2</v>
      </c>
      <c r="D516" s="384" t="s">
        <v>253</v>
      </c>
      <c r="E516" s="382">
        <v>42</v>
      </c>
      <c r="F516" s="386">
        <v>2026</v>
      </c>
      <c r="G516" s="390">
        <v>1991.5962999999997</v>
      </c>
      <c r="H516" s="387">
        <v>1.8203719450573392</v>
      </c>
      <c r="I516" s="387">
        <v>2.7249869418817454</v>
      </c>
      <c r="J516" s="387">
        <v>9.881924404057188E-2</v>
      </c>
      <c r="K516" s="387">
        <v>4.19438259651316E-3</v>
      </c>
      <c r="L516" s="387">
        <v>1.1944810702851779E-2</v>
      </c>
      <c r="M516" s="387">
        <v>2.7460267926788179E-3</v>
      </c>
      <c r="N516" s="387">
        <v>3.8588180446007055E-3</v>
      </c>
      <c r="O516" s="387">
        <v>9.5558390021110245E-2</v>
      </c>
      <c r="P516" s="387">
        <v>1.8306934994807934E-2</v>
      </c>
      <c r="Q516" s="391">
        <v>3625.4460303999995</v>
      </c>
      <c r="R516" s="391">
        <v>5427.0739109999986</v>
      </c>
      <c r="S516" s="391">
        <v>196.80804079999999</v>
      </c>
      <c r="T516" s="391">
        <v>8.3535168600000009</v>
      </c>
      <c r="U516" s="391">
        <v>23.789240799999998</v>
      </c>
      <c r="V516" s="391">
        <v>5.4689768000000001</v>
      </c>
      <c r="W516" s="391">
        <v>7.6852077399999992</v>
      </c>
      <c r="X516" s="391">
        <v>190.31373600000006</v>
      </c>
      <c r="Y516" s="391">
        <v>36.460023999999997</v>
      </c>
      <c r="AA516" s="384" t="s">
        <v>819</v>
      </c>
      <c r="AB516" s="384" t="s">
        <v>683</v>
      </c>
      <c r="AC516" s="382">
        <v>2</v>
      </c>
      <c r="AD516" s="384" t="s">
        <v>253</v>
      </c>
      <c r="AE516" s="382">
        <v>42</v>
      </c>
      <c r="AF516" s="386">
        <v>2026</v>
      </c>
      <c r="AG516" s="390">
        <v>1991.5962999999997</v>
      </c>
      <c r="AH516" s="387">
        <v>1.8203719450573392</v>
      </c>
      <c r="AI516" s="387">
        <v>2.7249869418817454</v>
      </c>
      <c r="AJ516" s="387">
        <v>9.881924404057188E-2</v>
      </c>
      <c r="AK516" s="387">
        <v>4.19438259651316E-3</v>
      </c>
      <c r="AL516" s="387">
        <v>1.1944810702851779E-2</v>
      </c>
      <c r="AM516" s="387">
        <v>2.7460267926788179E-3</v>
      </c>
      <c r="AN516" s="387">
        <v>3.8588180446007055E-3</v>
      </c>
      <c r="AO516" s="387">
        <v>9.5558390021110245E-2</v>
      </c>
      <c r="AP516" s="387">
        <v>1.8306934994807934E-2</v>
      </c>
      <c r="AQ516" s="391">
        <v>3625.4460303999995</v>
      </c>
      <c r="AR516" s="391">
        <v>5427.0739109999986</v>
      </c>
      <c r="AS516" s="391">
        <v>196.80804079999999</v>
      </c>
      <c r="AT516" s="391">
        <v>8.3535168600000009</v>
      </c>
      <c r="AU516" s="391">
        <v>23.789240799999998</v>
      </c>
      <c r="AV516" s="391">
        <v>5.4689768000000001</v>
      </c>
      <c r="AW516" s="391">
        <v>7.6852077399999992</v>
      </c>
      <c r="AX516" s="391">
        <v>190.31373600000006</v>
      </c>
      <c r="AY516" s="391">
        <v>36.460023999999997</v>
      </c>
    </row>
    <row r="517" spans="1:51" customFormat="1" x14ac:dyDescent="0.25">
      <c r="A517" s="384" t="s">
        <v>1156</v>
      </c>
      <c r="B517" s="384" t="s">
        <v>683</v>
      </c>
      <c r="C517" s="382">
        <v>2</v>
      </c>
      <c r="D517" s="384" t="s">
        <v>253</v>
      </c>
      <c r="E517" s="382">
        <v>42</v>
      </c>
      <c r="F517" s="386">
        <v>2027</v>
      </c>
      <c r="G517" s="390">
        <v>2093.6548000000003</v>
      </c>
      <c r="H517" s="387">
        <v>1.6856870989429584</v>
      </c>
      <c r="I517" s="387">
        <v>0.5645567296958407</v>
      </c>
      <c r="J517" s="387">
        <v>8.5621031700163747E-2</v>
      </c>
      <c r="K517" s="387">
        <v>2.7346803637352244E-3</v>
      </c>
      <c r="L517" s="387">
        <v>1.1993691414649635E-2</v>
      </c>
      <c r="M517" s="387">
        <v>2.745845064812021E-3</v>
      </c>
      <c r="N517" s="387">
        <v>2.5158993020243832E-3</v>
      </c>
      <c r="O517" s="387">
        <v>9.5949459767675133E-2</v>
      </c>
      <c r="P517" s="387">
        <v>1.8305713052600647E-2</v>
      </c>
      <c r="Q517" s="391">
        <v>3529.2468860000004</v>
      </c>
      <c r="R517" s="391">
        <v>1181.9869069999995</v>
      </c>
      <c r="S517" s="391">
        <v>179.260884</v>
      </c>
      <c r="T517" s="391">
        <v>5.725476669999999</v>
      </c>
      <c r="U517" s="391">
        <v>25.110649600000002</v>
      </c>
      <c r="V517" s="391">
        <v>5.7488516999999995</v>
      </c>
      <c r="W517" s="391">
        <v>5.2674246500000006</v>
      </c>
      <c r="X517" s="391">
        <v>200.88504699999996</v>
      </c>
      <c r="Y517" s="391">
        <v>38.325844000000004</v>
      </c>
      <c r="AA517" s="384" t="s">
        <v>1156</v>
      </c>
      <c r="AB517" s="384" t="s">
        <v>683</v>
      </c>
      <c r="AC517" s="382">
        <v>2</v>
      </c>
      <c r="AD517" s="384" t="s">
        <v>253</v>
      </c>
      <c r="AE517" s="382">
        <v>42</v>
      </c>
      <c r="AF517" s="386">
        <v>2027</v>
      </c>
      <c r="AG517" s="390">
        <v>2093.6548000000003</v>
      </c>
      <c r="AH517" s="387">
        <v>1.6856870989429584</v>
      </c>
      <c r="AI517" s="387">
        <v>0.5645567296958407</v>
      </c>
      <c r="AJ517" s="387">
        <v>8.5621031700163747E-2</v>
      </c>
      <c r="AK517" s="387">
        <v>2.7346803637352244E-3</v>
      </c>
      <c r="AL517" s="387">
        <v>1.1993691414649635E-2</v>
      </c>
      <c r="AM517" s="387">
        <v>2.745845064812021E-3</v>
      </c>
      <c r="AN517" s="387">
        <v>2.5158993020243832E-3</v>
      </c>
      <c r="AO517" s="387">
        <v>9.5949459767675133E-2</v>
      </c>
      <c r="AP517" s="387">
        <v>1.8305713052600647E-2</v>
      </c>
      <c r="AQ517" s="391">
        <v>3529.2468860000004</v>
      </c>
      <c r="AR517" s="391">
        <v>1181.9869069999995</v>
      </c>
      <c r="AS517" s="391">
        <v>179.260884</v>
      </c>
      <c r="AT517" s="391">
        <v>5.725476669999999</v>
      </c>
      <c r="AU517" s="391">
        <v>25.110649600000002</v>
      </c>
      <c r="AV517" s="391">
        <v>5.7488516999999995</v>
      </c>
      <c r="AW517" s="391">
        <v>5.2674246500000006</v>
      </c>
      <c r="AX517" s="391">
        <v>200.88504699999996</v>
      </c>
      <c r="AY517" s="391">
        <v>38.325844000000004</v>
      </c>
    </row>
    <row r="518" spans="1:51" customFormat="1" x14ac:dyDescent="0.25">
      <c r="A518" s="384" t="s">
        <v>1157</v>
      </c>
      <c r="B518" s="384" t="s">
        <v>683</v>
      </c>
      <c r="C518" s="382">
        <v>2</v>
      </c>
      <c r="D518" s="384" t="s">
        <v>253</v>
      </c>
      <c r="E518" s="382">
        <v>42</v>
      </c>
      <c r="F518" s="386">
        <v>2028</v>
      </c>
      <c r="G518" s="390">
        <v>2139.6010299999994</v>
      </c>
      <c r="H518" s="387">
        <v>1.6851598959082574</v>
      </c>
      <c r="I518" s="387">
        <v>0.56446431837808586</v>
      </c>
      <c r="J518" s="387">
        <v>8.5615964112711246E-2</v>
      </c>
      <c r="K518" s="387">
        <v>2.7383730554663278E-3</v>
      </c>
      <c r="L518" s="387">
        <v>1.1992590693415402E-2</v>
      </c>
      <c r="M518" s="387">
        <v>2.7456638493018491E-3</v>
      </c>
      <c r="N518" s="387">
        <v>2.5192964456555713E-3</v>
      </c>
      <c r="O518" s="387">
        <v>9.5940669368625289E-2</v>
      </c>
      <c r="P518" s="387">
        <v>1.8304498105424831E-2</v>
      </c>
      <c r="Q518" s="391">
        <v>3605.5698489999995</v>
      </c>
      <c r="R518" s="391">
        <v>1207.728437</v>
      </c>
      <c r="S518" s="391">
        <v>183.18400499999996</v>
      </c>
      <c r="T518" s="391">
        <v>5.8590258100000003</v>
      </c>
      <c r="U518" s="391">
        <v>25.659359400000003</v>
      </c>
      <c r="V518" s="391">
        <v>5.8746251999999997</v>
      </c>
      <c r="W518" s="391">
        <v>5.3902892699999976</v>
      </c>
      <c r="X518" s="391">
        <v>205.27475500000006</v>
      </c>
      <c r="Y518" s="391">
        <v>39.164323000000003</v>
      </c>
      <c r="AA518" s="384" t="s">
        <v>1157</v>
      </c>
      <c r="AB518" s="384" t="s">
        <v>683</v>
      </c>
      <c r="AC518" s="382">
        <v>2</v>
      </c>
      <c r="AD518" s="384" t="s">
        <v>253</v>
      </c>
      <c r="AE518" s="382">
        <v>42</v>
      </c>
      <c r="AF518" s="386">
        <v>2028</v>
      </c>
      <c r="AG518" s="390">
        <v>2139.6010299999994</v>
      </c>
      <c r="AH518" s="387">
        <v>1.6851598959082574</v>
      </c>
      <c r="AI518" s="387">
        <v>0.56446431837808586</v>
      </c>
      <c r="AJ518" s="387">
        <v>8.5615964112711246E-2</v>
      </c>
      <c r="AK518" s="387">
        <v>2.7383730554663278E-3</v>
      </c>
      <c r="AL518" s="387">
        <v>1.1992590693415402E-2</v>
      </c>
      <c r="AM518" s="387">
        <v>2.7456638493018491E-3</v>
      </c>
      <c r="AN518" s="387">
        <v>2.5192964456555713E-3</v>
      </c>
      <c r="AO518" s="387">
        <v>9.5940669368625289E-2</v>
      </c>
      <c r="AP518" s="387">
        <v>1.8304498105424831E-2</v>
      </c>
      <c r="AQ518" s="391">
        <v>3605.5698489999995</v>
      </c>
      <c r="AR518" s="391">
        <v>1207.728437</v>
      </c>
      <c r="AS518" s="391">
        <v>183.18400499999996</v>
      </c>
      <c r="AT518" s="391">
        <v>5.8590258100000003</v>
      </c>
      <c r="AU518" s="391">
        <v>25.659359400000003</v>
      </c>
      <c r="AV518" s="391">
        <v>5.8746251999999997</v>
      </c>
      <c r="AW518" s="391">
        <v>5.3902892699999976</v>
      </c>
      <c r="AX518" s="391">
        <v>205.27475500000006</v>
      </c>
      <c r="AY518" s="391">
        <v>39.164323000000003</v>
      </c>
    </row>
    <row r="519" spans="1:51" customFormat="1" x14ac:dyDescent="0.25">
      <c r="A519" s="384" t="s">
        <v>1389</v>
      </c>
      <c r="B519" s="384" t="s">
        <v>683</v>
      </c>
      <c r="C519" s="382">
        <v>2</v>
      </c>
      <c r="D519" s="384" t="s">
        <v>253</v>
      </c>
      <c r="E519" s="382">
        <v>42</v>
      </c>
      <c r="F519" s="386">
        <v>2029</v>
      </c>
      <c r="G519" s="390">
        <v>2144.7554000000005</v>
      </c>
      <c r="H519" s="387">
        <v>1.6846540090305873</v>
      </c>
      <c r="I519" s="387">
        <v>0.55406855345835704</v>
      </c>
      <c r="J519" s="387">
        <v>8.5611044504189132E-2</v>
      </c>
      <c r="K519" s="387">
        <v>2.7418864640695153E-3</v>
      </c>
      <c r="L519" s="387">
        <v>1.1991564259495508E-2</v>
      </c>
      <c r="M519" s="387">
        <v>2.7454839838612819E-3</v>
      </c>
      <c r="N519" s="387">
        <v>2.5225268811539061E-3</v>
      </c>
      <c r="O519" s="387">
        <v>9.5932500741110122E-2</v>
      </c>
      <c r="P519" s="387">
        <v>1.8303321674816624E-2</v>
      </c>
      <c r="Q519" s="391">
        <v>3613.1707830000014</v>
      </c>
      <c r="R519" s="391">
        <v>1188.3415220000002</v>
      </c>
      <c r="S519" s="391">
        <v>183.61475000000002</v>
      </c>
      <c r="T519" s="391">
        <v>5.8806757999999997</v>
      </c>
      <c r="U519" s="391">
        <v>25.718972199999996</v>
      </c>
      <c r="V519" s="391">
        <v>5.8883915999999985</v>
      </c>
      <c r="W519" s="391">
        <v>5.4102031499999992</v>
      </c>
      <c r="X519" s="391">
        <v>205.75174899999999</v>
      </c>
      <c r="Y519" s="391">
        <v>39.256148000000003</v>
      </c>
      <c r="AA519" s="384" t="s">
        <v>1389</v>
      </c>
      <c r="AB519" s="384" t="s">
        <v>683</v>
      </c>
      <c r="AC519" s="382">
        <v>2</v>
      </c>
      <c r="AD519" s="384" t="s">
        <v>253</v>
      </c>
      <c r="AE519" s="382">
        <v>42</v>
      </c>
      <c r="AF519" s="386">
        <v>2029</v>
      </c>
      <c r="AG519" s="390">
        <v>2144.7554000000005</v>
      </c>
      <c r="AH519" s="387">
        <v>1.6846540090305873</v>
      </c>
      <c r="AI519" s="387">
        <v>0.55406855345835704</v>
      </c>
      <c r="AJ519" s="387">
        <v>8.5611044504189132E-2</v>
      </c>
      <c r="AK519" s="387">
        <v>2.7418864640695153E-3</v>
      </c>
      <c r="AL519" s="387">
        <v>1.1991564259495508E-2</v>
      </c>
      <c r="AM519" s="387">
        <v>2.7454839838612819E-3</v>
      </c>
      <c r="AN519" s="387">
        <v>2.5225268811539061E-3</v>
      </c>
      <c r="AO519" s="387">
        <v>9.5932500741110122E-2</v>
      </c>
      <c r="AP519" s="387">
        <v>1.8303321674816624E-2</v>
      </c>
      <c r="AQ519" s="391">
        <v>3613.1707830000014</v>
      </c>
      <c r="AR519" s="391">
        <v>1188.3415220000002</v>
      </c>
      <c r="AS519" s="391">
        <v>183.61475000000002</v>
      </c>
      <c r="AT519" s="391">
        <v>5.8806757999999997</v>
      </c>
      <c r="AU519" s="391">
        <v>25.718972199999996</v>
      </c>
      <c r="AV519" s="391">
        <v>5.8883915999999985</v>
      </c>
      <c r="AW519" s="391">
        <v>5.4102031499999992</v>
      </c>
      <c r="AX519" s="391">
        <v>205.75174899999999</v>
      </c>
      <c r="AY519" s="391">
        <v>39.256148000000003</v>
      </c>
    </row>
    <row r="520" spans="1:51" customFormat="1" x14ac:dyDescent="0.25">
      <c r="A520" s="384" t="s">
        <v>1390</v>
      </c>
      <c r="B520" s="384" t="s">
        <v>683</v>
      </c>
      <c r="C520" s="382">
        <v>2</v>
      </c>
      <c r="D520" s="384" t="s">
        <v>253</v>
      </c>
      <c r="E520" s="382">
        <v>42</v>
      </c>
      <c r="F520" s="386">
        <v>2030</v>
      </c>
      <c r="G520" s="390">
        <v>2112.4286999999995</v>
      </c>
      <c r="H520" s="387">
        <v>1.684173855903397</v>
      </c>
      <c r="I520" s="387">
        <v>0.55398840964431129</v>
      </c>
      <c r="J520" s="387">
        <v>8.5606334074139437E-2</v>
      </c>
      <c r="K520" s="387">
        <v>2.745245645450662E-3</v>
      </c>
      <c r="L520" s="387">
        <v>1.1990553479982546E-2</v>
      </c>
      <c r="M520" s="387">
        <v>2.7453168478538481E-3</v>
      </c>
      <c r="N520" s="387">
        <v>2.5256163249438913E-3</v>
      </c>
      <c r="O520" s="387">
        <v>9.5924315930757842E-2</v>
      </c>
      <c r="P520" s="387">
        <v>1.8302211099479951E-2</v>
      </c>
      <c r="Q520" s="391">
        <v>3557.6971889999995</v>
      </c>
      <c r="R520" s="391">
        <v>1170.2610159999997</v>
      </c>
      <c r="S520" s="391">
        <v>180.83727700000003</v>
      </c>
      <c r="T520" s="391">
        <v>5.7991356900000017</v>
      </c>
      <c r="U520" s="391">
        <v>25.329189299999999</v>
      </c>
      <c r="V520" s="391">
        <v>5.7992861000000007</v>
      </c>
      <c r="W520" s="391">
        <v>5.3351844100000001</v>
      </c>
      <c r="X520" s="391">
        <v>202.63327800000002</v>
      </c>
      <c r="Y520" s="391">
        <v>38.66211599999999</v>
      </c>
      <c r="AA520" s="384" t="s">
        <v>1390</v>
      </c>
      <c r="AB520" s="384" t="s">
        <v>683</v>
      </c>
      <c r="AC520" s="382">
        <v>2</v>
      </c>
      <c r="AD520" s="384" t="s">
        <v>253</v>
      </c>
      <c r="AE520" s="382">
        <v>42</v>
      </c>
      <c r="AF520" s="386">
        <v>2030</v>
      </c>
      <c r="AG520" s="390">
        <v>2112.4286999999995</v>
      </c>
      <c r="AH520" s="387">
        <v>1.684173855903397</v>
      </c>
      <c r="AI520" s="387">
        <v>0.55398840964431129</v>
      </c>
      <c r="AJ520" s="387">
        <v>8.5606334074139437E-2</v>
      </c>
      <c r="AK520" s="387">
        <v>2.745245645450662E-3</v>
      </c>
      <c r="AL520" s="387">
        <v>1.1990553479982546E-2</v>
      </c>
      <c r="AM520" s="387">
        <v>2.7453168478538481E-3</v>
      </c>
      <c r="AN520" s="387">
        <v>2.5256163249438913E-3</v>
      </c>
      <c r="AO520" s="387">
        <v>9.5924315930757842E-2</v>
      </c>
      <c r="AP520" s="387">
        <v>1.8302211099479951E-2</v>
      </c>
      <c r="AQ520" s="391">
        <v>3557.6971889999995</v>
      </c>
      <c r="AR520" s="391">
        <v>1170.2610159999997</v>
      </c>
      <c r="AS520" s="391">
        <v>180.83727700000003</v>
      </c>
      <c r="AT520" s="391">
        <v>5.7991356900000017</v>
      </c>
      <c r="AU520" s="391">
        <v>25.329189299999999</v>
      </c>
      <c r="AV520" s="391">
        <v>5.7992861000000007</v>
      </c>
      <c r="AW520" s="391">
        <v>5.3351844100000001</v>
      </c>
      <c r="AX520" s="391">
        <v>202.63327800000002</v>
      </c>
      <c r="AY520" s="391">
        <v>38.66211599999999</v>
      </c>
    </row>
    <row r="521" spans="1:51" customFormat="1" x14ac:dyDescent="0.25">
      <c r="A521" s="384" t="s">
        <v>2114</v>
      </c>
      <c r="B521" s="384" t="s">
        <v>683</v>
      </c>
      <c r="C521" s="382">
        <v>2</v>
      </c>
      <c r="D521" s="384" t="s">
        <v>253</v>
      </c>
      <c r="E521" s="382">
        <v>42</v>
      </c>
      <c r="F521" s="386">
        <v>2031</v>
      </c>
      <c r="G521" s="390">
        <v>2113.3890799999995</v>
      </c>
      <c r="H521" s="387">
        <v>1.6837082010473907</v>
      </c>
      <c r="I521" s="387">
        <v>0.55391095140890978</v>
      </c>
      <c r="J521" s="387">
        <v>8.5601730278648008E-2</v>
      </c>
      <c r="K521" s="387">
        <v>2.7484836251732698E-3</v>
      </c>
      <c r="L521" s="387">
        <v>1.1989597154538154E-2</v>
      </c>
      <c r="M521" s="387">
        <v>2.7451550000438165E-3</v>
      </c>
      <c r="N521" s="387">
        <v>2.5285974648832778E-3</v>
      </c>
      <c r="O521" s="387">
        <v>9.5916781210963808E-2</v>
      </c>
      <c r="P521" s="387">
        <v>1.8301133646436749E-2</v>
      </c>
      <c r="Q521" s="391">
        <v>3558.3305259999993</v>
      </c>
      <c r="R521" s="391">
        <v>1170.6293560000001</v>
      </c>
      <c r="S521" s="391">
        <v>180.909762</v>
      </c>
      <c r="T521" s="391">
        <v>5.8086152799999997</v>
      </c>
      <c r="U521" s="391">
        <v>25.338683700000001</v>
      </c>
      <c r="V521" s="391">
        <v>5.8015806000000003</v>
      </c>
      <c r="W521" s="391">
        <v>5.3439102700000012</v>
      </c>
      <c r="X521" s="391">
        <v>202.70947800000005</v>
      </c>
      <c r="Y521" s="391">
        <v>38.677415999999994</v>
      </c>
      <c r="AA521" s="384" t="s">
        <v>2114</v>
      </c>
      <c r="AB521" s="384" t="s">
        <v>683</v>
      </c>
      <c r="AC521" s="382">
        <v>2</v>
      </c>
      <c r="AD521" s="384" t="s">
        <v>253</v>
      </c>
      <c r="AE521" s="382">
        <v>42</v>
      </c>
      <c r="AF521" s="386">
        <v>2031</v>
      </c>
      <c r="AG521" s="390">
        <v>2113.3890799999995</v>
      </c>
      <c r="AH521" s="387">
        <v>1.6837082010473907</v>
      </c>
      <c r="AI521" s="387">
        <v>0.55391095140890978</v>
      </c>
      <c r="AJ521" s="387">
        <v>8.5601730278648008E-2</v>
      </c>
      <c r="AK521" s="387">
        <v>2.7484836251732698E-3</v>
      </c>
      <c r="AL521" s="387">
        <v>1.1989597154538154E-2</v>
      </c>
      <c r="AM521" s="387">
        <v>2.7451550000438165E-3</v>
      </c>
      <c r="AN521" s="387">
        <v>2.5285974648832778E-3</v>
      </c>
      <c r="AO521" s="387">
        <v>9.5916781210963808E-2</v>
      </c>
      <c r="AP521" s="387">
        <v>1.8301133646436749E-2</v>
      </c>
      <c r="AQ521" s="391">
        <v>3558.3305259999993</v>
      </c>
      <c r="AR521" s="391">
        <v>1170.6293560000001</v>
      </c>
      <c r="AS521" s="391">
        <v>180.909762</v>
      </c>
      <c r="AT521" s="391">
        <v>5.8086152799999997</v>
      </c>
      <c r="AU521" s="391">
        <v>25.338683700000001</v>
      </c>
      <c r="AV521" s="391">
        <v>5.8015806000000003</v>
      </c>
      <c r="AW521" s="391">
        <v>5.3439102700000012</v>
      </c>
      <c r="AX521" s="391">
        <v>202.70947800000005</v>
      </c>
      <c r="AY521" s="391">
        <v>38.677415999999994</v>
      </c>
    </row>
    <row r="522" spans="1:51" customFormat="1" x14ac:dyDescent="0.25">
      <c r="A522" s="384" t="s">
        <v>820</v>
      </c>
      <c r="B522" s="384" t="s">
        <v>683</v>
      </c>
      <c r="C522" s="382">
        <v>2</v>
      </c>
      <c r="D522" s="384" t="s">
        <v>254</v>
      </c>
      <c r="E522" s="382">
        <v>43</v>
      </c>
      <c r="F522" s="386">
        <v>43</v>
      </c>
      <c r="G522" s="390">
        <v>34828.464723000005</v>
      </c>
      <c r="H522" s="387">
        <v>0.99474219449236645</v>
      </c>
      <c r="I522" s="387">
        <v>1.9372582917227514</v>
      </c>
      <c r="J522" s="387">
        <v>0.17504467420511854</v>
      </c>
      <c r="K522" s="387">
        <v>4.3582724875013773E-2</v>
      </c>
      <c r="L522" s="387">
        <v>1.0981530622778922E-2</v>
      </c>
      <c r="M522" s="387">
        <v>2.5549612722732466E-3</v>
      </c>
      <c r="N522" s="387">
        <v>4.009597318508297E-2</v>
      </c>
      <c r="O522" s="387">
        <v>8.7852227430495894E-2</v>
      </c>
      <c r="P522" s="387">
        <v>1.7033161803662197E-2</v>
      </c>
      <c r="Q522" s="391">
        <v>34645.343429356995</v>
      </c>
      <c r="R522" s="391">
        <v>67471.732072605097</v>
      </c>
      <c r="S522" s="391">
        <v>6096.5372605020002</v>
      </c>
      <c r="T522" s="391">
        <v>1517.919395841632</v>
      </c>
      <c r="U522" s="391">
        <v>382.46985189999998</v>
      </c>
      <c r="V522" s="391">
        <v>88.985378539999985</v>
      </c>
      <c r="W522" s="391">
        <v>1396.4811876110164</v>
      </c>
      <c r="X522" s="391">
        <v>3059.7582038999994</v>
      </c>
      <c r="Y522" s="391">
        <v>593.23887500000001</v>
      </c>
      <c r="AA522" s="384" t="s">
        <v>820</v>
      </c>
      <c r="AB522" s="384" t="s">
        <v>683</v>
      </c>
      <c r="AC522" s="382">
        <v>2</v>
      </c>
      <c r="AD522" s="384" t="s">
        <v>254</v>
      </c>
      <c r="AE522" s="382">
        <v>43</v>
      </c>
      <c r="AF522" s="386">
        <v>43</v>
      </c>
      <c r="AG522" s="390">
        <v>34828.464723000005</v>
      </c>
      <c r="AH522" s="387">
        <v>0.99474219449236645</v>
      </c>
      <c r="AI522" s="387">
        <v>1.9372582917227514</v>
      </c>
      <c r="AJ522" s="387">
        <v>0.17504467420511854</v>
      </c>
      <c r="AK522" s="387">
        <v>4.3582724875013773E-2</v>
      </c>
      <c r="AL522" s="387">
        <v>1.0981530622778922E-2</v>
      </c>
      <c r="AM522" s="387">
        <v>2.5549612722732466E-3</v>
      </c>
      <c r="AN522" s="387">
        <v>4.009597318508297E-2</v>
      </c>
      <c r="AO522" s="387">
        <v>8.7852227430495894E-2</v>
      </c>
      <c r="AP522" s="387">
        <v>1.7033161803662197E-2</v>
      </c>
      <c r="AQ522" s="391">
        <v>34645.343429356995</v>
      </c>
      <c r="AR522" s="391">
        <v>67471.732072605097</v>
      </c>
      <c r="AS522" s="391">
        <v>6096.5372605020002</v>
      </c>
      <c r="AT522" s="391">
        <v>1517.919395841632</v>
      </c>
      <c r="AU522" s="391">
        <v>382.46985189999998</v>
      </c>
      <c r="AV522" s="391">
        <v>88.985378539999985</v>
      </c>
      <c r="AW522" s="391">
        <v>1396.4811876110164</v>
      </c>
      <c r="AX522" s="391">
        <v>3059.7582038999994</v>
      </c>
      <c r="AY522" s="391">
        <v>593.23887500000001</v>
      </c>
    </row>
    <row r="523" spans="1:51" customFormat="1" x14ac:dyDescent="0.25">
      <c r="A523" s="384" t="s">
        <v>821</v>
      </c>
      <c r="B523" s="384" t="s">
        <v>683</v>
      </c>
      <c r="C523" s="382">
        <v>2</v>
      </c>
      <c r="D523" s="384" t="s">
        <v>254</v>
      </c>
      <c r="E523" s="382">
        <v>43</v>
      </c>
      <c r="F523" s="386">
        <v>2001</v>
      </c>
      <c r="G523" s="390">
        <v>525.55759000000012</v>
      </c>
      <c r="H523" s="387">
        <v>4.8075403541788821</v>
      </c>
      <c r="I523" s="387">
        <v>10.905187419116238</v>
      </c>
      <c r="J523" s="387">
        <v>1.9578229306706425</v>
      </c>
      <c r="K523" s="387">
        <v>0.62032919768732886</v>
      </c>
      <c r="L523" s="387">
        <v>1.2209894447533329E-2</v>
      </c>
      <c r="M523" s="387">
        <v>2.6960625761298586E-3</v>
      </c>
      <c r="N523" s="387">
        <v>0.57070052478053068</v>
      </c>
      <c r="O523" s="387">
        <v>9.7679165855068306E-2</v>
      </c>
      <c r="P523" s="387">
        <v>1.7973838223894735E-2</v>
      </c>
      <c r="Q523" s="391">
        <v>2526.6393223700002</v>
      </c>
      <c r="R523" s="391">
        <v>5731.3040184890515</v>
      </c>
      <c r="S523" s="391">
        <v>1028.9487010900002</v>
      </c>
      <c r="T523" s="391">
        <v>326.01871814318622</v>
      </c>
      <c r="U523" s="391">
        <v>6.4170026999999994</v>
      </c>
      <c r="V523" s="391">
        <v>1.4169361500000004</v>
      </c>
      <c r="W523" s="391">
        <v>299.93599241539107</v>
      </c>
      <c r="X523" s="391">
        <v>51.336027000000001</v>
      </c>
      <c r="Y523" s="391">
        <v>9.4462870999999993</v>
      </c>
      <c r="AA523" s="384" t="s">
        <v>821</v>
      </c>
      <c r="AB523" s="384" t="s">
        <v>683</v>
      </c>
      <c r="AC523" s="382">
        <v>2</v>
      </c>
      <c r="AD523" s="384" t="s">
        <v>254</v>
      </c>
      <c r="AE523" s="382">
        <v>43</v>
      </c>
      <c r="AF523" s="386">
        <v>2001</v>
      </c>
      <c r="AG523" s="390">
        <v>525.55759000000012</v>
      </c>
      <c r="AH523" s="387">
        <v>4.8075403541788821</v>
      </c>
      <c r="AI523" s="387">
        <v>10.905187419116238</v>
      </c>
      <c r="AJ523" s="387">
        <v>1.9578229306706425</v>
      </c>
      <c r="AK523" s="387">
        <v>0.62032919768732886</v>
      </c>
      <c r="AL523" s="387">
        <v>1.2209894447533329E-2</v>
      </c>
      <c r="AM523" s="387">
        <v>2.6960625761298586E-3</v>
      </c>
      <c r="AN523" s="387">
        <v>0.57070052478053068</v>
      </c>
      <c r="AO523" s="387">
        <v>9.7679165855068306E-2</v>
      </c>
      <c r="AP523" s="387">
        <v>1.7973838223894735E-2</v>
      </c>
      <c r="AQ523" s="391">
        <v>2526.6393223700002</v>
      </c>
      <c r="AR523" s="391">
        <v>5731.3040184890515</v>
      </c>
      <c r="AS523" s="391">
        <v>1028.9487010900002</v>
      </c>
      <c r="AT523" s="391">
        <v>326.01871814318622</v>
      </c>
      <c r="AU523" s="391">
        <v>6.4170026999999994</v>
      </c>
      <c r="AV523" s="391">
        <v>1.4169361500000004</v>
      </c>
      <c r="AW523" s="391">
        <v>299.93599241539107</v>
      </c>
      <c r="AX523" s="391">
        <v>51.336027000000001</v>
      </c>
      <c r="AY523" s="391">
        <v>9.4462870999999993</v>
      </c>
    </row>
    <row r="524" spans="1:51" customFormat="1" x14ac:dyDescent="0.25">
      <c r="A524" s="384" t="s">
        <v>822</v>
      </c>
      <c r="B524" s="384" t="s">
        <v>683</v>
      </c>
      <c r="C524" s="382">
        <v>2</v>
      </c>
      <c r="D524" s="384" t="s">
        <v>254</v>
      </c>
      <c r="E524" s="382">
        <v>43</v>
      </c>
      <c r="F524" s="386">
        <v>2002</v>
      </c>
      <c r="G524" s="390">
        <v>189.14465100000001</v>
      </c>
      <c r="H524" s="387">
        <v>4.7503344724033445</v>
      </c>
      <c r="I524" s="387">
        <v>10.565343109351055</v>
      </c>
      <c r="J524" s="387">
        <v>2.009126827218604</v>
      </c>
      <c r="K524" s="387">
        <v>0.606954968712348</v>
      </c>
      <c r="L524" s="387">
        <v>1.189602940450058E-2</v>
      </c>
      <c r="M524" s="387">
        <v>2.5451143209965794E-3</v>
      </c>
      <c r="N524" s="387">
        <v>0.55839667508924173</v>
      </c>
      <c r="O524" s="387">
        <v>9.5168303226296325E-2</v>
      </c>
      <c r="P524" s="387">
        <v>1.6967502295372864E-2</v>
      </c>
      <c r="Q524" s="391">
        <v>898.50035591599976</v>
      </c>
      <c r="R524" s="391">
        <v>1998.3781351134603</v>
      </c>
      <c r="S524" s="391">
        <v>380.01559254900019</v>
      </c>
      <c r="T524" s="391">
        <v>114.80228572981298</v>
      </c>
      <c r="U524" s="391">
        <v>2.2500703300000002</v>
      </c>
      <c r="V524" s="391">
        <v>0.48139476000000003</v>
      </c>
      <c r="W524" s="391">
        <v>105.61774422931504</v>
      </c>
      <c r="X524" s="391">
        <v>18.000575499999993</v>
      </c>
      <c r="Y524" s="391">
        <v>3.2093122999999997</v>
      </c>
      <c r="AA524" s="384" t="s">
        <v>822</v>
      </c>
      <c r="AB524" s="384" t="s">
        <v>683</v>
      </c>
      <c r="AC524" s="382">
        <v>2</v>
      </c>
      <c r="AD524" s="384" t="s">
        <v>254</v>
      </c>
      <c r="AE524" s="382">
        <v>43</v>
      </c>
      <c r="AF524" s="386">
        <v>2002</v>
      </c>
      <c r="AG524" s="390">
        <v>189.14465100000001</v>
      </c>
      <c r="AH524" s="387">
        <v>4.7503344724033445</v>
      </c>
      <c r="AI524" s="387">
        <v>10.565343109351055</v>
      </c>
      <c r="AJ524" s="387">
        <v>2.009126827218604</v>
      </c>
      <c r="AK524" s="387">
        <v>0.606954968712348</v>
      </c>
      <c r="AL524" s="387">
        <v>1.189602940450058E-2</v>
      </c>
      <c r="AM524" s="387">
        <v>2.5451143209965794E-3</v>
      </c>
      <c r="AN524" s="387">
        <v>0.55839667508924173</v>
      </c>
      <c r="AO524" s="387">
        <v>9.5168303226296325E-2</v>
      </c>
      <c r="AP524" s="387">
        <v>1.6967502295372864E-2</v>
      </c>
      <c r="AQ524" s="391">
        <v>898.50035591599976</v>
      </c>
      <c r="AR524" s="391">
        <v>1998.3781351134603</v>
      </c>
      <c r="AS524" s="391">
        <v>380.01559254900019</v>
      </c>
      <c r="AT524" s="391">
        <v>114.80228572981298</v>
      </c>
      <c r="AU524" s="391">
        <v>2.2500703300000002</v>
      </c>
      <c r="AV524" s="391">
        <v>0.48139476000000003</v>
      </c>
      <c r="AW524" s="391">
        <v>105.61774422931504</v>
      </c>
      <c r="AX524" s="391">
        <v>18.000575499999993</v>
      </c>
      <c r="AY524" s="391">
        <v>3.2093122999999997</v>
      </c>
    </row>
    <row r="525" spans="1:51" customFormat="1" x14ac:dyDescent="0.25">
      <c r="A525" s="384" t="s">
        <v>823</v>
      </c>
      <c r="B525" s="384" t="s">
        <v>683</v>
      </c>
      <c r="C525" s="382">
        <v>2</v>
      </c>
      <c r="D525" s="384" t="s">
        <v>254</v>
      </c>
      <c r="E525" s="382">
        <v>43</v>
      </c>
      <c r="F525" s="386">
        <v>2003</v>
      </c>
      <c r="G525" s="390">
        <v>175.57251200000002</v>
      </c>
      <c r="H525" s="387">
        <v>3.6624529099407095</v>
      </c>
      <c r="I525" s="387">
        <v>8.0502014734840852</v>
      </c>
      <c r="J525" s="387">
        <v>1.1047998365085756</v>
      </c>
      <c r="K525" s="387">
        <v>0.54418434638067303</v>
      </c>
      <c r="L525" s="387">
        <v>1.1819705410377676E-2</v>
      </c>
      <c r="M525" s="387">
        <v>2.5096970760434298E-3</v>
      </c>
      <c r="N525" s="387">
        <v>0.5006478940546969</v>
      </c>
      <c r="O525" s="387">
        <v>9.4557554089104781E-2</v>
      </c>
      <c r="P525" s="387">
        <v>1.6731399844640827E-2</v>
      </c>
      <c r="Q525" s="391">
        <v>643.02605748000019</v>
      </c>
      <c r="R525" s="391">
        <v>1413.3940948057025</v>
      </c>
      <c r="S525" s="391">
        <v>193.97248255299996</v>
      </c>
      <c r="T525" s="391">
        <v>95.543812685132892</v>
      </c>
      <c r="U525" s="391">
        <v>2.0752153699999996</v>
      </c>
      <c r="V525" s="391">
        <v>0.44063382000000001</v>
      </c>
      <c r="W525" s="391">
        <v>87.900008386693017</v>
      </c>
      <c r="X525" s="391">
        <v>16.601707300000001</v>
      </c>
      <c r="Y525" s="391">
        <v>2.9375738999999998</v>
      </c>
      <c r="AA525" s="384" t="s">
        <v>823</v>
      </c>
      <c r="AB525" s="384" t="s">
        <v>683</v>
      </c>
      <c r="AC525" s="382">
        <v>2</v>
      </c>
      <c r="AD525" s="384" t="s">
        <v>254</v>
      </c>
      <c r="AE525" s="382">
        <v>43</v>
      </c>
      <c r="AF525" s="386">
        <v>2003</v>
      </c>
      <c r="AG525" s="390">
        <v>175.57251200000002</v>
      </c>
      <c r="AH525" s="387">
        <v>3.6624529099407095</v>
      </c>
      <c r="AI525" s="387">
        <v>8.0502014734840852</v>
      </c>
      <c r="AJ525" s="387">
        <v>1.1047998365085756</v>
      </c>
      <c r="AK525" s="387">
        <v>0.54418434638067303</v>
      </c>
      <c r="AL525" s="387">
        <v>1.1819705410377676E-2</v>
      </c>
      <c r="AM525" s="387">
        <v>2.5096970760434298E-3</v>
      </c>
      <c r="AN525" s="387">
        <v>0.5006478940546969</v>
      </c>
      <c r="AO525" s="387">
        <v>9.4557554089104781E-2</v>
      </c>
      <c r="AP525" s="387">
        <v>1.6731399844640827E-2</v>
      </c>
      <c r="AQ525" s="391">
        <v>643.02605748000019</v>
      </c>
      <c r="AR525" s="391">
        <v>1413.3940948057025</v>
      </c>
      <c r="AS525" s="391">
        <v>193.97248255299996</v>
      </c>
      <c r="AT525" s="391">
        <v>95.543812685132892</v>
      </c>
      <c r="AU525" s="391">
        <v>2.0752153699999996</v>
      </c>
      <c r="AV525" s="391">
        <v>0.44063382000000001</v>
      </c>
      <c r="AW525" s="391">
        <v>87.900008386693017</v>
      </c>
      <c r="AX525" s="391">
        <v>16.601707300000001</v>
      </c>
      <c r="AY525" s="391">
        <v>2.9375738999999998</v>
      </c>
    </row>
    <row r="526" spans="1:51" customFormat="1" x14ac:dyDescent="0.25">
      <c r="A526" s="384" t="s">
        <v>824</v>
      </c>
      <c r="B526" s="384" t="s">
        <v>683</v>
      </c>
      <c r="C526" s="382">
        <v>2</v>
      </c>
      <c r="D526" s="384" t="s">
        <v>254</v>
      </c>
      <c r="E526" s="382">
        <v>43</v>
      </c>
      <c r="F526" s="386">
        <v>2004</v>
      </c>
      <c r="G526" s="390">
        <v>272.65050000000002</v>
      </c>
      <c r="H526" s="387">
        <v>3.6678704755905462</v>
      </c>
      <c r="I526" s="387">
        <v>8.0382957777746569</v>
      </c>
      <c r="J526" s="387">
        <v>1.1062367408092042</v>
      </c>
      <c r="K526" s="387">
        <v>0.54153513433339029</v>
      </c>
      <c r="L526" s="387">
        <v>1.1736853590952522E-2</v>
      </c>
      <c r="M526" s="387">
        <v>2.4768080381294003E-3</v>
      </c>
      <c r="N526" s="387">
        <v>0.49821060644988391</v>
      </c>
      <c r="O526" s="387">
        <v>9.3894931056425698E-2</v>
      </c>
      <c r="P526" s="387">
        <v>1.651214356841451E-2</v>
      </c>
      <c r="Q526" s="391">
        <v>1000.0467191050003</v>
      </c>
      <c r="R526" s="391">
        <v>2191.6453629581492</v>
      </c>
      <c r="S526" s="391">
        <v>301.61600049999993</v>
      </c>
      <c r="T526" s="391">
        <v>147.64982514356603</v>
      </c>
      <c r="U526" s="391">
        <v>3.2000590000000009</v>
      </c>
      <c r="V526" s="391">
        <v>0.67530295000000007</v>
      </c>
      <c r="W526" s="391">
        <v>135.83737095386408</v>
      </c>
      <c r="X526" s="391">
        <v>25.600499899999996</v>
      </c>
      <c r="Y526" s="391">
        <v>4.5020442000000012</v>
      </c>
      <c r="AA526" s="384" t="s">
        <v>824</v>
      </c>
      <c r="AB526" s="384" t="s">
        <v>683</v>
      </c>
      <c r="AC526" s="382">
        <v>2</v>
      </c>
      <c r="AD526" s="384" t="s">
        <v>254</v>
      </c>
      <c r="AE526" s="382">
        <v>43</v>
      </c>
      <c r="AF526" s="386">
        <v>2004</v>
      </c>
      <c r="AG526" s="390">
        <v>272.65050000000002</v>
      </c>
      <c r="AH526" s="387">
        <v>3.6678704755905462</v>
      </c>
      <c r="AI526" s="387">
        <v>8.0382957777746569</v>
      </c>
      <c r="AJ526" s="387">
        <v>1.1062367408092042</v>
      </c>
      <c r="AK526" s="387">
        <v>0.54153513433339029</v>
      </c>
      <c r="AL526" s="387">
        <v>1.1736853590952522E-2</v>
      </c>
      <c r="AM526" s="387">
        <v>2.4768080381294003E-3</v>
      </c>
      <c r="AN526" s="387">
        <v>0.49821060644988391</v>
      </c>
      <c r="AO526" s="387">
        <v>9.3894931056425698E-2</v>
      </c>
      <c r="AP526" s="387">
        <v>1.651214356841451E-2</v>
      </c>
      <c r="AQ526" s="391">
        <v>1000.0467191050003</v>
      </c>
      <c r="AR526" s="391">
        <v>2191.6453629581492</v>
      </c>
      <c r="AS526" s="391">
        <v>301.61600049999993</v>
      </c>
      <c r="AT526" s="391">
        <v>147.64982514356603</v>
      </c>
      <c r="AU526" s="391">
        <v>3.2000590000000009</v>
      </c>
      <c r="AV526" s="391">
        <v>0.67530295000000007</v>
      </c>
      <c r="AW526" s="391">
        <v>135.83737095386408</v>
      </c>
      <c r="AX526" s="391">
        <v>25.600499899999996</v>
      </c>
      <c r="AY526" s="391">
        <v>4.5020442000000012</v>
      </c>
    </row>
    <row r="527" spans="1:51" customFormat="1" x14ac:dyDescent="0.25">
      <c r="A527" s="384" t="s">
        <v>825</v>
      </c>
      <c r="B527" s="384" t="s">
        <v>683</v>
      </c>
      <c r="C527" s="382">
        <v>2</v>
      </c>
      <c r="D527" s="384" t="s">
        <v>254</v>
      </c>
      <c r="E527" s="382">
        <v>43</v>
      </c>
      <c r="F527" s="386">
        <v>2005</v>
      </c>
      <c r="G527" s="390">
        <v>267.24826000000002</v>
      </c>
      <c r="H527" s="387">
        <v>3.6459746395879238</v>
      </c>
      <c r="I527" s="387">
        <v>8.0075516890900982</v>
      </c>
      <c r="J527" s="387">
        <v>1.0984461049811889</v>
      </c>
      <c r="K527" s="387">
        <v>0.5445503590541243</v>
      </c>
      <c r="L527" s="387">
        <v>1.1724646214721843E-2</v>
      </c>
      <c r="M527" s="387">
        <v>2.5150108367403405E-3</v>
      </c>
      <c r="N527" s="387">
        <v>0.50098481049839894</v>
      </c>
      <c r="O527" s="387">
        <v>9.3797363545042339E-2</v>
      </c>
      <c r="P527" s="387">
        <v>1.6766829464109515E-2</v>
      </c>
      <c r="Q527" s="391">
        <v>974.38037843399979</v>
      </c>
      <c r="R527" s="391">
        <v>2140.0042557693901</v>
      </c>
      <c r="S527" s="391">
        <v>293.55781026000005</v>
      </c>
      <c r="T527" s="391">
        <v>145.53013593958997</v>
      </c>
      <c r="U527" s="391">
        <v>3.1333912999999991</v>
      </c>
      <c r="V527" s="391">
        <v>0.67213227000000009</v>
      </c>
      <c r="W527" s="391">
        <v>133.88731889212687</v>
      </c>
      <c r="X527" s="391">
        <v>25.067182199999998</v>
      </c>
      <c r="Y527" s="391">
        <v>4.4809060000000009</v>
      </c>
      <c r="AA527" s="384" t="s">
        <v>825</v>
      </c>
      <c r="AB527" s="384" t="s">
        <v>683</v>
      </c>
      <c r="AC527" s="382">
        <v>2</v>
      </c>
      <c r="AD527" s="384" t="s">
        <v>254</v>
      </c>
      <c r="AE527" s="382">
        <v>43</v>
      </c>
      <c r="AF527" s="386">
        <v>2005</v>
      </c>
      <c r="AG527" s="390">
        <v>267.24826000000002</v>
      </c>
      <c r="AH527" s="387">
        <v>3.6459746395879238</v>
      </c>
      <c r="AI527" s="387">
        <v>8.0075516890900982</v>
      </c>
      <c r="AJ527" s="387">
        <v>1.0984461049811889</v>
      </c>
      <c r="AK527" s="387">
        <v>0.5445503590541243</v>
      </c>
      <c r="AL527" s="387">
        <v>1.1724646214721843E-2</v>
      </c>
      <c r="AM527" s="387">
        <v>2.5150108367403405E-3</v>
      </c>
      <c r="AN527" s="387">
        <v>0.50098481049839894</v>
      </c>
      <c r="AO527" s="387">
        <v>9.3797363545042339E-2</v>
      </c>
      <c r="AP527" s="387">
        <v>1.6766829464109515E-2</v>
      </c>
      <c r="AQ527" s="391">
        <v>974.38037843399979</v>
      </c>
      <c r="AR527" s="391">
        <v>2140.0042557693901</v>
      </c>
      <c r="AS527" s="391">
        <v>293.55781026000005</v>
      </c>
      <c r="AT527" s="391">
        <v>145.53013593958997</v>
      </c>
      <c r="AU527" s="391">
        <v>3.1333912999999991</v>
      </c>
      <c r="AV527" s="391">
        <v>0.67213227000000009</v>
      </c>
      <c r="AW527" s="391">
        <v>133.88731889212687</v>
      </c>
      <c r="AX527" s="391">
        <v>25.067182199999998</v>
      </c>
      <c r="AY527" s="391">
        <v>4.4809060000000009</v>
      </c>
    </row>
    <row r="528" spans="1:51" customFormat="1" x14ac:dyDescent="0.25">
      <c r="A528" s="384" t="s">
        <v>826</v>
      </c>
      <c r="B528" s="384" t="s">
        <v>683</v>
      </c>
      <c r="C528" s="382">
        <v>2</v>
      </c>
      <c r="D528" s="384" t="s">
        <v>254</v>
      </c>
      <c r="E528" s="382">
        <v>43</v>
      </c>
      <c r="F528" s="386">
        <v>2006</v>
      </c>
      <c r="G528" s="390">
        <v>324.28740999999997</v>
      </c>
      <c r="H528" s="387">
        <v>3.6412722409420701</v>
      </c>
      <c r="I528" s="387">
        <v>7.9987668053235357</v>
      </c>
      <c r="J528" s="387">
        <v>1.0967481215197346</v>
      </c>
      <c r="K528" s="387">
        <v>0.5449826494647203</v>
      </c>
      <c r="L528" s="387">
        <v>1.1712370208883535E-2</v>
      </c>
      <c r="M528" s="387">
        <v>2.5205582911775703E-3</v>
      </c>
      <c r="N528" s="387">
        <v>0.50138252221978075</v>
      </c>
      <c r="O528" s="387">
        <v>9.3698851891906632E-2</v>
      </c>
      <c r="P528" s="387">
        <v>1.6803801911397052E-2</v>
      </c>
      <c r="Q528" s="391">
        <v>1180.8187441199998</v>
      </c>
      <c r="R528" s="391">
        <v>2593.8993704923432</v>
      </c>
      <c r="S528" s="391">
        <v>355.66160774999997</v>
      </c>
      <c r="T528" s="391">
        <v>176.73101188985203</v>
      </c>
      <c r="U528" s="391">
        <v>3.7981742000000001</v>
      </c>
      <c r="V528" s="391">
        <v>0.81738532000000008</v>
      </c>
      <c r="W528" s="391">
        <v>162.59203954992012</v>
      </c>
      <c r="X528" s="391">
        <v>30.385357999999997</v>
      </c>
      <c r="Y528" s="391">
        <v>5.4492613999999993</v>
      </c>
      <c r="AA528" s="384" t="s">
        <v>826</v>
      </c>
      <c r="AB528" s="384" t="s">
        <v>683</v>
      </c>
      <c r="AC528" s="382">
        <v>2</v>
      </c>
      <c r="AD528" s="384" t="s">
        <v>254</v>
      </c>
      <c r="AE528" s="382">
        <v>43</v>
      </c>
      <c r="AF528" s="386">
        <v>2006</v>
      </c>
      <c r="AG528" s="390">
        <v>324.28740999999997</v>
      </c>
      <c r="AH528" s="387">
        <v>3.6412722409420701</v>
      </c>
      <c r="AI528" s="387">
        <v>7.9987668053235357</v>
      </c>
      <c r="AJ528" s="387">
        <v>1.0967481215197346</v>
      </c>
      <c r="AK528" s="387">
        <v>0.5449826494647203</v>
      </c>
      <c r="AL528" s="387">
        <v>1.1712370208883535E-2</v>
      </c>
      <c r="AM528" s="387">
        <v>2.5205582911775703E-3</v>
      </c>
      <c r="AN528" s="387">
        <v>0.50138252221978075</v>
      </c>
      <c r="AO528" s="387">
        <v>9.3698851891906632E-2</v>
      </c>
      <c r="AP528" s="387">
        <v>1.6803801911397052E-2</v>
      </c>
      <c r="AQ528" s="391">
        <v>1180.8187441199998</v>
      </c>
      <c r="AR528" s="391">
        <v>2593.8993704923432</v>
      </c>
      <c r="AS528" s="391">
        <v>355.66160774999997</v>
      </c>
      <c r="AT528" s="391">
        <v>176.73101188985203</v>
      </c>
      <c r="AU528" s="391">
        <v>3.7981742000000001</v>
      </c>
      <c r="AV528" s="391">
        <v>0.81738532000000008</v>
      </c>
      <c r="AW528" s="391">
        <v>162.59203954992012</v>
      </c>
      <c r="AX528" s="391">
        <v>30.385357999999997</v>
      </c>
      <c r="AY528" s="391">
        <v>5.4492613999999993</v>
      </c>
    </row>
    <row r="529" spans="1:51" customFormat="1" x14ac:dyDescent="0.25">
      <c r="A529" s="384" t="s">
        <v>827</v>
      </c>
      <c r="B529" s="384" t="s">
        <v>683</v>
      </c>
      <c r="C529" s="382">
        <v>2</v>
      </c>
      <c r="D529" s="384" t="s">
        <v>254</v>
      </c>
      <c r="E529" s="382">
        <v>43</v>
      </c>
      <c r="F529" s="386">
        <v>2007</v>
      </c>
      <c r="G529" s="390">
        <v>591.52457000000015</v>
      </c>
      <c r="H529" s="387">
        <v>1.3425487769679627</v>
      </c>
      <c r="I529" s="387">
        <v>4.1536448941875701</v>
      </c>
      <c r="J529" s="387">
        <v>0.25319524428207607</v>
      </c>
      <c r="K529" s="387">
        <v>2.005244215887092E-2</v>
      </c>
      <c r="L529" s="387">
        <v>1.191063407560568E-2</v>
      </c>
      <c r="M529" s="387">
        <v>2.5462890577816568E-3</v>
      </c>
      <c r="N529" s="387">
        <v>1.8448186693607666E-2</v>
      </c>
      <c r="O529" s="387">
        <v>9.528508173379846E-2</v>
      </c>
      <c r="P529" s="387">
        <v>1.6975341362405284E-2</v>
      </c>
      <c r="Q529" s="391">
        <v>794.15058800000031</v>
      </c>
      <c r="R529" s="391">
        <v>2456.9830099669985</v>
      </c>
      <c r="S529" s="391">
        <v>149.77120800000003</v>
      </c>
      <c r="T529" s="391">
        <v>11.861512225475996</v>
      </c>
      <c r="U529" s="391">
        <v>7.0454326999999992</v>
      </c>
      <c r="V529" s="391">
        <v>1.50619254</v>
      </c>
      <c r="W529" s="391">
        <v>10.912555701215998</v>
      </c>
      <c r="X529" s="391">
        <v>56.363467000000007</v>
      </c>
      <c r="Y529" s="391">
        <v>10.041331500000002</v>
      </c>
      <c r="AA529" s="384" t="s">
        <v>827</v>
      </c>
      <c r="AB529" s="384" t="s">
        <v>683</v>
      </c>
      <c r="AC529" s="382">
        <v>2</v>
      </c>
      <c r="AD529" s="384" t="s">
        <v>254</v>
      </c>
      <c r="AE529" s="382">
        <v>43</v>
      </c>
      <c r="AF529" s="386">
        <v>2007</v>
      </c>
      <c r="AG529" s="390">
        <v>591.52457000000015</v>
      </c>
      <c r="AH529" s="387">
        <v>1.3425487769679627</v>
      </c>
      <c r="AI529" s="387">
        <v>4.1536448941875701</v>
      </c>
      <c r="AJ529" s="387">
        <v>0.25319524428207607</v>
      </c>
      <c r="AK529" s="387">
        <v>2.005244215887092E-2</v>
      </c>
      <c r="AL529" s="387">
        <v>1.191063407560568E-2</v>
      </c>
      <c r="AM529" s="387">
        <v>2.5462890577816568E-3</v>
      </c>
      <c r="AN529" s="387">
        <v>1.8448186693607666E-2</v>
      </c>
      <c r="AO529" s="387">
        <v>9.528508173379846E-2</v>
      </c>
      <c r="AP529" s="387">
        <v>1.6975341362405284E-2</v>
      </c>
      <c r="AQ529" s="391">
        <v>794.15058800000031</v>
      </c>
      <c r="AR529" s="391">
        <v>2456.9830099669985</v>
      </c>
      <c r="AS529" s="391">
        <v>149.77120800000003</v>
      </c>
      <c r="AT529" s="391">
        <v>11.861512225475996</v>
      </c>
      <c r="AU529" s="391">
        <v>7.0454326999999992</v>
      </c>
      <c r="AV529" s="391">
        <v>1.50619254</v>
      </c>
      <c r="AW529" s="391">
        <v>10.912555701215998</v>
      </c>
      <c r="AX529" s="391">
        <v>56.363467000000007</v>
      </c>
      <c r="AY529" s="391">
        <v>10.041331500000002</v>
      </c>
    </row>
    <row r="530" spans="1:51" customFormat="1" x14ac:dyDescent="0.25">
      <c r="A530" s="384" t="s">
        <v>828</v>
      </c>
      <c r="B530" s="384" t="s">
        <v>683</v>
      </c>
      <c r="C530" s="382">
        <v>2</v>
      </c>
      <c r="D530" s="384" t="s">
        <v>254</v>
      </c>
      <c r="E530" s="382">
        <v>43</v>
      </c>
      <c r="F530" s="386">
        <v>2008</v>
      </c>
      <c r="G530" s="390">
        <v>709.3103799999999</v>
      </c>
      <c r="H530" s="387">
        <v>1.3225065295111011</v>
      </c>
      <c r="I530" s="387">
        <v>4.1582959863353492</v>
      </c>
      <c r="J530" s="387">
        <v>0.25011480911924633</v>
      </c>
      <c r="K530" s="387">
        <v>2.0113053363417583E-2</v>
      </c>
      <c r="L530" s="387">
        <v>1.1838081095048967E-2</v>
      </c>
      <c r="M530" s="387">
        <v>2.5537799968470788E-3</v>
      </c>
      <c r="N530" s="387">
        <v>1.8503945109342685E-2</v>
      </c>
      <c r="O530" s="387">
        <v>9.4704610131322225E-2</v>
      </c>
      <c r="P530" s="387">
        <v>1.7025275310365549E-2</v>
      </c>
      <c r="Q530" s="391">
        <v>938.06760900000018</v>
      </c>
      <c r="R530" s="391">
        <v>2949.5225062200007</v>
      </c>
      <c r="S530" s="391">
        <v>177.40903030000007</v>
      </c>
      <c r="T530" s="391">
        <v>14.266397524166003</v>
      </c>
      <c r="U530" s="391">
        <v>8.3968737999999981</v>
      </c>
      <c r="V530" s="391">
        <v>1.8114226599999999</v>
      </c>
      <c r="W530" s="391">
        <v>13.125040337007</v>
      </c>
      <c r="X530" s="391">
        <v>67.174963000000005</v>
      </c>
      <c r="Y530" s="391">
        <v>12.076204500000003</v>
      </c>
      <c r="AA530" s="384" t="s">
        <v>828</v>
      </c>
      <c r="AB530" s="384" t="s">
        <v>683</v>
      </c>
      <c r="AC530" s="382">
        <v>2</v>
      </c>
      <c r="AD530" s="384" t="s">
        <v>254</v>
      </c>
      <c r="AE530" s="382">
        <v>43</v>
      </c>
      <c r="AF530" s="386">
        <v>2008</v>
      </c>
      <c r="AG530" s="390">
        <v>709.3103799999999</v>
      </c>
      <c r="AH530" s="387">
        <v>1.3225065295111011</v>
      </c>
      <c r="AI530" s="387">
        <v>4.1582959863353492</v>
      </c>
      <c r="AJ530" s="387">
        <v>0.25011480911924633</v>
      </c>
      <c r="AK530" s="387">
        <v>2.0113053363417583E-2</v>
      </c>
      <c r="AL530" s="387">
        <v>1.1838081095048967E-2</v>
      </c>
      <c r="AM530" s="387">
        <v>2.5537799968470788E-3</v>
      </c>
      <c r="AN530" s="387">
        <v>1.8503945109342685E-2</v>
      </c>
      <c r="AO530" s="387">
        <v>9.4704610131322225E-2</v>
      </c>
      <c r="AP530" s="387">
        <v>1.7025275310365549E-2</v>
      </c>
      <c r="AQ530" s="391">
        <v>938.06760900000018</v>
      </c>
      <c r="AR530" s="391">
        <v>2949.5225062200007</v>
      </c>
      <c r="AS530" s="391">
        <v>177.40903030000007</v>
      </c>
      <c r="AT530" s="391">
        <v>14.266397524166003</v>
      </c>
      <c r="AU530" s="391">
        <v>8.3968737999999981</v>
      </c>
      <c r="AV530" s="391">
        <v>1.8114226599999999</v>
      </c>
      <c r="AW530" s="391">
        <v>13.125040337007</v>
      </c>
      <c r="AX530" s="391">
        <v>67.174963000000005</v>
      </c>
      <c r="AY530" s="391">
        <v>12.076204500000003</v>
      </c>
    </row>
    <row r="531" spans="1:51" customFormat="1" x14ac:dyDescent="0.25">
      <c r="A531" s="384" t="s">
        <v>829</v>
      </c>
      <c r="B531" s="384" t="s">
        <v>683</v>
      </c>
      <c r="C531" s="382">
        <v>2</v>
      </c>
      <c r="D531" s="384" t="s">
        <v>254</v>
      </c>
      <c r="E531" s="382">
        <v>43</v>
      </c>
      <c r="F531" s="386">
        <v>2009</v>
      </c>
      <c r="G531" s="390">
        <v>734.65062</v>
      </c>
      <c r="H531" s="387">
        <v>1.3259031347445129</v>
      </c>
      <c r="I531" s="387">
        <v>4.1466450710815419</v>
      </c>
      <c r="J531" s="387">
        <v>0.25065536839811009</v>
      </c>
      <c r="K531" s="387">
        <v>2.0056336432631064E-2</v>
      </c>
      <c r="L531" s="387">
        <v>1.1819739973812316E-2</v>
      </c>
      <c r="M531" s="387">
        <v>2.5408194986618264E-3</v>
      </c>
      <c r="N531" s="387">
        <v>1.8451771095503885E-2</v>
      </c>
      <c r="O531" s="387">
        <v>9.4557930135552068E-2</v>
      </c>
      <c r="P531" s="387">
        <v>1.6938880960857286E-2</v>
      </c>
      <c r="Q531" s="391">
        <v>974.07556</v>
      </c>
      <c r="R531" s="391">
        <v>3046.3353723899991</v>
      </c>
      <c r="S531" s="391">
        <v>184.14412179999997</v>
      </c>
      <c r="T531" s="391">
        <v>14.734399995161001</v>
      </c>
      <c r="U531" s="391">
        <v>8.6833793000000021</v>
      </c>
      <c r="V531" s="391">
        <v>1.86661462</v>
      </c>
      <c r="W531" s="391">
        <v>13.555605075410007</v>
      </c>
      <c r="X531" s="391">
        <v>69.467042000000006</v>
      </c>
      <c r="Y531" s="391">
        <v>12.4441594</v>
      </c>
      <c r="AA531" s="384" t="s">
        <v>829</v>
      </c>
      <c r="AB531" s="384" t="s">
        <v>683</v>
      </c>
      <c r="AC531" s="382">
        <v>2</v>
      </c>
      <c r="AD531" s="384" t="s">
        <v>254</v>
      </c>
      <c r="AE531" s="382">
        <v>43</v>
      </c>
      <c r="AF531" s="386">
        <v>2009</v>
      </c>
      <c r="AG531" s="390">
        <v>734.65062</v>
      </c>
      <c r="AH531" s="387">
        <v>1.3259031347445129</v>
      </c>
      <c r="AI531" s="387">
        <v>4.1466450710815419</v>
      </c>
      <c r="AJ531" s="387">
        <v>0.25065536839811009</v>
      </c>
      <c r="AK531" s="387">
        <v>2.0056336432631064E-2</v>
      </c>
      <c r="AL531" s="387">
        <v>1.1819739973812316E-2</v>
      </c>
      <c r="AM531" s="387">
        <v>2.5408194986618264E-3</v>
      </c>
      <c r="AN531" s="387">
        <v>1.8451771095503885E-2</v>
      </c>
      <c r="AO531" s="387">
        <v>9.4557930135552068E-2</v>
      </c>
      <c r="AP531" s="387">
        <v>1.6938880960857286E-2</v>
      </c>
      <c r="AQ531" s="391">
        <v>974.07556</v>
      </c>
      <c r="AR531" s="391">
        <v>3046.3353723899991</v>
      </c>
      <c r="AS531" s="391">
        <v>184.14412179999997</v>
      </c>
      <c r="AT531" s="391">
        <v>14.734399995161001</v>
      </c>
      <c r="AU531" s="391">
        <v>8.6833793000000021</v>
      </c>
      <c r="AV531" s="391">
        <v>1.86661462</v>
      </c>
      <c r="AW531" s="391">
        <v>13.555605075410007</v>
      </c>
      <c r="AX531" s="391">
        <v>69.467042000000006</v>
      </c>
      <c r="AY531" s="391">
        <v>12.4441594</v>
      </c>
    </row>
    <row r="532" spans="1:51" customFormat="1" x14ac:dyDescent="0.25">
      <c r="A532" s="384" t="s">
        <v>830</v>
      </c>
      <c r="B532" s="384" t="s">
        <v>683</v>
      </c>
      <c r="C532" s="382">
        <v>2</v>
      </c>
      <c r="D532" s="384" t="s">
        <v>254</v>
      </c>
      <c r="E532" s="382">
        <v>43</v>
      </c>
      <c r="F532" s="386">
        <v>2010</v>
      </c>
      <c r="G532" s="390">
        <v>599.41332000000011</v>
      </c>
      <c r="H532" s="387">
        <v>1.3973745114958402</v>
      </c>
      <c r="I532" s="387">
        <v>3.1571355037622433</v>
      </c>
      <c r="J532" s="387">
        <v>0.16922137999869599</v>
      </c>
      <c r="K532" s="387">
        <v>5.3660168997172117E-2</v>
      </c>
      <c r="L532" s="387">
        <v>1.0617008644385815E-2</v>
      </c>
      <c r="M532" s="387">
        <v>2.5048153751404791E-3</v>
      </c>
      <c r="N532" s="387">
        <v>4.9367233791783267E-2</v>
      </c>
      <c r="O532" s="387">
        <v>8.4936008762701479E-2</v>
      </c>
      <c r="P532" s="387">
        <v>1.6698857809833115E-2</v>
      </c>
      <c r="Q532" s="391">
        <v>837.60489521909994</v>
      </c>
      <c r="R532" s="391">
        <v>1892.4290739999992</v>
      </c>
      <c r="S532" s="391">
        <v>101.43354919999999</v>
      </c>
      <c r="T532" s="391">
        <v>32.164620050356014</v>
      </c>
      <c r="U532" s="391">
        <v>6.3639764000000012</v>
      </c>
      <c r="V532" s="391">
        <v>1.5014197000000002</v>
      </c>
      <c r="W532" s="391">
        <v>29.591377506349001</v>
      </c>
      <c r="X532" s="391">
        <v>50.911774999999999</v>
      </c>
      <c r="Y532" s="391">
        <v>10.009517799999998</v>
      </c>
      <c r="AA532" s="384" t="s">
        <v>830</v>
      </c>
      <c r="AB532" s="384" t="s">
        <v>683</v>
      </c>
      <c r="AC532" s="382">
        <v>2</v>
      </c>
      <c r="AD532" s="384" t="s">
        <v>254</v>
      </c>
      <c r="AE532" s="382">
        <v>43</v>
      </c>
      <c r="AF532" s="386">
        <v>2010</v>
      </c>
      <c r="AG532" s="390">
        <v>599.41332000000011</v>
      </c>
      <c r="AH532" s="387">
        <v>1.3973745114958402</v>
      </c>
      <c r="AI532" s="387">
        <v>3.1571355037622433</v>
      </c>
      <c r="AJ532" s="387">
        <v>0.16922137999869599</v>
      </c>
      <c r="AK532" s="387">
        <v>5.3660168997172117E-2</v>
      </c>
      <c r="AL532" s="387">
        <v>1.0617008644385815E-2</v>
      </c>
      <c r="AM532" s="387">
        <v>2.5048153751404791E-3</v>
      </c>
      <c r="AN532" s="387">
        <v>4.9367233791783267E-2</v>
      </c>
      <c r="AO532" s="387">
        <v>8.4936008762701479E-2</v>
      </c>
      <c r="AP532" s="387">
        <v>1.6698857809833115E-2</v>
      </c>
      <c r="AQ532" s="391">
        <v>837.60489521909994</v>
      </c>
      <c r="AR532" s="391">
        <v>1892.4290739999992</v>
      </c>
      <c r="AS532" s="391">
        <v>101.43354919999999</v>
      </c>
      <c r="AT532" s="391">
        <v>32.164620050356014</v>
      </c>
      <c r="AU532" s="391">
        <v>6.3639764000000012</v>
      </c>
      <c r="AV532" s="391">
        <v>1.5014197000000002</v>
      </c>
      <c r="AW532" s="391">
        <v>29.591377506349001</v>
      </c>
      <c r="AX532" s="391">
        <v>50.911774999999999</v>
      </c>
      <c r="AY532" s="391">
        <v>10.009517799999998</v>
      </c>
    </row>
    <row r="533" spans="1:51" customFormat="1" x14ac:dyDescent="0.25">
      <c r="A533" s="384" t="s">
        <v>831</v>
      </c>
      <c r="B533" s="384" t="s">
        <v>683</v>
      </c>
      <c r="C533" s="382">
        <v>2</v>
      </c>
      <c r="D533" s="384" t="s">
        <v>254</v>
      </c>
      <c r="E533" s="382">
        <v>43</v>
      </c>
      <c r="F533" s="386">
        <v>2011</v>
      </c>
      <c r="G533" s="390">
        <v>670.24707000000012</v>
      </c>
      <c r="H533" s="387">
        <v>1.444756033051215</v>
      </c>
      <c r="I533" s="387">
        <v>3.0693246232318483</v>
      </c>
      <c r="J533" s="387">
        <v>0.16006152193996165</v>
      </c>
      <c r="K533" s="387">
        <v>5.316925563691164E-2</v>
      </c>
      <c r="L533" s="387">
        <v>1.0621159149565547E-2</v>
      </c>
      <c r="M533" s="387">
        <v>2.5139743617230582E-3</v>
      </c>
      <c r="N533" s="387">
        <v>4.8915575986331408E-2</v>
      </c>
      <c r="O533" s="387">
        <v>8.496927707569088E-2</v>
      </c>
      <c r="P533" s="387">
        <v>1.6759914071687029E-2</v>
      </c>
      <c r="Q533" s="391">
        <v>968.34349801740018</v>
      </c>
      <c r="R533" s="391">
        <v>2057.2058356000007</v>
      </c>
      <c r="S533" s="391">
        <v>107.28076610000004</v>
      </c>
      <c r="T533" s="391">
        <v>35.636537804721016</v>
      </c>
      <c r="U533" s="391">
        <v>7.1188008000000007</v>
      </c>
      <c r="V533" s="391">
        <v>1.6849839500000001</v>
      </c>
      <c r="W533" s="391">
        <v>32.785521482200991</v>
      </c>
      <c r="X533" s="391">
        <v>56.950408999999993</v>
      </c>
      <c r="Y533" s="391">
        <v>11.233283300000002</v>
      </c>
      <c r="AA533" s="384" t="s">
        <v>831</v>
      </c>
      <c r="AB533" s="384" t="s">
        <v>683</v>
      </c>
      <c r="AC533" s="382">
        <v>2</v>
      </c>
      <c r="AD533" s="384" t="s">
        <v>254</v>
      </c>
      <c r="AE533" s="382">
        <v>43</v>
      </c>
      <c r="AF533" s="386">
        <v>2011</v>
      </c>
      <c r="AG533" s="390">
        <v>670.24707000000012</v>
      </c>
      <c r="AH533" s="387">
        <v>1.444756033051215</v>
      </c>
      <c r="AI533" s="387">
        <v>3.0693246232318483</v>
      </c>
      <c r="AJ533" s="387">
        <v>0.16006152193996165</v>
      </c>
      <c r="AK533" s="387">
        <v>5.316925563691164E-2</v>
      </c>
      <c r="AL533" s="387">
        <v>1.0621159149565547E-2</v>
      </c>
      <c r="AM533" s="387">
        <v>2.5139743617230582E-3</v>
      </c>
      <c r="AN533" s="387">
        <v>4.8915575986331408E-2</v>
      </c>
      <c r="AO533" s="387">
        <v>8.496927707569088E-2</v>
      </c>
      <c r="AP533" s="387">
        <v>1.6759914071687029E-2</v>
      </c>
      <c r="AQ533" s="391">
        <v>968.34349801740018</v>
      </c>
      <c r="AR533" s="391">
        <v>2057.2058356000007</v>
      </c>
      <c r="AS533" s="391">
        <v>107.28076610000004</v>
      </c>
      <c r="AT533" s="391">
        <v>35.636537804721016</v>
      </c>
      <c r="AU533" s="391">
        <v>7.1188008000000007</v>
      </c>
      <c r="AV533" s="391">
        <v>1.6849839500000001</v>
      </c>
      <c r="AW533" s="391">
        <v>32.785521482200991</v>
      </c>
      <c r="AX533" s="391">
        <v>56.950408999999993</v>
      </c>
      <c r="AY533" s="391">
        <v>11.233283300000002</v>
      </c>
    </row>
    <row r="534" spans="1:51" customFormat="1" x14ac:dyDescent="0.25">
      <c r="A534" s="384" t="s">
        <v>832</v>
      </c>
      <c r="B534" s="384" t="s">
        <v>683</v>
      </c>
      <c r="C534" s="382">
        <v>2</v>
      </c>
      <c r="D534" s="384" t="s">
        <v>254</v>
      </c>
      <c r="E534" s="382">
        <v>43</v>
      </c>
      <c r="F534" s="386">
        <v>2012</v>
      </c>
      <c r="G534" s="390">
        <v>639.71617999999989</v>
      </c>
      <c r="H534" s="387">
        <v>1.3949533036069224</v>
      </c>
      <c r="I534" s="387">
        <v>3.0903358054817383</v>
      </c>
      <c r="J534" s="387">
        <v>0.16509741726401236</v>
      </c>
      <c r="K534" s="387">
        <v>5.3213241064807855E-2</v>
      </c>
      <c r="L534" s="387">
        <v>1.0687649794945003E-2</v>
      </c>
      <c r="M534" s="387">
        <v>2.5333246065466098E-3</v>
      </c>
      <c r="N534" s="387">
        <v>4.8956078347082023E-2</v>
      </c>
      <c r="O534" s="387">
        <v>8.5501196796366835E-2</v>
      </c>
      <c r="P534" s="387">
        <v>1.6888926742481335E-2</v>
      </c>
      <c r="Q534" s="391">
        <v>892.37419866180051</v>
      </c>
      <c r="R534" s="391">
        <v>1976.9378164000004</v>
      </c>
      <c r="S534" s="391">
        <v>105.61548910000002</v>
      </c>
      <c r="T534" s="391">
        <v>34.041371299398008</v>
      </c>
      <c r="U534" s="391">
        <v>6.8370624999999992</v>
      </c>
      <c r="V534" s="391">
        <v>1.62060874</v>
      </c>
      <c r="W534" s="391">
        <v>31.317995427976019</v>
      </c>
      <c r="X534" s="391">
        <v>54.696499000000017</v>
      </c>
      <c r="Y534" s="391">
        <v>10.804119700000001</v>
      </c>
      <c r="AA534" s="384" t="s">
        <v>832</v>
      </c>
      <c r="AB534" s="384" t="s">
        <v>683</v>
      </c>
      <c r="AC534" s="382">
        <v>2</v>
      </c>
      <c r="AD534" s="384" t="s">
        <v>254</v>
      </c>
      <c r="AE534" s="382">
        <v>43</v>
      </c>
      <c r="AF534" s="386">
        <v>2012</v>
      </c>
      <c r="AG534" s="390">
        <v>639.71617999999989</v>
      </c>
      <c r="AH534" s="387">
        <v>1.3949533036069224</v>
      </c>
      <c r="AI534" s="387">
        <v>3.0903358054817383</v>
      </c>
      <c r="AJ534" s="387">
        <v>0.16509741726401236</v>
      </c>
      <c r="AK534" s="387">
        <v>5.3213241064807855E-2</v>
      </c>
      <c r="AL534" s="387">
        <v>1.0687649794945003E-2</v>
      </c>
      <c r="AM534" s="387">
        <v>2.5333246065466098E-3</v>
      </c>
      <c r="AN534" s="387">
        <v>4.8956078347082023E-2</v>
      </c>
      <c r="AO534" s="387">
        <v>8.5501196796366835E-2</v>
      </c>
      <c r="AP534" s="387">
        <v>1.6888926742481335E-2</v>
      </c>
      <c r="AQ534" s="391">
        <v>892.37419866180051</v>
      </c>
      <c r="AR534" s="391">
        <v>1976.9378164000004</v>
      </c>
      <c r="AS534" s="391">
        <v>105.61548910000002</v>
      </c>
      <c r="AT534" s="391">
        <v>34.041371299398008</v>
      </c>
      <c r="AU534" s="391">
        <v>6.8370624999999992</v>
      </c>
      <c r="AV534" s="391">
        <v>1.62060874</v>
      </c>
      <c r="AW534" s="391">
        <v>31.317995427976019</v>
      </c>
      <c r="AX534" s="391">
        <v>54.696499000000017</v>
      </c>
      <c r="AY534" s="391">
        <v>10.804119700000001</v>
      </c>
    </row>
    <row r="535" spans="1:51" customFormat="1" x14ac:dyDescent="0.25">
      <c r="A535" s="384" t="s">
        <v>833</v>
      </c>
      <c r="B535" s="384" t="s">
        <v>683</v>
      </c>
      <c r="C535" s="382">
        <v>2</v>
      </c>
      <c r="D535" s="384" t="s">
        <v>254</v>
      </c>
      <c r="E535" s="382">
        <v>43</v>
      </c>
      <c r="F535" s="386">
        <v>2013</v>
      </c>
      <c r="G535" s="390">
        <v>642.00473</v>
      </c>
      <c r="H535" s="387">
        <v>0.95915977852670897</v>
      </c>
      <c r="I535" s="387">
        <v>2.2513563161754284</v>
      </c>
      <c r="J535" s="387">
        <v>0.14674779327560405</v>
      </c>
      <c r="K535" s="387">
        <v>4.714303198461637E-2</v>
      </c>
      <c r="L535" s="387">
        <v>1.0705651187336268E-2</v>
      </c>
      <c r="M535" s="387">
        <v>2.5366737095535098E-3</v>
      </c>
      <c r="N535" s="387">
        <v>4.3371436421681793E-2</v>
      </c>
      <c r="O535" s="387">
        <v>8.5645231928431431E-2</v>
      </c>
      <c r="P535" s="387">
        <v>1.6911245186620353E-2</v>
      </c>
      <c r="Q535" s="391">
        <v>615.78511463989958</v>
      </c>
      <c r="R535" s="391">
        <v>1445.3814039000006</v>
      </c>
      <c r="S535" s="391">
        <v>94.212777399999993</v>
      </c>
      <c r="T535" s="391">
        <v>30.266049520664996</v>
      </c>
      <c r="U535" s="391">
        <v>6.8730787000000007</v>
      </c>
      <c r="V535" s="391">
        <v>1.6285565199999996</v>
      </c>
      <c r="W535" s="391">
        <v>27.844667329613987</v>
      </c>
      <c r="X535" s="391">
        <v>54.984644000000003</v>
      </c>
      <c r="Y535" s="391">
        <v>10.857099399999999</v>
      </c>
      <c r="AA535" s="384" t="s">
        <v>833</v>
      </c>
      <c r="AB535" s="384" t="s">
        <v>683</v>
      </c>
      <c r="AC535" s="382">
        <v>2</v>
      </c>
      <c r="AD535" s="384" t="s">
        <v>254</v>
      </c>
      <c r="AE535" s="382">
        <v>43</v>
      </c>
      <c r="AF535" s="386">
        <v>2013</v>
      </c>
      <c r="AG535" s="390">
        <v>642.00473</v>
      </c>
      <c r="AH535" s="387">
        <v>0.95915977852670897</v>
      </c>
      <c r="AI535" s="387">
        <v>2.2513563161754284</v>
      </c>
      <c r="AJ535" s="387">
        <v>0.14674779327560405</v>
      </c>
      <c r="AK535" s="387">
        <v>4.714303198461637E-2</v>
      </c>
      <c r="AL535" s="387">
        <v>1.0705651187336268E-2</v>
      </c>
      <c r="AM535" s="387">
        <v>2.5366737095535098E-3</v>
      </c>
      <c r="AN535" s="387">
        <v>4.3371436421681793E-2</v>
      </c>
      <c r="AO535" s="387">
        <v>8.5645231928431431E-2</v>
      </c>
      <c r="AP535" s="387">
        <v>1.6911245186620353E-2</v>
      </c>
      <c r="AQ535" s="391">
        <v>615.78511463989958</v>
      </c>
      <c r="AR535" s="391">
        <v>1445.3814039000006</v>
      </c>
      <c r="AS535" s="391">
        <v>94.212777399999993</v>
      </c>
      <c r="AT535" s="391">
        <v>30.266049520664996</v>
      </c>
      <c r="AU535" s="391">
        <v>6.8730787000000007</v>
      </c>
      <c r="AV535" s="391">
        <v>1.6285565199999996</v>
      </c>
      <c r="AW535" s="391">
        <v>27.844667329613987</v>
      </c>
      <c r="AX535" s="391">
        <v>54.984644000000003</v>
      </c>
      <c r="AY535" s="391">
        <v>10.857099399999999</v>
      </c>
    </row>
    <row r="536" spans="1:51" customFormat="1" x14ac:dyDescent="0.25">
      <c r="A536" s="384" t="s">
        <v>834</v>
      </c>
      <c r="B536" s="384" t="s">
        <v>683</v>
      </c>
      <c r="C536" s="382">
        <v>2</v>
      </c>
      <c r="D536" s="384" t="s">
        <v>254</v>
      </c>
      <c r="E536" s="382">
        <v>43</v>
      </c>
      <c r="F536" s="386">
        <v>2014</v>
      </c>
      <c r="G536" s="390">
        <v>804.92498000000001</v>
      </c>
      <c r="H536" s="387">
        <v>0.72551501081131864</v>
      </c>
      <c r="I536" s="387">
        <v>1.834890391772908</v>
      </c>
      <c r="J536" s="387">
        <v>0.11240089057740514</v>
      </c>
      <c r="K536" s="387">
        <v>1.4912483376785007E-2</v>
      </c>
      <c r="L536" s="387">
        <v>1.0694268800056373E-2</v>
      </c>
      <c r="M536" s="387">
        <v>2.5184445636163505E-3</v>
      </c>
      <c r="N536" s="387">
        <v>1.3719433525919396E-2</v>
      </c>
      <c r="O536" s="387">
        <v>8.5554189161827249E-2</v>
      </c>
      <c r="P536" s="387">
        <v>1.6789725795315735E-2</v>
      </c>
      <c r="Q536" s="391">
        <v>583.98515556700045</v>
      </c>
      <c r="R536" s="391">
        <v>1476.9491119000002</v>
      </c>
      <c r="S536" s="391">
        <v>90.474284600000018</v>
      </c>
      <c r="T536" s="391">
        <v>12.003430383809004</v>
      </c>
      <c r="U536" s="391">
        <v>8.608084100000001</v>
      </c>
      <c r="V536" s="391">
        <v>2.0271589399999996</v>
      </c>
      <c r="W536" s="391">
        <v>11.043114756462</v>
      </c>
      <c r="X536" s="391">
        <v>68.864704000000017</v>
      </c>
      <c r="Y536" s="391">
        <v>13.514469700000001</v>
      </c>
      <c r="AA536" s="384" t="s">
        <v>834</v>
      </c>
      <c r="AB536" s="384" t="s">
        <v>683</v>
      </c>
      <c r="AC536" s="382">
        <v>2</v>
      </c>
      <c r="AD536" s="384" t="s">
        <v>254</v>
      </c>
      <c r="AE536" s="382">
        <v>43</v>
      </c>
      <c r="AF536" s="386">
        <v>2014</v>
      </c>
      <c r="AG536" s="390">
        <v>804.92498000000001</v>
      </c>
      <c r="AH536" s="387">
        <v>0.72551501081131864</v>
      </c>
      <c r="AI536" s="387">
        <v>1.834890391772908</v>
      </c>
      <c r="AJ536" s="387">
        <v>0.11240089057740514</v>
      </c>
      <c r="AK536" s="387">
        <v>1.4912483376785007E-2</v>
      </c>
      <c r="AL536" s="387">
        <v>1.0694268800056373E-2</v>
      </c>
      <c r="AM536" s="387">
        <v>2.5184445636163505E-3</v>
      </c>
      <c r="AN536" s="387">
        <v>1.3719433525919396E-2</v>
      </c>
      <c r="AO536" s="387">
        <v>8.5554189161827249E-2</v>
      </c>
      <c r="AP536" s="387">
        <v>1.6789725795315735E-2</v>
      </c>
      <c r="AQ536" s="391">
        <v>583.98515556700045</v>
      </c>
      <c r="AR536" s="391">
        <v>1476.9491119000002</v>
      </c>
      <c r="AS536" s="391">
        <v>90.474284600000018</v>
      </c>
      <c r="AT536" s="391">
        <v>12.003430383809004</v>
      </c>
      <c r="AU536" s="391">
        <v>8.608084100000001</v>
      </c>
      <c r="AV536" s="391">
        <v>2.0271589399999996</v>
      </c>
      <c r="AW536" s="391">
        <v>11.043114756462</v>
      </c>
      <c r="AX536" s="391">
        <v>68.864704000000017</v>
      </c>
      <c r="AY536" s="391">
        <v>13.514469700000001</v>
      </c>
    </row>
    <row r="537" spans="1:51" customFormat="1" x14ac:dyDescent="0.25">
      <c r="A537" s="384" t="s">
        <v>835</v>
      </c>
      <c r="B537" s="384" t="s">
        <v>683</v>
      </c>
      <c r="C537" s="382">
        <v>2</v>
      </c>
      <c r="D537" s="384" t="s">
        <v>254</v>
      </c>
      <c r="E537" s="382">
        <v>43</v>
      </c>
      <c r="F537" s="386">
        <v>2015</v>
      </c>
      <c r="G537" s="390">
        <v>962.54406000000006</v>
      </c>
      <c r="H537" s="387">
        <v>0.81297002498202531</v>
      </c>
      <c r="I537" s="387">
        <v>1.7606049357366558</v>
      </c>
      <c r="J537" s="387">
        <v>0.10312183797591562</v>
      </c>
      <c r="K537" s="387">
        <v>1.5008816468172899E-2</v>
      </c>
      <c r="L537" s="387">
        <v>1.0642968696934246E-2</v>
      </c>
      <c r="M537" s="387">
        <v>2.4958852273214384E-3</v>
      </c>
      <c r="N537" s="387">
        <v>1.3808074183306469E-2</v>
      </c>
      <c r="O537" s="387">
        <v>8.5143777210572577E-2</v>
      </c>
      <c r="P537" s="387">
        <v>1.66393000233153E-2</v>
      </c>
      <c r="Q537" s="391">
        <v>782.51946850450008</v>
      </c>
      <c r="R537" s="391">
        <v>1694.6598228999999</v>
      </c>
      <c r="S537" s="391">
        <v>99.259312600000015</v>
      </c>
      <c r="T537" s="391">
        <v>14.446647139070004</v>
      </c>
      <c r="U537" s="391">
        <v>10.244326299999999</v>
      </c>
      <c r="V537" s="391">
        <v>2.4023995000000005</v>
      </c>
      <c r="W537" s="391">
        <v>13.290879785180994</v>
      </c>
      <c r="X537" s="391">
        <v>81.954637000000005</v>
      </c>
      <c r="Y537" s="391">
        <v>16.016059400000003</v>
      </c>
      <c r="AA537" s="384" t="s">
        <v>835</v>
      </c>
      <c r="AB537" s="384" t="s">
        <v>683</v>
      </c>
      <c r="AC537" s="382">
        <v>2</v>
      </c>
      <c r="AD537" s="384" t="s">
        <v>254</v>
      </c>
      <c r="AE537" s="382">
        <v>43</v>
      </c>
      <c r="AF537" s="386">
        <v>2015</v>
      </c>
      <c r="AG537" s="390">
        <v>962.54406000000006</v>
      </c>
      <c r="AH537" s="387">
        <v>0.81297002498202531</v>
      </c>
      <c r="AI537" s="387">
        <v>1.7606049357366558</v>
      </c>
      <c r="AJ537" s="387">
        <v>0.10312183797591562</v>
      </c>
      <c r="AK537" s="387">
        <v>1.5008816468172899E-2</v>
      </c>
      <c r="AL537" s="387">
        <v>1.0642968696934246E-2</v>
      </c>
      <c r="AM537" s="387">
        <v>2.4958852273214384E-3</v>
      </c>
      <c r="AN537" s="387">
        <v>1.3808074183306469E-2</v>
      </c>
      <c r="AO537" s="387">
        <v>8.5143777210572577E-2</v>
      </c>
      <c r="AP537" s="387">
        <v>1.66393000233153E-2</v>
      </c>
      <c r="AQ537" s="391">
        <v>782.51946850450008</v>
      </c>
      <c r="AR537" s="391">
        <v>1694.6598228999999</v>
      </c>
      <c r="AS537" s="391">
        <v>99.259312600000015</v>
      </c>
      <c r="AT537" s="391">
        <v>14.446647139070004</v>
      </c>
      <c r="AU537" s="391">
        <v>10.244326299999999</v>
      </c>
      <c r="AV537" s="391">
        <v>2.4023995000000005</v>
      </c>
      <c r="AW537" s="391">
        <v>13.290879785180994</v>
      </c>
      <c r="AX537" s="391">
        <v>81.954637000000005</v>
      </c>
      <c r="AY537" s="391">
        <v>16.016059400000003</v>
      </c>
    </row>
    <row r="538" spans="1:51" customFormat="1" x14ac:dyDescent="0.25">
      <c r="A538" s="384" t="s">
        <v>836</v>
      </c>
      <c r="B538" s="384" t="s">
        <v>683</v>
      </c>
      <c r="C538" s="382">
        <v>2</v>
      </c>
      <c r="D538" s="384" t="s">
        <v>254</v>
      </c>
      <c r="E538" s="382">
        <v>43</v>
      </c>
      <c r="F538" s="386">
        <v>2016</v>
      </c>
      <c r="G538" s="390">
        <v>1069.07196</v>
      </c>
      <c r="H538" s="387">
        <v>0.70516137706212023</v>
      </c>
      <c r="I538" s="387">
        <v>1.6800338801328214</v>
      </c>
      <c r="J538" s="387">
        <v>0.10080432499604608</v>
      </c>
      <c r="K538" s="387">
        <v>1.5012467811418429E-2</v>
      </c>
      <c r="L538" s="387">
        <v>1.074041077646448E-2</v>
      </c>
      <c r="M538" s="387">
        <v>2.5263072094791447E-3</v>
      </c>
      <c r="N538" s="387">
        <v>1.3811424652593078E-2</v>
      </c>
      <c r="O538" s="387">
        <v>8.5923274987027079E-2</v>
      </c>
      <c r="P538" s="387">
        <v>1.6842140074462341E-2</v>
      </c>
      <c r="Q538" s="391">
        <v>753.86825549209993</v>
      </c>
      <c r="R538" s="391">
        <v>1796.0771131000004</v>
      </c>
      <c r="S538" s="391">
        <v>107.76707729999997</v>
      </c>
      <c r="T538" s="391">
        <v>16.04940838759001</v>
      </c>
      <c r="U538" s="391">
        <v>11.482272000000004</v>
      </c>
      <c r="V538" s="391">
        <v>2.7008041999999999</v>
      </c>
      <c r="W538" s="391">
        <v>14.765406823740001</v>
      </c>
      <c r="X538" s="391">
        <v>91.858164000000016</v>
      </c>
      <c r="Y538" s="391">
        <v>18.005459699999999</v>
      </c>
      <c r="AA538" s="384" t="s">
        <v>836</v>
      </c>
      <c r="AB538" s="384" t="s">
        <v>683</v>
      </c>
      <c r="AC538" s="382">
        <v>2</v>
      </c>
      <c r="AD538" s="384" t="s">
        <v>254</v>
      </c>
      <c r="AE538" s="382">
        <v>43</v>
      </c>
      <c r="AF538" s="386">
        <v>2016</v>
      </c>
      <c r="AG538" s="390">
        <v>1069.07196</v>
      </c>
      <c r="AH538" s="387">
        <v>0.70516137706212023</v>
      </c>
      <c r="AI538" s="387">
        <v>1.6800338801328214</v>
      </c>
      <c r="AJ538" s="387">
        <v>0.10080432499604608</v>
      </c>
      <c r="AK538" s="387">
        <v>1.5012467811418429E-2</v>
      </c>
      <c r="AL538" s="387">
        <v>1.074041077646448E-2</v>
      </c>
      <c r="AM538" s="387">
        <v>2.5263072094791447E-3</v>
      </c>
      <c r="AN538" s="387">
        <v>1.3811424652593078E-2</v>
      </c>
      <c r="AO538" s="387">
        <v>8.5923274987027079E-2</v>
      </c>
      <c r="AP538" s="387">
        <v>1.6842140074462341E-2</v>
      </c>
      <c r="AQ538" s="391">
        <v>753.86825549209993</v>
      </c>
      <c r="AR538" s="391">
        <v>1796.0771131000004</v>
      </c>
      <c r="AS538" s="391">
        <v>107.76707729999997</v>
      </c>
      <c r="AT538" s="391">
        <v>16.04940838759001</v>
      </c>
      <c r="AU538" s="391">
        <v>11.482272000000004</v>
      </c>
      <c r="AV538" s="391">
        <v>2.7008041999999999</v>
      </c>
      <c r="AW538" s="391">
        <v>14.765406823740001</v>
      </c>
      <c r="AX538" s="391">
        <v>91.858164000000016</v>
      </c>
      <c r="AY538" s="391">
        <v>18.005459699999999</v>
      </c>
    </row>
    <row r="539" spans="1:51" customFormat="1" x14ac:dyDescent="0.25">
      <c r="A539" s="384" t="s">
        <v>837</v>
      </c>
      <c r="B539" s="384" t="s">
        <v>683</v>
      </c>
      <c r="C539" s="382">
        <v>2</v>
      </c>
      <c r="D539" s="384" t="s">
        <v>254</v>
      </c>
      <c r="E539" s="382">
        <v>43</v>
      </c>
      <c r="F539" s="386">
        <v>2017</v>
      </c>
      <c r="G539" s="390">
        <v>1287.6401800000001</v>
      </c>
      <c r="H539" s="387">
        <v>0.76604567235149523</v>
      </c>
      <c r="I539" s="387">
        <v>1.7280490688788528</v>
      </c>
      <c r="J539" s="387">
        <v>9.9481354333009378E-2</v>
      </c>
      <c r="K539" s="387">
        <v>1.4946702969637063E-2</v>
      </c>
      <c r="L539" s="387">
        <v>1.0869469761342801E-2</v>
      </c>
      <c r="M539" s="387">
        <v>2.5713038094229085E-3</v>
      </c>
      <c r="N539" s="387">
        <v>1.3750914794317762E-2</v>
      </c>
      <c r="O539" s="387">
        <v>8.695576508027264E-2</v>
      </c>
      <c r="P539" s="387">
        <v>1.7142109296402981E-2</v>
      </c>
      <c r="Q539" s="391">
        <v>986.39118743490042</v>
      </c>
      <c r="R539" s="391">
        <v>2225.1054140999986</v>
      </c>
      <c r="S539" s="391">
        <v>128.09618899999998</v>
      </c>
      <c r="T539" s="391">
        <v>19.245975302230004</v>
      </c>
      <c r="U539" s="391">
        <v>13.995966000000003</v>
      </c>
      <c r="V539" s="391">
        <v>3.3109140999999997</v>
      </c>
      <c r="W539" s="391">
        <v>17.706230400919988</v>
      </c>
      <c r="X539" s="391">
        <v>111.96773699999999</v>
      </c>
      <c r="Y539" s="391">
        <v>22.072868700000008</v>
      </c>
      <c r="AA539" s="384" t="s">
        <v>837</v>
      </c>
      <c r="AB539" s="384" t="s">
        <v>683</v>
      </c>
      <c r="AC539" s="382">
        <v>2</v>
      </c>
      <c r="AD539" s="384" t="s">
        <v>254</v>
      </c>
      <c r="AE539" s="382">
        <v>43</v>
      </c>
      <c r="AF539" s="386">
        <v>2017</v>
      </c>
      <c r="AG539" s="390">
        <v>1287.6401800000001</v>
      </c>
      <c r="AH539" s="387">
        <v>0.76604567235149523</v>
      </c>
      <c r="AI539" s="387">
        <v>1.7280490688788528</v>
      </c>
      <c r="AJ539" s="387">
        <v>9.9481354333009378E-2</v>
      </c>
      <c r="AK539" s="387">
        <v>1.4946702969637063E-2</v>
      </c>
      <c r="AL539" s="387">
        <v>1.0869469761342801E-2</v>
      </c>
      <c r="AM539" s="387">
        <v>2.5713038094229085E-3</v>
      </c>
      <c r="AN539" s="387">
        <v>1.3750914794317762E-2</v>
      </c>
      <c r="AO539" s="387">
        <v>8.695576508027264E-2</v>
      </c>
      <c r="AP539" s="387">
        <v>1.7142109296402981E-2</v>
      </c>
      <c r="AQ539" s="391">
        <v>986.39118743490042</v>
      </c>
      <c r="AR539" s="391">
        <v>2225.1054140999986</v>
      </c>
      <c r="AS539" s="391">
        <v>128.09618899999998</v>
      </c>
      <c r="AT539" s="391">
        <v>19.245975302230004</v>
      </c>
      <c r="AU539" s="391">
        <v>13.995966000000003</v>
      </c>
      <c r="AV539" s="391">
        <v>3.3109140999999997</v>
      </c>
      <c r="AW539" s="391">
        <v>17.706230400919988</v>
      </c>
      <c r="AX539" s="391">
        <v>111.96773699999999</v>
      </c>
      <c r="AY539" s="391">
        <v>22.072868700000008</v>
      </c>
    </row>
    <row r="540" spans="1:51" customFormat="1" x14ac:dyDescent="0.25">
      <c r="A540" s="384" t="s">
        <v>838</v>
      </c>
      <c r="B540" s="384" t="s">
        <v>683</v>
      </c>
      <c r="C540" s="382">
        <v>2</v>
      </c>
      <c r="D540" s="384" t="s">
        <v>254</v>
      </c>
      <c r="E540" s="382">
        <v>43</v>
      </c>
      <c r="F540" s="386">
        <v>2018</v>
      </c>
      <c r="G540" s="390">
        <v>1351.6249500000001</v>
      </c>
      <c r="H540" s="387">
        <v>0.81071949727415171</v>
      </c>
      <c r="I540" s="387">
        <v>1.7482819149646507</v>
      </c>
      <c r="J540" s="387">
        <v>9.9404408301282138E-2</v>
      </c>
      <c r="K540" s="387">
        <v>1.5044732379866166E-2</v>
      </c>
      <c r="L540" s="387">
        <v>1.0812179443713286E-2</v>
      </c>
      <c r="M540" s="387">
        <v>2.5467373919074218E-3</v>
      </c>
      <c r="N540" s="387">
        <v>1.3841110056691381E-2</v>
      </c>
      <c r="O540" s="387">
        <v>8.649740521584777E-2</v>
      </c>
      <c r="P540" s="387">
        <v>1.6978347432843703E-2</v>
      </c>
      <c r="Q540" s="391">
        <v>1095.7886999672005</v>
      </c>
      <c r="R540" s="391">
        <v>2363.0214559000005</v>
      </c>
      <c r="S540" s="391">
        <v>134.35747840000008</v>
      </c>
      <c r="T540" s="391">
        <v>20.33483565069999</v>
      </c>
      <c r="U540" s="391">
        <v>14.6140115</v>
      </c>
      <c r="V540" s="391">
        <v>3.4422337999999999</v>
      </c>
      <c r="W540" s="391">
        <v>18.707989688319987</v>
      </c>
      <c r="X540" s="391">
        <v>116.91205099999999</v>
      </c>
      <c r="Y540" s="391">
        <v>22.948357999999999</v>
      </c>
      <c r="AA540" s="384" t="s">
        <v>838</v>
      </c>
      <c r="AB540" s="384" t="s">
        <v>683</v>
      </c>
      <c r="AC540" s="382">
        <v>2</v>
      </c>
      <c r="AD540" s="384" t="s">
        <v>254</v>
      </c>
      <c r="AE540" s="382">
        <v>43</v>
      </c>
      <c r="AF540" s="386">
        <v>2018</v>
      </c>
      <c r="AG540" s="390">
        <v>1351.6249500000001</v>
      </c>
      <c r="AH540" s="387">
        <v>0.81071949727415171</v>
      </c>
      <c r="AI540" s="387">
        <v>1.7482819149646507</v>
      </c>
      <c r="AJ540" s="387">
        <v>9.9404408301282138E-2</v>
      </c>
      <c r="AK540" s="387">
        <v>1.5044732379866166E-2</v>
      </c>
      <c r="AL540" s="387">
        <v>1.0812179443713286E-2</v>
      </c>
      <c r="AM540" s="387">
        <v>2.5467373919074218E-3</v>
      </c>
      <c r="AN540" s="387">
        <v>1.3841110056691381E-2</v>
      </c>
      <c r="AO540" s="387">
        <v>8.649740521584777E-2</v>
      </c>
      <c r="AP540" s="387">
        <v>1.6978347432843703E-2</v>
      </c>
      <c r="AQ540" s="391">
        <v>1095.7886999672005</v>
      </c>
      <c r="AR540" s="391">
        <v>2363.0214559000005</v>
      </c>
      <c r="AS540" s="391">
        <v>134.35747840000008</v>
      </c>
      <c r="AT540" s="391">
        <v>20.33483565069999</v>
      </c>
      <c r="AU540" s="391">
        <v>14.6140115</v>
      </c>
      <c r="AV540" s="391">
        <v>3.4422337999999999</v>
      </c>
      <c r="AW540" s="391">
        <v>18.707989688319987</v>
      </c>
      <c r="AX540" s="391">
        <v>116.91205099999999</v>
      </c>
      <c r="AY540" s="391">
        <v>22.948357999999999</v>
      </c>
    </row>
    <row r="541" spans="1:51" customFormat="1" x14ac:dyDescent="0.25">
      <c r="A541" s="384" t="s">
        <v>839</v>
      </c>
      <c r="B541" s="384" t="s">
        <v>683</v>
      </c>
      <c r="C541" s="382">
        <v>2</v>
      </c>
      <c r="D541" s="384" t="s">
        <v>254</v>
      </c>
      <c r="E541" s="382">
        <v>43</v>
      </c>
      <c r="F541" s="386">
        <v>2019</v>
      </c>
      <c r="G541" s="390">
        <v>1357.4967399999996</v>
      </c>
      <c r="H541" s="387">
        <v>0.82547774878059743</v>
      </c>
      <c r="I541" s="387">
        <v>1.7663364945539399</v>
      </c>
      <c r="J541" s="387">
        <v>9.9544673381683393E-2</v>
      </c>
      <c r="K541" s="387">
        <v>1.4905768103538879E-2</v>
      </c>
      <c r="L541" s="387">
        <v>1.0892517207812966E-2</v>
      </c>
      <c r="M541" s="387">
        <v>2.5812758857896054E-3</v>
      </c>
      <c r="N541" s="387">
        <v>1.3713277447664447E-2</v>
      </c>
      <c r="O541" s="387">
        <v>8.7140080351132229E-2</v>
      </c>
      <c r="P541" s="387">
        <v>1.7208591602216303E-2</v>
      </c>
      <c r="Q541" s="391">
        <v>1120.5833529121996</v>
      </c>
      <c r="R541" s="391">
        <v>2397.7960331000004</v>
      </c>
      <c r="S541" s="391">
        <v>135.13156959999995</v>
      </c>
      <c r="T541" s="391">
        <v>20.234531607750004</v>
      </c>
      <c r="U541" s="391">
        <v>14.786556599999999</v>
      </c>
      <c r="V541" s="391">
        <v>3.5040736000000003</v>
      </c>
      <c r="W541" s="391">
        <v>18.615729429920002</v>
      </c>
      <c r="X541" s="391">
        <v>118.29237500000002</v>
      </c>
      <c r="Y541" s="391">
        <v>23.360607000000002</v>
      </c>
      <c r="AA541" s="384" t="s">
        <v>839</v>
      </c>
      <c r="AB541" s="384" t="s">
        <v>683</v>
      </c>
      <c r="AC541" s="382">
        <v>2</v>
      </c>
      <c r="AD541" s="384" t="s">
        <v>254</v>
      </c>
      <c r="AE541" s="382">
        <v>43</v>
      </c>
      <c r="AF541" s="386">
        <v>2019</v>
      </c>
      <c r="AG541" s="390">
        <v>1357.4967399999996</v>
      </c>
      <c r="AH541" s="387">
        <v>0.82547774878059743</v>
      </c>
      <c r="AI541" s="387">
        <v>1.7663364945539399</v>
      </c>
      <c r="AJ541" s="387">
        <v>9.9544673381683393E-2</v>
      </c>
      <c r="AK541" s="387">
        <v>1.4905768103538879E-2</v>
      </c>
      <c r="AL541" s="387">
        <v>1.0892517207812966E-2</v>
      </c>
      <c r="AM541" s="387">
        <v>2.5812758857896054E-3</v>
      </c>
      <c r="AN541" s="387">
        <v>1.3713277447664447E-2</v>
      </c>
      <c r="AO541" s="387">
        <v>8.7140080351132229E-2</v>
      </c>
      <c r="AP541" s="387">
        <v>1.7208591602216303E-2</v>
      </c>
      <c r="AQ541" s="391">
        <v>1120.5833529121996</v>
      </c>
      <c r="AR541" s="391">
        <v>2397.7960331000004</v>
      </c>
      <c r="AS541" s="391">
        <v>135.13156959999995</v>
      </c>
      <c r="AT541" s="391">
        <v>20.234531607750004</v>
      </c>
      <c r="AU541" s="391">
        <v>14.786556599999999</v>
      </c>
      <c r="AV541" s="391">
        <v>3.5040736000000003</v>
      </c>
      <c r="AW541" s="391">
        <v>18.615729429920002</v>
      </c>
      <c r="AX541" s="391">
        <v>118.29237500000002</v>
      </c>
      <c r="AY541" s="391">
        <v>23.360607000000002</v>
      </c>
    </row>
    <row r="542" spans="1:51" customFormat="1" x14ac:dyDescent="0.25">
      <c r="A542" s="384" t="s">
        <v>840</v>
      </c>
      <c r="B542" s="384" t="s">
        <v>683</v>
      </c>
      <c r="C542" s="382">
        <v>2</v>
      </c>
      <c r="D542" s="384" t="s">
        <v>254</v>
      </c>
      <c r="E542" s="382">
        <v>43</v>
      </c>
      <c r="F542" s="386">
        <v>2020</v>
      </c>
      <c r="G542" s="390">
        <v>1671.9563999999998</v>
      </c>
      <c r="H542" s="387">
        <v>0.82404270321456929</v>
      </c>
      <c r="I542" s="387">
        <v>1.7646057432478506</v>
      </c>
      <c r="J542" s="387">
        <v>9.9531701484560295E-2</v>
      </c>
      <c r="K542" s="387">
        <v>1.4919485712139387E-2</v>
      </c>
      <c r="L542" s="387">
        <v>1.088483431744991E-2</v>
      </c>
      <c r="M542" s="387">
        <v>2.5779444368286154E-3</v>
      </c>
      <c r="N542" s="387">
        <v>1.372587821619033E-2</v>
      </c>
      <c r="O542" s="387">
        <v>8.707872107191314E-2</v>
      </c>
      <c r="P542" s="387">
        <v>1.7186376391154702E-2</v>
      </c>
      <c r="Q542" s="391">
        <v>1377.7634715128995</v>
      </c>
      <c r="R542" s="391">
        <v>2950.3438659000003</v>
      </c>
      <c r="S542" s="391">
        <v>166.41266530000007</v>
      </c>
      <c r="T542" s="391">
        <v>24.944729621120004</v>
      </c>
      <c r="U542" s="391">
        <v>18.198968400000005</v>
      </c>
      <c r="V542" s="391">
        <v>4.310210699999999</v>
      </c>
      <c r="W542" s="391">
        <v>22.949069929180002</v>
      </c>
      <c r="X542" s="391">
        <v>145.59182500000003</v>
      </c>
      <c r="Y542" s="391">
        <v>28.734872000000006</v>
      </c>
      <c r="AA542" s="384" t="s">
        <v>840</v>
      </c>
      <c r="AB542" s="384" t="s">
        <v>683</v>
      </c>
      <c r="AC542" s="382">
        <v>2</v>
      </c>
      <c r="AD542" s="384" t="s">
        <v>254</v>
      </c>
      <c r="AE542" s="382">
        <v>43</v>
      </c>
      <c r="AF542" s="386">
        <v>2020</v>
      </c>
      <c r="AG542" s="390">
        <v>1671.9563999999998</v>
      </c>
      <c r="AH542" s="387">
        <v>0.82404270321456929</v>
      </c>
      <c r="AI542" s="387">
        <v>1.7646057432478506</v>
      </c>
      <c r="AJ542" s="387">
        <v>9.9531701484560295E-2</v>
      </c>
      <c r="AK542" s="387">
        <v>1.4919485712139387E-2</v>
      </c>
      <c r="AL542" s="387">
        <v>1.088483431744991E-2</v>
      </c>
      <c r="AM542" s="387">
        <v>2.5779444368286154E-3</v>
      </c>
      <c r="AN542" s="387">
        <v>1.372587821619033E-2</v>
      </c>
      <c r="AO542" s="387">
        <v>8.707872107191314E-2</v>
      </c>
      <c r="AP542" s="387">
        <v>1.7186376391154702E-2</v>
      </c>
      <c r="AQ542" s="391">
        <v>1377.7634715128995</v>
      </c>
      <c r="AR542" s="391">
        <v>2950.3438659000003</v>
      </c>
      <c r="AS542" s="391">
        <v>166.41266530000007</v>
      </c>
      <c r="AT542" s="391">
        <v>24.944729621120004</v>
      </c>
      <c r="AU542" s="391">
        <v>18.198968400000005</v>
      </c>
      <c r="AV542" s="391">
        <v>4.310210699999999</v>
      </c>
      <c r="AW542" s="391">
        <v>22.949069929180002</v>
      </c>
      <c r="AX542" s="391">
        <v>145.59182500000003</v>
      </c>
      <c r="AY542" s="391">
        <v>28.734872000000006</v>
      </c>
    </row>
    <row r="543" spans="1:51" customFormat="1" x14ac:dyDescent="0.25">
      <c r="A543" s="384" t="s">
        <v>841</v>
      </c>
      <c r="B543" s="384" t="s">
        <v>683</v>
      </c>
      <c r="C543" s="382">
        <v>2</v>
      </c>
      <c r="D543" s="384" t="s">
        <v>254</v>
      </c>
      <c r="E543" s="382">
        <v>43</v>
      </c>
      <c r="F543" s="386">
        <v>2021</v>
      </c>
      <c r="G543" s="390">
        <v>1506.6660300000003</v>
      </c>
      <c r="H543" s="387">
        <v>0.81842544298599429</v>
      </c>
      <c r="I543" s="387">
        <v>1.7476492769933891</v>
      </c>
      <c r="J543" s="387">
        <v>9.5787599193432424E-2</v>
      </c>
      <c r="K543" s="387">
        <v>1.4553891493378924E-2</v>
      </c>
      <c r="L543" s="387">
        <v>1.0935650218383164E-2</v>
      </c>
      <c r="M543" s="387">
        <v>2.5740154239755433E-3</v>
      </c>
      <c r="N543" s="387">
        <v>1.3389541762874949E-2</v>
      </c>
      <c r="O543" s="387">
        <v>8.7485195375381214E-2</v>
      </c>
      <c r="P543" s="387">
        <v>1.7160188446008837E-2</v>
      </c>
      <c r="Q543" s="391">
        <v>1233.0938130346997</v>
      </c>
      <c r="R543" s="391">
        <v>2633.1237980000005</v>
      </c>
      <c r="S543" s="391">
        <v>144.31992180000006</v>
      </c>
      <c r="T543" s="391">
        <v>21.927853917379998</v>
      </c>
      <c r="U543" s="391">
        <v>16.476372699999999</v>
      </c>
      <c r="V543" s="391">
        <v>3.8781815999999991</v>
      </c>
      <c r="W543" s="391">
        <v>20.173567731390005</v>
      </c>
      <c r="X543" s="391">
        <v>131.81097199999999</v>
      </c>
      <c r="Y543" s="391">
        <v>25.854673000000009</v>
      </c>
      <c r="AA543" s="384" t="s">
        <v>841</v>
      </c>
      <c r="AB543" s="384" t="s">
        <v>683</v>
      </c>
      <c r="AC543" s="382">
        <v>2</v>
      </c>
      <c r="AD543" s="384" t="s">
        <v>254</v>
      </c>
      <c r="AE543" s="382">
        <v>43</v>
      </c>
      <c r="AF543" s="386">
        <v>2021</v>
      </c>
      <c r="AG543" s="390">
        <v>1506.6660300000003</v>
      </c>
      <c r="AH543" s="387">
        <v>0.81842544298599429</v>
      </c>
      <c r="AI543" s="387">
        <v>1.7476492769933891</v>
      </c>
      <c r="AJ543" s="387">
        <v>9.5787599193432424E-2</v>
      </c>
      <c r="AK543" s="387">
        <v>1.4553891493378924E-2</v>
      </c>
      <c r="AL543" s="387">
        <v>1.0935650218383164E-2</v>
      </c>
      <c r="AM543" s="387">
        <v>2.5740154239755433E-3</v>
      </c>
      <c r="AN543" s="387">
        <v>1.3389541762874949E-2</v>
      </c>
      <c r="AO543" s="387">
        <v>8.7485195375381214E-2</v>
      </c>
      <c r="AP543" s="387">
        <v>1.7160188446008837E-2</v>
      </c>
      <c r="AQ543" s="391">
        <v>1233.0938130346997</v>
      </c>
      <c r="AR543" s="391">
        <v>2633.1237980000005</v>
      </c>
      <c r="AS543" s="391">
        <v>144.31992180000006</v>
      </c>
      <c r="AT543" s="391">
        <v>21.927853917379998</v>
      </c>
      <c r="AU543" s="391">
        <v>16.476372699999999</v>
      </c>
      <c r="AV543" s="391">
        <v>3.8781815999999991</v>
      </c>
      <c r="AW543" s="391">
        <v>20.173567731390005</v>
      </c>
      <c r="AX543" s="391">
        <v>131.81097199999999</v>
      </c>
      <c r="AY543" s="391">
        <v>25.854673000000009</v>
      </c>
    </row>
    <row r="544" spans="1:51" customFormat="1" x14ac:dyDescent="0.25">
      <c r="A544" s="384" t="s">
        <v>842</v>
      </c>
      <c r="B544" s="384" t="s">
        <v>683</v>
      </c>
      <c r="C544" s="382">
        <v>2</v>
      </c>
      <c r="D544" s="384" t="s">
        <v>254</v>
      </c>
      <c r="E544" s="382">
        <v>43</v>
      </c>
      <c r="F544" s="386">
        <v>2022</v>
      </c>
      <c r="G544" s="390">
        <v>1499.19695</v>
      </c>
      <c r="H544" s="387">
        <v>0.81691482847286956</v>
      </c>
      <c r="I544" s="387">
        <v>1.7458309208139731</v>
      </c>
      <c r="J544" s="387">
        <v>9.5773660892252949E-2</v>
      </c>
      <c r="K544" s="387">
        <v>1.4567796177633629E-2</v>
      </c>
      <c r="L544" s="387">
        <v>1.0927532770127365E-2</v>
      </c>
      <c r="M544" s="387">
        <v>2.5705073639590852E-3</v>
      </c>
      <c r="N544" s="387">
        <v>1.3402333801105984E-2</v>
      </c>
      <c r="O544" s="387">
        <v>8.7420275901708588E-2</v>
      </c>
      <c r="P544" s="387">
        <v>1.7136814479245036E-2</v>
      </c>
      <c r="Q544" s="391">
        <v>1224.7162192562992</v>
      </c>
      <c r="R544" s="391">
        <v>2617.3443917</v>
      </c>
      <c r="S544" s="391">
        <v>143.58358029999991</v>
      </c>
      <c r="T544" s="391">
        <v>21.839995597729995</v>
      </c>
      <c r="U544" s="391">
        <v>16.382523799999998</v>
      </c>
      <c r="V544" s="391">
        <v>3.8536968000000003</v>
      </c>
      <c r="W544" s="391">
        <v>20.092737957499999</v>
      </c>
      <c r="X544" s="391">
        <v>131.06021100000001</v>
      </c>
      <c r="Y544" s="391">
        <v>25.691459999999996</v>
      </c>
      <c r="AA544" s="384" t="s">
        <v>842</v>
      </c>
      <c r="AB544" s="384" t="s">
        <v>683</v>
      </c>
      <c r="AC544" s="382">
        <v>2</v>
      </c>
      <c r="AD544" s="384" t="s">
        <v>254</v>
      </c>
      <c r="AE544" s="382">
        <v>43</v>
      </c>
      <c r="AF544" s="386">
        <v>2022</v>
      </c>
      <c r="AG544" s="390">
        <v>1499.19695</v>
      </c>
      <c r="AH544" s="387">
        <v>0.81691482847286956</v>
      </c>
      <c r="AI544" s="387">
        <v>1.7458309208139731</v>
      </c>
      <c r="AJ544" s="387">
        <v>9.5773660892252949E-2</v>
      </c>
      <c r="AK544" s="387">
        <v>1.4567796177633629E-2</v>
      </c>
      <c r="AL544" s="387">
        <v>1.0927532770127365E-2</v>
      </c>
      <c r="AM544" s="387">
        <v>2.5705073639590852E-3</v>
      </c>
      <c r="AN544" s="387">
        <v>1.3402333801105984E-2</v>
      </c>
      <c r="AO544" s="387">
        <v>8.7420275901708588E-2</v>
      </c>
      <c r="AP544" s="387">
        <v>1.7136814479245036E-2</v>
      </c>
      <c r="AQ544" s="391">
        <v>1224.7162192562992</v>
      </c>
      <c r="AR544" s="391">
        <v>2617.3443917</v>
      </c>
      <c r="AS544" s="391">
        <v>143.58358029999991</v>
      </c>
      <c r="AT544" s="391">
        <v>21.839995597729995</v>
      </c>
      <c r="AU544" s="391">
        <v>16.382523799999998</v>
      </c>
      <c r="AV544" s="391">
        <v>3.8536968000000003</v>
      </c>
      <c r="AW544" s="391">
        <v>20.092737957499999</v>
      </c>
      <c r="AX544" s="391">
        <v>131.06021100000001</v>
      </c>
      <c r="AY544" s="391">
        <v>25.691459999999996</v>
      </c>
    </row>
    <row r="545" spans="1:51" customFormat="1" x14ac:dyDescent="0.25">
      <c r="A545" s="384" t="s">
        <v>843</v>
      </c>
      <c r="B545" s="384" t="s">
        <v>683</v>
      </c>
      <c r="C545" s="382">
        <v>2</v>
      </c>
      <c r="D545" s="384" t="s">
        <v>254</v>
      </c>
      <c r="E545" s="382">
        <v>43</v>
      </c>
      <c r="F545" s="386">
        <v>2023</v>
      </c>
      <c r="G545" s="390">
        <v>1624.9658200000003</v>
      </c>
      <c r="H545" s="387">
        <v>0.8156628278108643</v>
      </c>
      <c r="I545" s="387">
        <v>1.7443179153146733</v>
      </c>
      <c r="J545" s="387">
        <v>9.5762129138199342E-2</v>
      </c>
      <c r="K545" s="387">
        <v>1.4579371809377507E-2</v>
      </c>
      <c r="L545" s="387">
        <v>1.0920772905857181E-2</v>
      </c>
      <c r="M545" s="387">
        <v>2.5675953602519457E-3</v>
      </c>
      <c r="N545" s="387">
        <v>1.3412981754853151E-2</v>
      </c>
      <c r="O545" s="387">
        <v>8.736612749183853E-2</v>
      </c>
      <c r="P545" s="387">
        <v>1.7117383429024979E-2</v>
      </c>
      <c r="Q545" s="391">
        <v>1325.4242158372001</v>
      </c>
      <c r="R545" s="391">
        <v>2834.4569915999991</v>
      </c>
      <c r="S545" s="391">
        <v>155.61018670000001</v>
      </c>
      <c r="T545" s="391">
        <v>23.69098086731001</v>
      </c>
      <c r="U545" s="391">
        <v>17.745882700000003</v>
      </c>
      <c r="V545" s="391">
        <v>4.172254699999999</v>
      </c>
      <c r="W545" s="391">
        <v>21.795636895919994</v>
      </c>
      <c r="X545" s="391">
        <v>141.96697099999997</v>
      </c>
      <c r="Y545" s="391">
        <v>27.815162999999995</v>
      </c>
      <c r="AA545" s="384" t="s">
        <v>843</v>
      </c>
      <c r="AB545" s="384" t="s">
        <v>683</v>
      </c>
      <c r="AC545" s="382">
        <v>2</v>
      </c>
      <c r="AD545" s="384" t="s">
        <v>254</v>
      </c>
      <c r="AE545" s="382">
        <v>43</v>
      </c>
      <c r="AF545" s="386">
        <v>2023</v>
      </c>
      <c r="AG545" s="390">
        <v>1624.9658200000003</v>
      </c>
      <c r="AH545" s="387">
        <v>0.8156628278108643</v>
      </c>
      <c r="AI545" s="387">
        <v>1.7443179153146733</v>
      </c>
      <c r="AJ545" s="387">
        <v>9.5762129138199342E-2</v>
      </c>
      <c r="AK545" s="387">
        <v>1.4579371809377507E-2</v>
      </c>
      <c r="AL545" s="387">
        <v>1.0920772905857181E-2</v>
      </c>
      <c r="AM545" s="387">
        <v>2.5675953602519457E-3</v>
      </c>
      <c r="AN545" s="387">
        <v>1.3412981754853151E-2</v>
      </c>
      <c r="AO545" s="387">
        <v>8.736612749183853E-2</v>
      </c>
      <c r="AP545" s="387">
        <v>1.7117383429024979E-2</v>
      </c>
      <c r="AQ545" s="391">
        <v>1325.4242158372001</v>
      </c>
      <c r="AR545" s="391">
        <v>2834.4569915999991</v>
      </c>
      <c r="AS545" s="391">
        <v>155.61018670000001</v>
      </c>
      <c r="AT545" s="391">
        <v>23.69098086731001</v>
      </c>
      <c r="AU545" s="391">
        <v>17.745882700000003</v>
      </c>
      <c r="AV545" s="391">
        <v>4.172254699999999</v>
      </c>
      <c r="AW545" s="391">
        <v>21.795636895919994</v>
      </c>
      <c r="AX545" s="391">
        <v>141.96697099999997</v>
      </c>
      <c r="AY545" s="391">
        <v>27.815162999999995</v>
      </c>
    </row>
    <row r="546" spans="1:51" customFormat="1" x14ac:dyDescent="0.25">
      <c r="A546" s="384" t="s">
        <v>844</v>
      </c>
      <c r="B546" s="384" t="s">
        <v>683</v>
      </c>
      <c r="C546" s="382">
        <v>2</v>
      </c>
      <c r="D546" s="384" t="s">
        <v>254</v>
      </c>
      <c r="E546" s="382">
        <v>43</v>
      </c>
      <c r="F546" s="386">
        <v>2024</v>
      </c>
      <c r="G546" s="390">
        <v>1734.3130100000005</v>
      </c>
      <c r="H546" s="387">
        <v>0.81322343107695372</v>
      </c>
      <c r="I546" s="387">
        <v>1.7362041862327944</v>
      </c>
      <c r="J546" s="387">
        <v>9.374005774194126E-2</v>
      </c>
      <c r="K546" s="387">
        <v>1.4478603125020671E-2</v>
      </c>
      <c r="L546" s="387">
        <v>1.0932344905836805E-2</v>
      </c>
      <c r="M546" s="387">
        <v>2.5670129176970191E-3</v>
      </c>
      <c r="N546" s="387">
        <v>1.3320269646244531E-2</v>
      </c>
      <c r="O546" s="387">
        <v>8.7458752327528214E-2</v>
      </c>
      <c r="P546" s="387">
        <v>1.7113503057905332E-2</v>
      </c>
      <c r="Q546" s="391">
        <v>1410.3839765535995</v>
      </c>
      <c r="R546" s="391">
        <v>3011.121508199999</v>
      </c>
      <c r="S546" s="391">
        <v>162.57460169999999</v>
      </c>
      <c r="T546" s="391">
        <v>25.110429766350013</v>
      </c>
      <c r="U546" s="391">
        <v>18.960108000000002</v>
      </c>
      <c r="V546" s="391">
        <v>4.4520039000000011</v>
      </c>
      <c r="W546" s="391">
        <v>23.101516944189996</v>
      </c>
      <c r="X546" s="391">
        <v>151.68085200000002</v>
      </c>
      <c r="Y546" s="391">
        <v>29.680171000000009</v>
      </c>
      <c r="AA546" s="384" t="s">
        <v>844</v>
      </c>
      <c r="AB546" s="384" t="s">
        <v>683</v>
      </c>
      <c r="AC546" s="382">
        <v>2</v>
      </c>
      <c r="AD546" s="384" t="s">
        <v>254</v>
      </c>
      <c r="AE546" s="382">
        <v>43</v>
      </c>
      <c r="AF546" s="386">
        <v>2024</v>
      </c>
      <c r="AG546" s="390">
        <v>1734.3130100000005</v>
      </c>
      <c r="AH546" s="387">
        <v>0.81322343107695372</v>
      </c>
      <c r="AI546" s="387">
        <v>1.7362041862327944</v>
      </c>
      <c r="AJ546" s="387">
        <v>9.374005774194126E-2</v>
      </c>
      <c r="AK546" s="387">
        <v>1.4478603125020671E-2</v>
      </c>
      <c r="AL546" s="387">
        <v>1.0932344905836805E-2</v>
      </c>
      <c r="AM546" s="387">
        <v>2.5670129176970191E-3</v>
      </c>
      <c r="AN546" s="387">
        <v>1.3320269646244531E-2</v>
      </c>
      <c r="AO546" s="387">
        <v>8.7458752327528214E-2</v>
      </c>
      <c r="AP546" s="387">
        <v>1.7113503057905332E-2</v>
      </c>
      <c r="AQ546" s="391">
        <v>1410.3839765535995</v>
      </c>
      <c r="AR546" s="391">
        <v>3011.121508199999</v>
      </c>
      <c r="AS546" s="391">
        <v>162.57460169999999</v>
      </c>
      <c r="AT546" s="391">
        <v>25.110429766350013</v>
      </c>
      <c r="AU546" s="391">
        <v>18.960108000000002</v>
      </c>
      <c r="AV546" s="391">
        <v>4.4520039000000011</v>
      </c>
      <c r="AW546" s="391">
        <v>23.101516944189996</v>
      </c>
      <c r="AX546" s="391">
        <v>151.68085200000002</v>
      </c>
      <c r="AY546" s="391">
        <v>29.680171000000009</v>
      </c>
    </row>
    <row r="547" spans="1:51" customFormat="1" x14ac:dyDescent="0.25">
      <c r="A547" s="384" t="s">
        <v>845</v>
      </c>
      <c r="B547" s="384" t="s">
        <v>683</v>
      </c>
      <c r="C547" s="382">
        <v>2</v>
      </c>
      <c r="D547" s="384" t="s">
        <v>254</v>
      </c>
      <c r="E547" s="382">
        <v>43</v>
      </c>
      <c r="F547" s="386">
        <v>2025</v>
      </c>
      <c r="G547" s="390">
        <v>1801.3943100000004</v>
      </c>
      <c r="H547" s="387">
        <v>0.81192252058595604</v>
      </c>
      <c r="I547" s="387">
        <v>1.7346337802632437</v>
      </c>
      <c r="J547" s="387">
        <v>9.3728050134675958E-2</v>
      </c>
      <c r="K547" s="387">
        <v>1.4490479160562024E-2</v>
      </c>
      <c r="L547" s="387">
        <v>1.0925255004274997E-2</v>
      </c>
      <c r="M547" s="387">
        <v>2.5639743471822106E-3</v>
      </c>
      <c r="N547" s="387">
        <v>1.3331206430845229E-2</v>
      </c>
      <c r="O547" s="387">
        <v>8.7402171821004584E-2</v>
      </c>
      <c r="P547" s="387">
        <v>1.7093256500849054E-2</v>
      </c>
      <c r="Q547" s="391">
        <v>1462.5926087443993</v>
      </c>
      <c r="R547" s="391">
        <v>3124.7594216999983</v>
      </c>
      <c r="S547" s="391">
        <v>168.84117620000004</v>
      </c>
      <c r="T547" s="391">
        <v>26.103066709010012</v>
      </c>
      <c r="U547" s="391">
        <v>19.68069220000001</v>
      </c>
      <c r="V547" s="391">
        <v>4.6187287999999995</v>
      </c>
      <c r="W547" s="391">
        <v>24.014759409960011</v>
      </c>
      <c r="X547" s="391">
        <v>157.44577500000003</v>
      </c>
      <c r="Y547" s="391">
        <v>30.791695000000001</v>
      </c>
      <c r="AA547" s="384" t="s">
        <v>845</v>
      </c>
      <c r="AB547" s="384" t="s">
        <v>683</v>
      </c>
      <c r="AC547" s="382">
        <v>2</v>
      </c>
      <c r="AD547" s="384" t="s">
        <v>254</v>
      </c>
      <c r="AE547" s="382">
        <v>43</v>
      </c>
      <c r="AF547" s="386">
        <v>2025</v>
      </c>
      <c r="AG547" s="390">
        <v>1801.3943100000004</v>
      </c>
      <c r="AH547" s="387">
        <v>0.81192252058595604</v>
      </c>
      <c r="AI547" s="387">
        <v>1.7346337802632437</v>
      </c>
      <c r="AJ547" s="387">
        <v>9.3728050134675958E-2</v>
      </c>
      <c r="AK547" s="387">
        <v>1.4490479160562024E-2</v>
      </c>
      <c r="AL547" s="387">
        <v>1.0925255004274997E-2</v>
      </c>
      <c r="AM547" s="387">
        <v>2.5639743471822106E-3</v>
      </c>
      <c r="AN547" s="387">
        <v>1.3331206430845229E-2</v>
      </c>
      <c r="AO547" s="387">
        <v>8.7402171821004584E-2</v>
      </c>
      <c r="AP547" s="387">
        <v>1.7093256500849054E-2</v>
      </c>
      <c r="AQ547" s="391">
        <v>1462.5926087443993</v>
      </c>
      <c r="AR547" s="391">
        <v>3124.7594216999983</v>
      </c>
      <c r="AS547" s="391">
        <v>168.84117620000004</v>
      </c>
      <c r="AT547" s="391">
        <v>26.103066709010012</v>
      </c>
      <c r="AU547" s="391">
        <v>19.68069220000001</v>
      </c>
      <c r="AV547" s="391">
        <v>4.6187287999999995</v>
      </c>
      <c r="AW547" s="391">
        <v>24.014759409960011</v>
      </c>
      <c r="AX547" s="391">
        <v>157.44577500000003</v>
      </c>
      <c r="AY547" s="391">
        <v>30.791695000000001</v>
      </c>
    </row>
    <row r="548" spans="1:51" customFormat="1" x14ac:dyDescent="0.25">
      <c r="A548" s="384" t="s">
        <v>846</v>
      </c>
      <c r="B548" s="384" t="s">
        <v>683</v>
      </c>
      <c r="C548" s="382">
        <v>2</v>
      </c>
      <c r="D548" s="384" t="s">
        <v>254</v>
      </c>
      <c r="E548" s="382">
        <v>43</v>
      </c>
      <c r="F548" s="386">
        <v>2026</v>
      </c>
      <c r="G548" s="390">
        <v>1898.45398</v>
      </c>
      <c r="H548" s="387">
        <v>0.79057034392732572</v>
      </c>
      <c r="I548" s="387">
        <v>1.6421209372165027</v>
      </c>
      <c r="J548" s="387">
        <v>9.3085255614149723E-2</v>
      </c>
      <c r="K548" s="387">
        <v>1.3552458850321983E-2</v>
      </c>
      <c r="L548" s="387">
        <v>1.0918818953936404E-2</v>
      </c>
      <c r="M548" s="387">
        <v>2.5611925025435692E-3</v>
      </c>
      <c r="N548" s="387">
        <v>1.2468221722477572E-2</v>
      </c>
      <c r="O548" s="387">
        <v>8.7350498746353616E-2</v>
      </c>
      <c r="P548" s="387">
        <v>1.7074706756915956E-2</v>
      </c>
      <c r="Q548" s="391">
        <v>1500.8614158988003</v>
      </c>
      <c r="R548" s="391">
        <v>3117.4910288999995</v>
      </c>
      <c r="S548" s="391">
        <v>176.71807399999989</v>
      </c>
      <c r="T548" s="391">
        <v>25.728719443179994</v>
      </c>
      <c r="U548" s="391">
        <v>20.728875300000002</v>
      </c>
      <c r="V548" s="391">
        <v>4.8623060999999987</v>
      </c>
      <c r="W548" s="391">
        <v>23.670345152560003</v>
      </c>
      <c r="X548" s="391">
        <v>165.83090200000004</v>
      </c>
      <c r="Y548" s="391">
        <v>32.415544999999987</v>
      </c>
      <c r="AA548" s="384" t="s">
        <v>846</v>
      </c>
      <c r="AB548" s="384" t="s">
        <v>683</v>
      </c>
      <c r="AC548" s="382">
        <v>2</v>
      </c>
      <c r="AD548" s="384" t="s">
        <v>254</v>
      </c>
      <c r="AE548" s="382">
        <v>43</v>
      </c>
      <c r="AF548" s="386">
        <v>2026</v>
      </c>
      <c r="AG548" s="390">
        <v>1898.45398</v>
      </c>
      <c r="AH548" s="387">
        <v>0.79057034392732572</v>
      </c>
      <c r="AI548" s="387">
        <v>1.6421209372165027</v>
      </c>
      <c r="AJ548" s="387">
        <v>9.3085255614149723E-2</v>
      </c>
      <c r="AK548" s="387">
        <v>1.3552458850321983E-2</v>
      </c>
      <c r="AL548" s="387">
        <v>1.0918818953936404E-2</v>
      </c>
      <c r="AM548" s="387">
        <v>2.5611925025435692E-3</v>
      </c>
      <c r="AN548" s="387">
        <v>1.2468221722477572E-2</v>
      </c>
      <c r="AO548" s="387">
        <v>8.7350498746353616E-2</v>
      </c>
      <c r="AP548" s="387">
        <v>1.7074706756915956E-2</v>
      </c>
      <c r="AQ548" s="391">
        <v>1500.8614158988003</v>
      </c>
      <c r="AR548" s="391">
        <v>3117.4910288999995</v>
      </c>
      <c r="AS548" s="391">
        <v>176.71807399999989</v>
      </c>
      <c r="AT548" s="391">
        <v>25.728719443179994</v>
      </c>
      <c r="AU548" s="391">
        <v>20.728875300000002</v>
      </c>
      <c r="AV548" s="391">
        <v>4.8623060999999987</v>
      </c>
      <c r="AW548" s="391">
        <v>23.670345152560003</v>
      </c>
      <c r="AX548" s="391">
        <v>165.83090200000004</v>
      </c>
      <c r="AY548" s="391">
        <v>32.415544999999987</v>
      </c>
    </row>
    <row r="549" spans="1:51" customFormat="1" x14ac:dyDescent="0.25">
      <c r="A549" s="384" t="s">
        <v>1158</v>
      </c>
      <c r="B549" s="384" t="s">
        <v>683</v>
      </c>
      <c r="C549" s="382">
        <v>2</v>
      </c>
      <c r="D549" s="384" t="s">
        <v>254</v>
      </c>
      <c r="E549" s="382">
        <v>43</v>
      </c>
      <c r="F549" s="386">
        <v>2027</v>
      </c>
      <c r="G549" s="390">
        <v>1971.8235600000003</v>
      </c>
      <c r="H549" s="387">
        <v>0.66542541924592857</v>
      </c>
      <c r="I549" s="387">
        <v>0.35757607085291138</v>
      </c>
      <c r="J549" s="387">
        <v>8.1716246914100135E-2</v>
      </c>
      <c r="K549" s="387">
        <v>6.7657914148616834E-3</v>
      </c>
      <c r="L549" s="387">
        <v>1.0939083058729655E-2</v>
      </c>
      <c r="M549" s="387">
        <v>2.5586220807707555E-3</v>
      </c>
      <c r="N549" s="387">
        <v>6.2245106138147533E-3</v>
      </c>
      <c r="O549" s="387">
        <v>8.7512687494209651E-2</v>
      </c>
      <c r="P549" s="387">
        <v>1.705756979595071E-2</v>
      </c>
      <c r="Q549" s="391">
        <v>1312.1015190919995</v>
      </c>
      <c r="R549" s="391">
        <v>705.07692100000008</v>
      </c>
      <c r="S549" s="391">
        <v>161.13002089999998</v>
      </c>
      <c r="T549" s="391">
        <v>13.340946913870003</v>
      </c>
      <c r="U549" s="391">
        <v>21.569941700000001</v>
      </c>
      <c r="V549" s="391">
        <v>5.0451512999999997</v>
      </c>
      <c r="W549" s="391">
        <v>12.273636677789995</v>
      </c>
      <c r="X549" s="391">
        <v>172.55957899999999</v>
      </c>
      <c r="Y549" s="391">
        <v>33.634518000000007</v>
      </c>
      <c r="AA549" s="384" t="s">
        <v>1158</v>
      </c>
      <c r="AB549" s="384" t="s">
        <v>683</v>
      </c>
      <c r="AC549" s="382">
        <v>2</v>
      </c>
      <c r="AD549" s="384" t="s">
        <v>254</v>
      </c>
      <c r="AE549" s="382">
        <v>43</v>
      </c>
      <c r="AF549" s="386">
        <v>2027</v>
      </c>
      <c r="AG549" s="390">
        <v>1971.8235600000003</v>
      </c>
      <c r="AH549" s="387">
        <v>0.66542541924592857</v>
      </c>
      <c r="AI549" s="387">
        <v>0.35757607085291138</v>
      </c>
      <c r="AJ549" s="387">
        <v>8.1716246914100135E-2</v>
      </c>
      <c r="AK549" s="387">
        <v>6.7657914148616834E-3</v>
      </c>
      <c r="AL549" s="387">
        <v>1.0939083058729655E-2</v>
      </c>
      <c r="AM549" s="387">
        <v>2.5586220807707555E-3</v>
      </c>
      <c r="AN549" s="387">
        <v>6.2245106138147533E-3</v>
      </c>
      <c r="AO549" s="387">
        <v>8.7512687494209651E-2</v>
      </c>
      <c r="AP549" s="387">
        <v>1.705756979595071E-2</v>
      </c>
      <c r="AQ549" s="391">
        <v>1312.1015190919995</v>
      </c>
      <c r="AR549" s="391">
        <v>705.07692100000008</v>
      </c>
      <c r="AS549" s="391">
        <v>161.13002089999998</v>
      </c>
      <c r="AT549" s="391">
        <v>13.340946913870003</v>
      </c>
      <c r="AU549" s="391">
        <v>21.569941700000001</v>
      </c>
      <c r="AV549" s="391">
        <v>5.0451512999999997</v>
      </c>
      <c r="AW549" s="391">
        <v>12.273636677789995</v>
      </c>
      <c r="AX549" s="391">
        <v>172.55957899999999</v>
      </c>
      <c r="AY549" s="391">
        <v>33.634518000000007</v>
      </c>
    </row>
    <row r="550" spans="1:51" customFormat="1" x14ac:dyDescent="0.25">
      <c r="A550" s="384" t="s">
        <v>1159</v>
      </c>
      <c r="B550" s="384" t="s">
        <v>683</v>
      </c>
      <c r="C550" s="382">
        <v>2</v>
      </c>
      <c r="D550" s="384" t="s">
        <v>254</v>
      </c>
      <c r="E550" s="382">
        <v>43</v>
      </c>
      <c r="F550" s="386">
        <v>2028</v>
      </c>
      <c r="G550" s="390">
        <v>1999.8310199999999</v>
      </c>
      <c r="H550" s="387">
        <v>0.65963020837180553</v>
      </c>
      <c r="I550" s="387">
        <v>0.33262347575746698</v>
      </c>
      <c r="J550" s="387">
        <v>8.164823085902527E-2</v>
      </c>
      <c r="K550" s="387">
        <v>6.7493857925456143E-3</v>
      </c>
      <c r="L550" s="387">
        <v>1.0933160742751153E-2</v>
      </c>
      <c r="M550" s="387">
        <v>2.556088363905867E-3</v>
      </c>
      <c r="N550" s="387">
        <v>6.2094170813492017E-3</v>
      </c>
      <c r="O550" s="387">
        <v>8.7465093925785789E-2</v>
      </c>
      <c r="P550" s="387">
        <v>1.7040663765681564E-2</v>
      </c>
      <c r="Q550" s="391">
        <v>1319.1489524310002</v>
      </c>
      <c r="R550" s="391">
        <v>665.1907448000004</v>
      </c>
      <c r="S550" s="391">
        <v>163.28266479999996</v>
      </c>
      <c r="T550" s="391">
        <v>13.497631073880003</v>
      </c>
      <c r="U550" s="391">
        <v>21.864473999999994</v>
      </c>
      <c r="V550" s="391">
        <v>5.1117448000000012</v>
      </c>
      <c r="W550" s="391">
        <v>12.417784895399997</v>
      </c>
      <c r="X550" s="391">
        <v>174.91540799999999</v>
      </c>
      <c r="Y550" s="391">
        <v>34.078448000000002</v>
      </c>
      <c r="AA550" s="384" t="s">
        <v>1159</v>
      </c>
      <c r="AB550" s="384" t="s">
        <v>683</v>
      </c>
      <c r="AC550" s="382">
        <v>2</v>
      </c>
      <c r="AD550" s="384" t="s">
        <v>254</v>
      </c>
      <c r="AE550" s="382">
        <v>43</v>
      </c>
      <c r="AF550" s="386">
        <v>2028</v>
      </c>
      <c r="AG550" s="390">
        <v>1999.8310199999999</v>
      </c>
      <c r="AH550" s="387">
        <v>0.65963020837180553</v>
      </c>
      <c r="AI550" s="387">
        <v>0.33262347575746698</v>
      </c>
      <c r="AJ550" s="387">
        <v>8.164823085902527E-2</v>
      </c>
      <c r="AK550" s="387">
        <v>6.7493857925456143E-3</v>
      </c>
      <c r="AL550" s="387">
        <v>1.0933160742751153E-2</v>
      </c>
      <c r="AM550" s="387">
        <v>2.556088363905867E-3</v>
      </c>
      <c r="AN550" s="387">
        <v>6.2094170813492017E-3</v>
      </c>
      <c r="AO550" s="387">
        <v>8.7465093925785789E-2</v>
      </c>
      <c r="AP550" s="387">
        <v>1.7040663765681564E-2</v>
      </c>
      <c r="AQ550" s="391">
        <v>1319.1489524310002</v>
      </c>
      <c r="AR550" s="391">
        <v>665.1907448000004</v>
      </c>
      <c r="AS550" s="391">
        <v>163.28266479999996</v>
      </c>
      <c r="AT550" s="391">
        <v>13.497631073880003</v>
      </c>
      <c r="AU550" s="391">
        <v>21.864473999999994</v>
      </c>
      <c r="AV550" s="391">
        <v>5.1117448000000012</v>
      </c>
      <c r="AW550" s="391">
        <v>12.417784895399997</v>
      </c>
      <c r="AX550" s="391">
        <v>174.91540799999999</v>
      </c>
      <c r="AY550" s="391">
        <v>34.078448000000002</v>
      </c>
    </row>
    <row r="551" spans="1:51" customFormat="1" x14ac:dyDescent="0.25">
      <c r="A551" s="384" t="s">
        <v>1391</v>
      </c>
      <c r="B551" s="384" t="s">
        <v>683</v>
      </c>
      <c r="C551" s="382">
        <v>2</v>
      </c>
      <c r="D551" s="384" t="s">
        <v>254</v>
      </c>
      <c r="E551" s="382">
        <v>43</v>
      </c>
      <c r="F551" s="386">
        <v>2029</v>
      </c>
      <c r="G551" s="390">
        <v>1999.0312100000001</v>
      </c>
      <c r="H551" s="387">
        <v>0.65880563551531535</v>
      </c>
      <c r="I551" s="387">
        <v>0.3307420967679639</v>
      </c>
      <c r="J551" s="387">
        <v>8.1641451410856145E-2</v>
      </c>
      <c r="K551" s="387">
        <v>6.7535300045865705E-3</v>
      </c>
      <c r="L551" s="387">
        <v>1.0927708677444812E-2</v>
      </c>
      <c r="M551" s="387">
        <v>2.553743370519963E-3</v>
      </c>
      <c r="N551" s="387">
        <v>6.2132300528314425E-3</v>
      </c>
      <c r="O551" s="387">
        <v>8.7421686627894124E-2</v>
      </c>
      <c r="P551" s="387">
        <v>1.7025046347325413E-2</v>
      </c>
      <c r="Q551" s="391">
        <v>1316.9730267189998</v>
      </c>
      <c r="R551" s="391">
        <v>661.16377390000002</v>
      </c>
      <c r="S551" s="391">
        <v>163.20380939999998</v>
      </c>
      <c r="T551" s="391">
        <v>13.500517256839998</v>
      </c>
      <c r="U551" s="391">
        <v>21.844830700000003</v>
      </c>
      <c r="V551" s="391">
        <v>5.1050127000000005</v>
      </c>
      <c r="W551" s="391">
        <v>12.420440790520002</v>
      </c>
      <c r="X551" s="391">
        <v>174.75868000000003</v>
      </c>
      <c r="Y551" s="391">
        <v>34.033599000000002</v>
      </c>
      <c r="AA551" s="384" t="s">
        <v>1391</v>
      </c>
      <c r="AB551" s="384" t="s">
        <v>683</v>
      </c>
      <c r="AC551" s="382">
        <v>2</v>
      </c>
      <c r="AD551" s="384" t="s">
        <v>254</v>
      </c>
      <c r="AE551" s="382">
        <v>43</v>
      </c>
      <c r="AF551" s="386">
        <v>2029</v>
      </c>
      <c r="AG551" s="390">
        <v>1999.0312100000001</v>
      </c>
      <c r="AH551" s="387">
        <v>0.65880563551531535</v>
      </c>
      <c r="AI551" s="387">
        <v>0.3307420967679639</v>
      </c>
      <c r="AJ551" s="387">
        <v>8.1641451410856145E-2</v>
      </c>
      <c r="AK551" s="387">
        <v>6.7535300045865705E-3</v>
      </c>
      <c r="AL551" s="387">
        <v>1.0927708677444812E-2</v>
      </c>
      <c r="AM551" s="387">
        <v>2.553743370519963E-3</v>
      </c>
      <c r="AN551" s="387">
        <v>6.2132300528314425E-3</v>
      </c>
      <c r="AO551" s="387">
        <v>8.7421686627894124E-2</v>
      </c>
      <c r="AP551" s="387">
        <v>1.7025046347325413E-2</v>
      </c>
      <c r="AQ551" s="391">
        <v>1316.9730267189998</v>
      </c>
      <c r="AR551" s="391">
        <v>661.16377390000002</v>
      </c>
      <c r="AS551" s="391">
        <v>163.20380939999998</v>
      </c>
      <c r="AT551" s="391">
        <v>13.500517256839998</v>
      </c>
      <c r="AU551" s="391">
        <v>21.844830700000003</v>
      </c>
      <c r="AV551" s="391">
        <v>5.1050127000000005</v>
      </c>
      <c r="AW551" s="391">
        <v>12.420440790520002</v>
      </c>
      <c r="AX551" s="391">
        <v>174.75868000000003</v>
      </c>
      <c r="AY551" s="391">
        <v>34.033599000000002</v>
      </c>
    </row>
    <row r="552" spans="1:51" customFormat="1" x14ac:dyDescent="0.25">
      <c r="A552" s="384" t="s">
        <v>1392</v>
      </c>
      <c r="B552" s="384" t="s">
        <v>683</v>
      </c>
      <c r="C552" s="382">
        <v>2</v>
      </c>
      <c r="D552" s="384" t="s">
        <v>254</v>
      </c>
      <c r="E552" s="382">
        <v>43</v>
      </c>
      <c r="F552" s="386">
        <v>2030</v>
      </c>
      <c r="G552" s="390">
        <v>1970.5106000000003</v>
      </c>
      <c r="H552" s="387">
        <v>0.65804035441727637</v>
      </c>
      <c r="I552" s="387">
        <v>0.33064851064490597</v>
      </c>
      <c r="J552" s="387">
        <v>8.1634970144286473E-2</v>
      </c>
      <c r="K552" s="387">
        <v>6.7573618106799311E-3</v>
      </c>
      <c r="L552" s="387">
        <v>1.0922638071573934E-2</v>
      </c>
      <c r="M552" s="387">
        <v>2.5515610522470668E-3</v>
      </c>
      <c r="N552" s="387">
        <v>6.2167562408900487E-3</v>
      </c>
      <c r="O552" s="387">
        <v>8.7381010789792227E-2</v>
      </c>
      <c r="P552" s="387">
        <v>1.7010496162771206E-2</v>
      </c>
      <c r="Q552" s="391">
        <v>1296.6754936070001</v>
      </c>
      <c r="R552" s="391">
        <v>651.54639510000015</v>
      </c>
      <c r="S552" s="391">
        <v>160.86257400000005</v>
      </c>
      <c r="T552" s="391">
        <v>13.315453075979999</v>
      </c>
      <c r="U552" s="391">
        <v>21.523174099999999</v>
      </c>
      <c r="V552" s="391">
        <v>5.0278780999999997</v>
      </c>
      <c r="W552" s="391">
        <v>12.250184070289997</v>
      </c>
      <c r="X552" s="391">
        <v>172.18520799999999</v>
      </c>
      <c r="Y552" s="391">
        <v>33.519362999999991</v>
      </c>
      <c r="AA552" s="384" t="s">
        <v>1392</v>
      </c>
      <c r="AB552" s="384" t="s">
        <v>683</v>
      </c>
      <c r="AC552" s="382">
        <v>2</v>
      </c>
      <c r="AD552" s="384" t="s">
        <v>254</v>
      </c>
      <c r="AE552" s="382">
        <v>43</v>
      </c>
      <c r="AF552" s="386">
        <v>2030</v>
      </c>
      <c r="AG552" s="390">
        <v>1970.5106000000003</v>
      </c>
      <c r="AH552" s="387">
        <v>0.65804035441727637</v>
      </c>
      <c r="AI552" s="387">
        <v>0.33064851064490597</v>
      </c>
      <c r="AJ552" s="387">
        <v>8.1634970144286473E-2</v>
      </c>
      <c r="AK552" s="387">
        <v>6.7573618106799311E-3</v>
      </c>
      <c r="AL552" s="387">
        <v>1.0922638071573934E-2</v>
      </c>
      <c r="AM552" s="387">
        <v>2.5515610522470668E-3</v>
      </c>
      <c r="AN552" s="387">
        <v>6.2167562408900487E-3</v>
      </c>
      <c r="AO552" s="387">
        <v>8.7381010789792227E-2</v>
      </c>
      <c r="AP552" s="387">
        <v>1.7010496162771206E-2</v>
      </c>
      <c r="AQ552" s="391">
        <v>1296.6754936070001</v>
      </c>
      <c r="AR552" s="391">
        <v>651.54639510000015</v>
      </c>
      <c r="AS552" s="391">
        <v>160.86257400000005</v>
      </c>
      <c r="AT552" s="391">
        <v>13.315453075979999</v>
      </c>
      <c r="AU552" s="391">
        <v>21.523174099999999</v>
      </c>
      <c r="AV552" s="391">
        <v>5.0278780999999997</v>
      </c>
      <c r="AW552" s="391">
        <v>12.250184070289997</v>
      </c>
      <c r="AX552" s="391">
        <v>172.18520799999999</v>
      </c>
      <c r="AY552" s="391">
        <v>33.519362999999991</v>
      </c>
    </row>
    <row r="553" spans="1:51" customFormat="1" x14ac:dyDescent="0.25">
      <c r="A553" s="384" t="s">
        <v>2115</v>
      </c>
      <c r="B553" s="384" t="s">
        <v>683</v>
      </c>
      <c r="C553" s="382">
        <v>2</v>
      </c>
      <c r="D553" s="384" t="s">
        <v>254</v>
      </c>
      <c r="E553" s="382">
        <v>43</v>
      </c>
      <c r="F553" s="386">
        <v>2031</v>
      </c>
      <c r="G553" s="390">
        <v>1975.6911700000003</v>
      </c>
      <c r="H553" s="387">
        <v>0.65731910712998698</v>
      </c>
      <c r="I553" s="387">
        <v>0.33055977301351191</v>
      </c>
      <c r="J553" s="387">
        <v>8.1628616733656803E-2</v>
      </c>
      <c r="K553" s="387">
        <v>6.7609580786606423E-3</v>
      </c>
      <c r="L553" s="387">
        <v>1.0917837275144573E-2</v>
      </c>
      <c r="M553" s="387">
        <v>2.5495082310865412E-3</v>
      </c>
      <c r="N553" s="387">
        <v>6.2200606913123931E-3</v>
      </c>
      <c r="O553" s="387">
        <v>8.7342600210133042E-2</v>
      </c>
      <c r="P553" s="387">
        <v>1.6996808767435041E-2</v>
      </c>
      <c r="Q553" s="391">
        <v>1298.6595558289996</v>
      </c>
      <c r="R553" s="391">
        <v>653.08402469999987</v>
      </c>
      <c r="S553" s="391">
        <v>161.27293730000002</v>
      </c>
      <c r="T553" s="391">
        <v>13.357565176749999</v>
      </c>
      <c r="U553" s="391">
        <v>21.570274699999999</v>
      </c>
      <c r="V553" s="391">
        <v>5.0370409</v>
      </c>
      <c r="W553" s="391">
        <v>12.288918984689992</v>
      </c>
      <c r="X553" s="391">
        <v>172.56200400000003</v>
      </c>
      <c r="Y553" s="391">
        <v>33.580444999999997</v>
      </c>
      <c r="AA553" s="384" t="s">
        <v>2115</v>
      </c>
      <c r="AB553" s="384" t="s">
        <v>683</v>
      </c>
      <c r="AC553" s="382">
        <v>2</v>
      </c>
      <c r="AD553" s="384" t="s">
        <v>254</v>
      </c>
      <c r="AE553" s="382">
        <v>43</v>
      </c>
      <c r="AF553" s="386">
        <v>2031</v>
      </c>
      <c r="AG553" s="390">
        <v>1975.6911700000003</v>
      </c>
      <c r="AH553" s="387">
        <v>0.65731910712998698</v>
      </c>
      <c r="AI553" s="387">
        <v>0.33055977301351191</v>
      </c>
      <c r="AJ553" s="387">
        <v>8.1628616733656803E-2</v>
      </c>
      <c r="AK553" s="387">
        <v>6.7609580786606423E-3</v>
      </c>
      <c r="AL553" s="387">
        <v>1.0917837275144573E-2</v>
      </c>
      <c r="AM553" s="387">
        <v>2.5495082310865412E-3</v>
      </c>
      <c r="AN553" s="387">
        <v>6.2200606913123931E-3</v>
      </c>
      <c r="AO553" s="387">
        <v>8.7342600210133042E-2</v>
      </c>
      <c r="AP553" s="387">
        <v>1.6996808767435041E-2</v>
      </c>
      <c r="AQ553" s="391">
        <v>1298.6595558289996</v>
      </c>
      <c r="AR553" s="391">
        <v>653.08402469999987</v>
      </c>
      <c r="AS553" s="391">
        <v>161.27293730000002</v>
      </c>
      <c r="AT553" s="391">
        <v>13.357565176749999</v>
      </c>
      <c r="AU553" s="391">
        <v>21.570274699999999</v>
      </c>
      <c r="AV553" s="391">
        <v>5.0370409</v>
      </c>
      <c r="AW553" s="391">
        <v>12.288918984689992</v>
      </c>
      <c r="AX553" s="391">
        <v>172.56200400000003</v>
      </c>
      <c r="AY553" s="391">
        <v>33.580444999999997</v>
      </c>
    </row>
    <row r="554" spans="1:51" customFormat="1" x14ac:dyDescent="0.25">
      <c r="A554" s="384" t="s">
        <v>847</v>
      </c>
      <c r="B554" s="384" t="s">
        <v>683</v>
      </c>
      <c r="C554" s="382">
        <v>2</v>
      </c>
      <c r="D554" s="384" t="s">
        <v>610</v>
      </c>
      <c r="E554" s="382">
        <v>51</v>
      </c>
      <c r="F554" s="386">
        <v>51</v>
      </c>
      <c r="G554" s="390">
        <v>24674.138063000006</v>
      </c>
      <c r="H554" s="387">
        <v>2.1775764588894471</v>
      </c>
      <c r="I554" s="387">
        <v>3.4424581903748428</v>
      </c>
      <c r="J554" s="387">
        <v>0.14715404547871114</v>
      </c>
      <c r="K554" s="387">
        <v>3.3560863661027458E-2</v>
      </c>
      <c r="L554" s="387">
        <v>1.874393344153024E-2</v>
      </c>
      <c r="M554" s="387">
        <v>4.597530517027811E-3</v>
      </c>
      <c r="N554" s="387">
        <v>3.0875892711646882E-2</v>
      </c>
      <c r="O554" s="387">
        <v>0.14995149383346462</v>
      </c>
      <c r="P554" s="387">
        <v>3.0650355400015487E-2</v>
      </c>
      <c r="Q554" s="391">
        <v>53729.822189376871</v>
      </c>
      <c r="R554" s="391">
        <v>84939.688665414025</v>
      </c>
      <c r="S554" s="391">
        <v>3630.8992346707005</v>
      </c>
      <c r="T554" s="391">
        <v>828.0853834857113</v>
      </c>
      <c r="U554" s="391">
        <v>462.49040158000003</v>
      </c>
      <c r="V554" s="391">
        <v>113.44010272600001</v>
      </c>
      <c r="W554" s="391">
        <v>761.83603958555079</v>
      </c>
      <c r="X554" s="391">
        <v>3699.9238616000002</v>
      </c>
      <c r="Y554" s="391">
        <v>756.2711008199999</v>
      </c>
      <c r="AA554" s="384" t="s">
        <v>847</v>
      </c>
      <c r="AB554" s="384" t="s">
        <v>683</v>
      </c>
      <c r="AC554" s="382">
        <v>2</v>
      </c>
      <c r="AD554" s="384" t="s">
        <v>610</v>
      </c>
      <c r="AE554" s="382">
        <v>51</v>
      </c>
      <c r="AF554" s="386">
        <v>51</v>
      </c>
      <c r="AG554" s="390">
        <v>24674.138063000006</v>
      </c>
      <c r="AH554" s="387">
        <v>2.1775764588894471</v>
      </c>
      <c r="AI554" s="387">
        <v>3.4424581903748428</v>
      </c>
      <c r="AJ554" s="387">
        <v>0.14715404547871114</v>
      </c>
      <c r="AK554" s="387">
        <v>3.3560863661027458E-2</v>
      </c>
      <c r="AL554" s="387">
        <v>1.874393344153024E-2</v>
      </c>
      <c r="AM554" s="387">
        <v>4.597530517027811E-3</v>
      </c>
      <c r="AN554" s="387">
        <v>3.0875892711646882E-2</v>
      </c>
      <c r="AO554" s="387">
        <v>0.14995149383346462</v>
      </c>
      <c r="AP554" s="387">
        <v>3.0650355400015487E-2</v>
      </c>
      <c r="AQ554" s="391">
        <v>53729.822189376871</v>
      </c>
      <c r="AR554" s="391">
        <v>84939.688665414025</v>
      </c>
      <c r="AS554" s="391">
        <v>3630.8992346707005</v>
      </c>
      <c r="AT554" s="391">
        <v>828.0853834857113</v>
      </c>
      <c r="AU554" s="391">
        <v>462.49040158000003</v>
      </c>
      <c r="AV554" s="391">
        <v>113.44010272600001</v>
      </c>
      <c r="AW554" s="391">
        <v>761.83603958555079</v>
      </c>
      <c r="AX554" s="391">
        <v>3699.9238616000002</v>
      </c>
      <c r="AY554" s="391">
        <v>756.2711008199999</v>
      </c>
    </row>
    <row r="555" spans="1:51" customFormat="1" x14ac:dyDescent="0.25">
      <c r="A555" s="384" t="s">
        <v>848</v>
      </c>
      <c r="B555" s="384" t="s">
        <v>683</v>
      </c>
      <c r="C555" s="382">
        <v>2</v>
      </c>
      <c r="D555" s="384" t="s">
        <v>610</v>
      </c>
      <c r="E555" s="382">
        <v>51</v>
      </c>
      <c r="F555" s="386">
        <v>2001</v>
      </c>
      <c r="G555" s="390">
        <v>42.908962999999986</v>
      </c>
      <c r="H555" s="387">
        <v>6.863262855191123</v>
      </c>
      <c r="I555" s="387">
        <v>21.317274399057379</v>
      </c>
      <c r="J555" s="387">
        <v>1.7271344625573928</v>
      </c>
      <c r="K555" s="387">
        <v>1.0621324161609191</v>
      </c>
      <c r="L555" s="387">
        <v>1.8561426898151802E-2</v>
      </c>
      <c r="M555" s="387">
        <v>4.5046284152800448E-3</v>
      </c>
      <c r="N555" s="387">
        <v>0.97715798039193436</v>
      </c>
      <c r="O555" s="387">
        <v>0.14849142590558531</v>
      </c>
      <c r="P555" s="387">
        <v>3.0031006575479361E-2</v>
      </c>
      <c r="Q555" s="391">
        <v>294.49549191267016</v>
      </c>
      <c r="R555" s="391">
        <v>914.70213845000001</v>
      </c>
      <c r="S555" s="391">
        <v>74.109548749900028</v>
      </c>
      <c r="T555" s="391">
        <v>45.575000546149468</v>
      </c>
      <c r="U555" s="391">
        <v>0.79645158000000016</v>
      </c>
      <c r="V555" s="391">
        <v>0.193288934</v>
      </c>
      <c r="W555" s="391">
        <v>41.928835625792225</v>
      </c>
      <c r="X555" s="391">
        <v>6.3716130999999994</v>
      </c>
      <c r="Y555" s="391">
        <v>1.2885993500000001</v>
      </c>
      <c r="AA555" s="384" t="s">
        <v>848</v>
      </c>
      <c r="AB555" s="384" t="s">
        <v>683</v>
      </c>
      <c r="AC555" s="382">
        <v>2</v>
      </c>
      <c r="AD555" s="384" t="s">
        <v>610</v>
      </c>
      <c r="AE555" s="382">
        <v>51</v>
      </c>
      <c r="AF555" s="386">
        <v>2001</v>
      </c>
      <c r="AG555" s="390">
        <v>42.908962999999986</v>
      </c>
      <c r="AH555" s="387">
        <v>6.863262855191123</v>
      </c>
      <c r="AI555" s="387">
        <v>21.317274399057379</v>
      </c>
      <c r="AJ555" s="387">
        <v>1.7271344625573928</v>
      </c>
      <c r="AK555" s="387">
        <v>1.0621324161609191</v>
      </c>
      <c r="AL555" s="387">
        <v>1.8561426898151802E-2</v>
      </c>
      <c r="AM555" s="387">
        <v>4.5046284152800448E-3</v>
      </c>
      <c r="AN555" s="387">
        <v>0.97715798039193436</v>
      </c>
      <c r="AO555" s="387">
        <v>0.14849142590558531</v>
      </c>
      <c r="AP555" s="387">
        <v>3.0031006575479361E-2</v>
      </c>
      <c r="AQ555" s="391">
        <v>294.49549191267016</v>
      </c>
      <c r="AR555" s="391">
        <v>914.70213845000001</v>
      </c>
      <c r="AS555" s="391">
        <v>74.109548749900028</v>
      </c>
      <c r="AT555" s="391">
        <v>45.575000546149468</v>
      </c>
      <c r="AU555" s="391">
        <v>0.79645158000000016</v>
      </c>
      <c r="AV555" s="391">
        <v>0.193288934</v>
      </c>
      <c r="AW555" s="391">
        <v>41.928835625792225</v>
      </c>
      <c r="AX555" s="391">
        <v>6.3716130999999994</v>
      </c>
      <c r="AY555" s="391">
        <v>1.2885993500000001</v>
      </c>
    </row>
    <row r="556" spans="1:51" customFormat="1" x14ac:dyDescent="0.25">
      <c r="A556" s="384" t="s">
        <v>849</v>
      </c>
      <c r="B556" s="384" t="s">
        <v>683</v>
      </c>
      <c r="C556" s="382">
        <v>2</v>
      </c>
      <c r="D556" s="384" t="s">
        <v>610</v>
      </c>
      <c r="E556" s="382">
        <v>51</v>
      </c>
      <c r="F556" s="386">
        <v>2002</v>
      </c>
      <c r="G556" s="390">
        <v>40.428438000000007</v>
      </c>
      <c r="H556" s="387">
        <v>6.8312648027121421</v>
      </c>
      <c r="I556" s="387">
        <v>21.133679919070826</v>
      </c>
      <c r="J556" s="387">
        <v>1.7532374001241409</v>
      </c>
      <c r="K556" s="387">
        <v>1.0546831247333996</v>
      </c>
      <c r="L556" s="387">
        <v>1.8352650676239327E-2</v>
      </c>
      <c r="M556" s="387">
        <v>4.4434964813629433E-3</v>
      </c>
      <c r="N556" s="387">
        <v>0.97030452960833335</v>
      </c>
      <c r="O556" s="387">
        <v>0.14682125735354898</v>
      </c>
      <c r="P556" s="387">
        <v>2.9623436601730686E-2</v>
      </c>
      <c r="Q556" s="391">
        <v>276.17736553803013</v>
      </c>
      <c r="R556" s="391">
        <v>854.40166832</v>
      </c>
      <c r="S556" s="391">
        <v>70.880649530200031</v>
      </c>
      <c r="T556" s="391">
        <v>42.639191317930518</v>
      </c>
      <c r="U556" s="391">
        <v>0.74196899999999988</v>
      </c>
      <c r="V556" s="391">
        <v>0.17964362199999995</v>
      </c>
      <c r="W556" s="391">
        <v>39.227896516389677</v>
      </c>
      <c r="X556" s="391">
        <v>5.9357541000000005</v>
      </c>
      <c r="Y556" s="391">
        <v>1.19762927</v>
      </c>
      <c r="AA556" s="384" t="s">
        <v>849</v>
      </c>
      <c r="AB556" s="384" t="s">
        <v>683</v>
      </c>
      <c r="AC556" s="382">
        <v>2</v>
      </c>
      <c r="AD556" s="384" t="s">
        <v>610</v>
      </c>
      <c r="AE556" s="382">
        <v>51</v>
      </c>
      <c r="AF556" s="386">
        <v>2002</v>
      </c>
      <c r="AG556" s="390">
        <v>40.428438000000007</v>
      </c>
      <c r="AH556" s="387">
        <v>6.8312648027121421</v>
      </c>
      <c r="AI556" s="387">
        <v>21.133679919070826</v>
      </c>
      <c r="AJ556" s="387">
        <v>1.7532374001241409</v>
      </c>
      <c r="AK556" s="387">
        <v>1.0546831247333996</v>
      </c>
      <c r="AL556" s="387">
        <v>1.8352650676239327E-2</v>
      </c>
      <c r="AM556" s="387">
        <v>4.4434964813629433E-3</v>
      </c>
      <c r="AN556" s="387">
        <v>0.97030452960833335</v>
      </c>
      <c r="AO556" s="387">
        <v>0.14682125735354898</v>
      </c>
      <c r="AP556" s="387">
        <v>2.9623436601730686E-2</v>
      </c>
      <c r="AQ556" s="391">
        <v>276.17736553803013</v>
      </c>
      <c r="AR556" s="391">
        <v>854.40166832</v>
      </c>
      <c r="AS556" s="391">
        <v>70.880649530200031</v>
      </c>
      <c r="AT556" s="391">
        <v>42.639191317930518</v>
      </c>
      <c r="AU556" s="391">
        <v>0.74196899999999988</v>
      </c>
      <c r="AV556" s="391">
        <v>0.17964362199999995</v>
      </c>
      <c r="AW556" s="391">
        <v>39.227896516389677</v>
      </c>
      <c r="AX556" s="391">
        <v>5.9357541000000005</v>
      </c>
      <c r="AY556" s="391">
        <v>1.19762927</v>
      </c>
    </row>
    <row r="557" spans="1:51" customFormat="1" x14ac:dyDescent="0.25">
      <c r="A557" s="384" t="s">
        <v>850</v>
      </c>
      <c r="B557" s="384" t="s">
        <v>683</v>
      </c>
      <c r="C557" s="382">
        <v>2</v>
      </c>
      <c r="D557" s="384" t="s">
        <v>610</v>
      </c>
      <c r="E557" s="382">
        <v>51</v>
      </c>
      <c r="F557" s="386">
        <v>2003</v>
      </c>
      <c r="G557" s="390">
        <v>70.857963000000026</v>
      </c>
      <c r="H557" s="387">
        <v>3.9778122132503309</v>
      </c>
      <c r="I557" s="387">
        <v>11.358158883144856</v>
      </c>
      <c r="J557" s="387">
        <v>1.2189386398406623</v>
      </c>
      <c r="K557" s="387">
        <v>0.95722053199073065</v>
      </c>
      <c r="L557" s="387">
        <v>1.8487862824958713E-2</v>
      </c>
      <c r="M557" s="387">
        <v>4.4830845617167955E-3</v>
      </c>
      <c r="N557" s="387">
        <v>0.88063969278647136</v>
      </c>
      <c r="O557" s="387">
        <v>0.14790297175209507</v>
      </c>
      <c r="P557" s="387">
        <v>2.9887383299460633E-2</v>
      </c>
      <c r="Q557" s="391">
        <v>281.85967062744015</v>
      </c>
      <c r="R557" s="391">
        <v>804.81600188999982</v>
      </c>
      <c r="S557" s="391">
        <v>86.371509041100012</v>
      </c>
      <c r="T557" s="391">
        <v>67.826697038639537</v>
      </c>
      <c r="U557" s="391">
        <v>1.3100123000000006</v>
      </c>
      <c r="V557" s="391">
        <v>0.31766224000000004</v>
      </c>
      <c r="W557" s="391">
        <v>62.400334767795179</v>
      </c>
      <c r="X557" s="391">
        <v>10.480103300000001</v>
      </c>
      <c r="Y557" s="391">
        <v>2.1177591000000002</v>
      </c>
      <c r="AA557" s="384" t="s">
        <v>850</v>
      </c>
      <c r="AB557" s="384" t="s">
        <v>683</v>
      </c>
      <c r="AC557" s="382">
        <v>2</v>
      </c>
      <c r="AD557" s="384" t="s">
        <v>610</v>
      </c>
      <c r="AE557" s="382">
        <v>51</v>
      </c>
      <c r="AF557" s="386">
        <v>2003</v>
      </c>
      <c r="AG557" s="390">
        <v>70.857963000000026</v>
      </c>
      <c r="AH557" s="387">
        <v>3.9778122132503309</v>
      </c>
      <c r="AI557" s="387">
        <v>11.358158883144856</v>
      </c>
      <c r="AJ557" s="387">
        <v>1.2189386398406623</v>
      </c>
      <c r="AK557" s="387">
        <v>0.95722053199073065</v>
      </c>
      <c r="AL557" s="387">
        <v>1.8487862824958713E-2</v>
      </c>
      <c r="AM557" s="387">
        <v>4.4830845617167955E-3</v>
      </c>
      <c r="AN557" s="387">
        <v>0.88063969278647136</v>
      </c>
      <c r="AO557" s="387">
        <v>0.14790297175209507</v>
      </c>
      <c r="AP557" s="387">
        <v>2.9887383299460633E-2</v>
      </c>
      <c r="AQ557" s="391">
        <v>281.85967062744015</v>
      </c>
      <c r="AR557" s="391">
        <v>804.81600188999982</v>
      </c>
      <c r="AS557" s="391">
        <v>86.371509041100012</v>
      </c>
      <c r="AT557" s="391">
        <v>67.826697038639537</v>
      </c>
      <c r="AU557" s="391">
        <v>1.3100123000000006</v>
      </c>
      <c r="AV557" s="391">
        <v>0.31766224000000004</v>
      </c>
      <c r="AW557" s="391">
        <v>62.400334767795179</v>
      </c>
      <c r="AX557" s="391">
        <v>10.480103300000001</v>
      </c>
      <c r="AY557" s="391">
        <v>2.1177591000000002</v>
      </c>
    </row>
    <row r="558" spans="1:51" customFormat="1" x14ac:dyDescent="0.25">
      <c r="A558" s="384" t="s">
        <v>851</v>
      </c>
      <c r="B558" s="384" t="s">
        <v>683</v>
      </c>
      <c r="C558" s="382">
        <v>2</v>
      </c>
      <c r="D558" s="384" t="s">
        <v>610</v>
      </c>
      <c r="E558" s="382">
        <v>51</v>
      </c>
      <c r="F558" s="386">
        <v>2004</v>
      </c>
      <c r="G558" s="390">
        <v>93.077800000000011</v>
      </c>
      <c r="H558" s="387">
        <v>3.9978856386559403</v>
      </c>
      <c r="I558" s="387">
        <v>11.337407701514215</v>
      </c>
      <c r="J558" s="387">
        <v>1.2247418786133748</v>
      </c>
      <c r="K558" s="387">
        <v>0.94972638387365138</v>
      </c>
      <c r="L558" s="387">
        <v>1.8256784646822333E-2</v>
      </c>
      <c r="M558" s="387">
        <v>4.4154165654968222E-3</v>
      </c>
      <c r="N558" s="387">
        <v>0.87374524671099252</v>
      </c>
      <c r="O558" s="387">
        <v>0.14605427502583856</v>
      </c>
      <c r="P558" s="387">
        <v>2.9436225394240081E-2</v>
      </c>
      <c r="Q558" s="391">
        <v>372.11439989768991</v>
      </c>
      <c r="R558" s="391">
        <v>1055.2609665599998</v>
      </c>
      <c r="S558" s="391">
        <v>113.99627962919999</v>
      </c>
      <c r="T558" s="391">
        <v>88.39844241291496</v>
      </c>
      <c r="U558" s="391">
        <v>1.6993013499999998</v>
      </c>
      <c r="V558" s="391">
        <v>0.41097726000000018</v>
      </c>
      <c r="W558" s="391">
        <v>81.32628532431643</v>
      </c>
      <c r="X558" s="391">
        <v>13.594410599999998</v>
      </c>
      <c r="Y558" s="391">
        <v>2.7398590999999999</v>
      </c>
      <c r="AA558" s="384" t="s">
        <v>851</v>
      </c>
      <c r="AB558" s="384" t="s">
        <v>683</v>
      </c>
      <c r="AC558" s="382">
        <v>2</v>
      </c>
      <c r="AD558" s="384" t="s">
        <v>610</v>
      </c>
      <c r="AE558" s="382">
        <v>51</v>
      </c>
      <c r="AF558" s="386">
        <v>2004</v>
      </c>
      <c r="AG558" s="390">
        <v>93.077800000000011</v>
      </c>
      <c r="AH558" s="387">
        <v>3.9978856386559403</v>
      </c>
      <c r="AI558" s="387">
        <v>11.337407701514215</v>
      </c>
      <c r="AJ558" s="387">
        <v>1.2247418786133748</v>
      </c>
      <c r="AK558" s="387">
        <v>0.94972638387365138</v>
      </c>
      <c r="AL558" s="387">
        <v>1.8256784646822333E-2</v>
      </c>
      <c r="AM558" s="387">
        <v>4.4154165654968222E-3</v>
      </c>
      <c r="AN558" s="387">
        <v>0.87374524671099252</v>
      </c>
      <c r="AO558" s="387">
        <v>0.14605427502583856</v>
      </c>
      <c r="AP558" s="387">
        <v>2.9436225394240081E-2</v>
      </c>
      <c r="AQ558" s="391">
        <v>372.11439989768991</v>
      </c>
      <c r="AR558" s="391">
        <v>1055.2609665599998</v>
      </c>
      <c r="AS558" s="391">
        <v>113.99627962919999</v>
      </c>
      <c r="AT558" s="391">
        <v>88.39844241291496</v>
      </c>
      <c r="AU558" s="391">
        <v>1.6993013499999998</v>
      </c>
      <c r="AV558" s="391">
        <v>0.41097726000000018</v>
      </c>
      <c r="AW558" s="391">
        <v>81.32628532431643</v>
      </c>
      <c r="AX558" s="391">
        <v>13.594410599999998</v>
      </c>
      <c r="AY558" s="391">
        <v>2.7398590999999999</v>
      </c>
    </row>
    <row r="559" spans="1:51" customFormat="1" x14ac:dyDescent="0.25">
      <c r="A559" s="384" t="s">
        <v>852</v>
      </c>
      <c r="B559" s="384" t="s">
        <v>683</v>
      </c>
      <c r="C559" s="382">
        <v>2</v>
      </c>
      <c r="D559" s="384" t="s">
        <v>610</v>
      </c>
      <c r="E559" s="382">
        <v>51</v>
      </c>
      <c r="F559" s="386">
        <v>2005</v>
      </c>
      <c r="G559" s="390">
        <v>154.68799300000006</v>
      </c>
      <c r="H559" s="387">
        <v>3.973944254302916</v>
      </c>
      <c r="I559" s="387">
        <v>11.362134293254421</v>
      </c>
      <c r="J559" s="387">
        <v>1.2178209491948087</v>
      </c>
      <c r="K559" s="387">
        <v>0.95865984680901517</v>
      </c>
      <c r="L559" s="387">
        <v>1.8532292289809457E-2</v>
      </c>
      <c r="M559" s="387">
        <v>4.4961053312004631E-3</v>
      </c>
      <c r="N559" s="387">
        <v>0.88196392934252121</v>
      </c>
      <c r="O559" s="387">
        <v>0.14825824458140066</v>
      </c>
      <c r="P559" s="387">
        <v>2.9974203621608807E-2</v>
      </c>
      <c r="Q559" s="391">
        <v>614.72146099199995</v>
      </c>
      <c r="R559" s="391">
        <v>1757.5857500200004</v>
      </c>
      <c r="S559" s="391">
        <v>188.38227846429999</v>
      </c>
      <c r="T559" s="391">
        <v>148.29316767257407</v>
      </c>
      <c r="U559" s="391">
        <v>2.8667231000000002</v>
      </c>
      <c r="V559" s="391">
        <v>0.69549351000000015</v>
      </c>
      <c r="W559" s="391">
        <v>136.42923012838847</v>
      </c>
      <c r="X559" s="391">
        <v>22.933770300000003</v>
      </c>
      <c r="Y559" s="391">
        <v>4.6366493999999996</v>
      </c>
      <c r="AA559" s="384" t="s">
        <v>852</v>
      </c>
      <c r="AB559" s="384" t="s">
        <v>683</v>
      </c>
      <c r="AC559" s="382">
        <v>2</v>
      </c>
      <c r="AD559" s="384" t="s">
        <v>610</v>
      </c>
      <c r="AE559" s="382">
        <v>51</v>
      </c>
      <c r="AF559" s="386">
        <v>2005</v>
      </c>
      <c r="AG559" s="390">
        <v>154.68799300000006</v>
      </c>
      <c r="AH559" s="387">
        <v>3.973944254302916</v>
      </c>
      <c r="AI559" s="387">
        <v>11.362134293254421</v>
      </c>
      <c r="AJ559" s="387">
        <v>1.2178209491948087</v>
      </c>
      <c r="AK559" s="387">
        <v>0.95865984680901517</v>
      </c>
      <c r="AL559" s="387">
        <v>1.8532292289809457E-2</v>
      </c>
      <c r="AM559" s="387">
        <v>4.4961053312004631E-3</v>
      </c>
      <c r="AN559" s="387">
        <v>0.88196392934252121</v>
      </c>
      <c r="AO559" s="387">
        <v>0.14825824458140066</v>
      </c>
      <c r="AP559" s="387">
        <v>2.9974203621608807E-2</v>
      </c>
      <c r="AQ559" s="391">
        <v>614.72146099199995</v>
      </c>
      <c r="AR559" s="391">
        <v>1757.5857500200004</v>
      </c>
      <c r="AS559" s="391">
        <v>188.38227846429999</v>
      </c>
      <c r="AT559" s="391">
        <v>148.29316767257407</v>
      </c>
      <c r="AU559" s="391">
        <v>2.8667231000000002</v>
      </c>
      <c r="AV559" s="391">
        <v>0.69549351000000015</v>
      </c>
      <c r="AW559" s="391">
        <v>136.42923012838847</v>
      </c>
      <c r="AX559" s="391">
        <v>22.933770300000003</v>
      </c>
      <c r="AY559" s="391">
        <v>4.6366493999999996</v>
      </c>
    </row>
    <row r="560" spans="1:51" customFormat="1" x14ac:dyDescent="0.25">
      <c r="A560" s="384" t="s">
        <v>853</v>
      </c>
      <c r="B560" s="384" t="s">
        <v>683</v>
      </c>
      <c r="C560" s="382">
        <v>2</v>
      </c>
      <c r="D560" s="384" t="s">
        <v>610</v>
      </c>
      <c r="E560" s="382">
        <v>51</v>
      </c>
      <c r="F560" s="386">
        <v>2006</v>
      </c>
      <c r="G560" s="390">
        <v>235.22715000000005</v>
      </c>
      <c r="H560" s="387">
        <v>3.9508027097845617</v>
      </c>
      <c r="I560" s="387">
        <v>11.38600549256325</v>
      </c>
      <c r="J560" s="387">
        <v>1.2111302940285587</v>
      </c>
      <c r="K560" s="387">
        <v>0.96729015216827086</v>
      </c>
      <c r="L560" s="387">
        <v>1.8798440146046064E-2</v>
      </c>
      <c r="M560" s="387">
        <v>4.574050359407918E-3</v>
      </c>
      <c r="N560" s="387">
        <v>0.88990448992482396</v>
      </c>
      <c r="O560" s="387">
        <v>0.15038764020224707</v>
      </c>
      <c r="P560" s="387">
        <v>3.0493830750404443E-2</v>
      </c>
      <c r="Q560" s="391">
        <v>929.33606163489981</v>
      </c>
      <c r="R560" s="391">
        <v>2678.2976219000002</v>
      </c>
      <c r="S560" s="391">
        <v>284.89072734299992</v>
      </c>
      <c r="T560" s="391">
        <v>227.53290571760871</v>
      </c>
      <c r="U560" s="391">
        <v>4.4219035</v>
      </c>
      <c r="V560" s="391">
        <v>1.0759408300000004</v>
      </c>
      <c r="W560" s="391">
        <v>209.32969693722009</v>
      </c>
      <c r="X560" s="391">
        <v>35.375256000000007</v>
      </c>
      <c r="Y560" s="391">
        <v>7.1729769000000001</v>
      </c>
      <c r="AA560" s="384" t="s">
        <v>853</v>
      </c>
      <c r="AB560" s="384" t="s">
        <v>683</v>
      </c>
      <c r="AC560" s="382">
        <v>2</v>
      </c>
      <c r="AD560" s="384" t="s">
        <v>610</v>
      </c>
      <c r="AE560" s="382">
        <v>51</v>
      </c>
      <c r="AF560" s="386">
        <v>2006</v>
      </c>
      <c r="AG560" s="390">
        <v>235.22715000000005</v>
      </c>
      <c r="AH560" s="387">
        <v>3.9508027097845617</v>
      </c>
      <c r="AI560" s="387">
        <v>11.38600549256325</v>
      </c>
      <c r="AJ560" s="387">
        <v>1.2111302940285587</v>
      </c>
      <c r="AK560" s="387">
        <v>0.96729015216827086</v>
      </c>
      <c r="AL560" s="387">
        <v>1.8798440146046064E-2</v>
      </c>
      <c r="AM560" s="387">
        <v>4.574050359407918E-3</v>
      </c>
      <c r="AN560" s="387">
        <v>0.88990448992482396</v>
      </c>
      <c r="AO560" s="387">
        <v>0.15038764020224707</v>
      </c>
      <c r="AP560" s="387">
        <v>3.0493830750404443E-2</v>
      </c>
      <c r="AQ560" s="391">
        <v>929.33606163489981</v>
      </c>
      <c r="AR560" s="391">
        <v>2678.2976219000002</v>
      </c>
      <c r="AS560" s="391">
        <v>284.89072734299992</v>
      </c>
      <c r="AT560" s="391">
        <v>227.53290571760871</v>
      </c>
      <c r="AU560" s="391">
        <v>4.4219035</v>
      </c>
      <c r="AV560" s="391">
        <v>1.0759408300000004</v>
      </c>
      <c r="AW560" s="391">
        <v>209.32969693722009</v>
      </c>
      <c r="AX560" s="391">
        <v>35.375256000000007</v>
      </c>
      <c r="AY560" s="391">
        <v>7.1729769000000001</v>
      </c>
    </row>
    <row r="561" spans="1:51" customFormat="1" x14ac:dyDescent="0.25">
      <c r="A561" s="384" t="s">
        <v>854</v>
      </c>
      <c r="B561" s="384" t="s">
        <v>683</v>
      </c>
      <c r="C561" s="382">
        <v>2</v>
      </c>
      <c r="D561" s="384" t="s">
        <v>610</v>
      </c>
      <c r="E561" s="382">
        <v>51</v>
      </c>
      <c r="F561" s="386">
        <v>2007</v>
      </c>
      <c r="G561" s="390">
        <v>356.49420999999995</v>
      </c>
      <c r="H561" s="387">
        <v>1.3368187648826055</v>
      </c>
      <c r="I561" s="387">
        <v>8.0036516954931756</v>
      </c>
      <c r="J561" s="387">
        <v>0.25992927192281756</v>
      </c>
      <c r="K561" s="387">
        <v>3.803185714323154E-2</v>
      </c>
      <c r="L561" s="387">
        <v>1.8749477866695227E-2</v>
      </c>
      <c r="M561" s="387">
        <v>4.559699188382331E-3</v>
      </c>
      <c r="N561" s="387">
        <v>3.4989188471393227E-2</v>
      </c>
      <c r="O561" s="387">
        <v>0.14999584986247042</v>
      </c>
      <c r="P561" s="387">
        <v>3.039814475528228E-2</v>
      </c>
      <c r="Q561" s="391">
        <v>476.56814950000012</v>
      </c>
      <c r="R561" s="391">
        <v>2853.2554882999998</v>
      </c>
      <c r="S561" s="391">
        <v>92.663280450000016</v>
      </c>
      <c r="T561" s="391">
        <v>13.558136867109184</v>
      </c>
      <c r="U561" s="391">
        <v>6.6840802999999998</v>
      </c>
      <c r="V561" s="391">
        <v>1.6255063600000002</v>
      </c>
      <c r="W561" s="391">
        <v>12.473443102650434</v>
      </c>
      <c r="X561" s="391">
        <v>53.472651999999989</v>
      </c>
      <c r="Y561" s="391">
        <v>10.836762599999998</v>
      </c>
      <c r="AA561" s="384" t="s">
        <v>854</v>
      </c>
      <c r="AB561" s="384" t="s">
        <v>683</v>
      </c>
      <c r="AC561" s="382">
        <v>2</v>
      </c>
      <c r="AD561" s="384" t="s">
        <v>610</v>
      </c>
      <c r="AE561" s="382">
        <v>51</v>
      </c>
      <c r="AF561" s="386">
        <v>2007</v>
      </c>
      <c r="AG561" s="390">
        <v>356.49420999999995</v>
      </c>
      <c r="AH561" s="387">
        <v>1.3368187648826055</v>
      </c>
      <c r="AI561" s="387">
        <v>8.0036516954931756</v>
      </c>
      <c r="AJ561" s="387">
        <v>0.25992927192281756</v>
      </c>
      <c r="AK561" s="387">
        <v>3.803185714323154E-2</v>
      </c>
      <c r="AL561" s="387">
        <v>1.8749477866695227E-2</v>
      </c>
      <c r="AM561" s="387">
        <v>4.559699188382331E-3</v>
      </c>
      <c r="AN561" s="387">
        <v>3.4989188471393227E-2</v>
      </c>
      <c r="AO561" s="387">
        <v>0.14999584986247042</v>
      </c>
      <c r="AP561" s="387">
        <v>3.039814475528228E-2</v>
      </c>
      <c r="AQ561" s="391">
        <v>476.56814950000012</v>
      </c>
      <c r="AR561" s="391">
        <v>2853.2554882999998</v>
      </c>
      <c r="AS561" s="391">
        <v>92.663280450000016</v>
      </c>
      <c r="AT561" s="391">
        <v>13.558136867109184</v>
      </c>
      <c r="AU561" s="391">
        <v>6.6840802999999998</v>
      </c>
      <c r="AV561" s="391">
        <v>1.6255063600000002</v>
      </c>
      <c r="AW561" s="391">
        <v>12.473443102650434</v>
      </c>
      <c r="AX561" s="391">
        <v>53.472651999999989</v>
      </c>
      <c r="AY561" s="391">
        <v>10.836762599999998</v>
      </c>
    </row>
    <row r="562" spans="1:51" customFormat="1" x14ac:dyDescent="0.25">
      <c r="A562" s="384" t="s">
        <v>855</v>
      </c>
      <c r="B562" s="384" t="s">
        <v>683</v>
      </c>
      <c r="C562" s="382">
        <v>2</v>
      </c>
      <c r="D562" s="384" t="s">
        <v>610</v>
      </c>
      <c r="E562" s="382">
        <v>51</v>
      </c>
      <c r="F562" s="386">
        <v>2008</v>
      </c>
      <c r="G562" s="390">
        <v>141.68006699999995</v>
      </c>
      <c r="H562" s="387">
        <v>1.3666525419556736</v>
      </c>
      <c r="I562" s="387">
        <v>7.7492692702495729</v>
      </c>
      <c r="J562" s="387">
        <v>0.26494434173298376</v>
      </c>
      <c r="K562" s="387">
        <v>3.6851575198085129E-2</v>
      </c>
      <c r="L562" s="387">
        <v>1.8042003819775162E-2</v>
      </c>
      <c r="M562" s="387">
        <v>4.3525213747957949E-3</v>
      </c>
      <c r="N562" s="387">
        <v>3.3903332047412214E-2</v>
      </c>
      <c r="O562" s="387">
        <v>0.14433583871752406</v>
      </c>
      <c r="P562" s="387">
        <v>2.9016942093907976E-2</v>
      </c>
      <c r="Q562" s="391">
        <v>193.62742371000007</v>
      </c>
      <c r="R562" s="391">
        <v>1097.9169894100003</v>
      </c>
      <c r="S562" s="391">
        <v>37.537332088000021</v>
      </c>
      <c r="T562" s="391">
        <v>5.221133643120238</v>
      </c>
      <c r="U562" s="391">
        <v>2.5561923100000001</v>
      </c>
      <c r="V562" s="391">
        <v>0.61666552000000008</v>
      </c>
      <c r="W562" s="391">
        <v>4.8034263560006085</v>
      </c>
      <c r="X562" s="391">
        <v>20.449511299999998</v>
      </c>
      <c r="Y562" s="391">
        <v>4.1111223000000008</v>
      </c>
      <c r="AA562" s="384" t="s">
        <v>855</v>
      </c>
      <c r="AB562" s="384" t="s">
        <v>683</v>
      </c>
      <c r="AC562" s="382">
        <v>2</v>
      </c>
      <c r="AD562" s="384" t="s">
        <v>610</v>
      </c>
      <c r="AE562" s="382">
        <v>51</v>
      </c>
      <c r="AF562" s="386">
        <v>2008</v>
      </c>
      <c r="AG562" s="390">
        <v>141.68006699999995</v>
      </c>
      <c r="AH562" s="387">
        <v>1.3666525419556736</v>
      </c>
      <c r="AI562" s="387">
        <v>7.7492692702495729</v>
      </c>
      <c r="AJ562" s="387">
        <v>0.26494434173298376</v>
      </c>
      <c r="AK562" s="387">
        <v>3.6851575198085129E-2</v>
      </c>
      <c r="AL562" s="387">
        <v>1.8042003819775162E-2</v>
      </c>
      <c r="AM562" s="387">
        <v>4.3525213747957949E-3</v>
      </c>
      <c r="AN562" s="387">
        <v>3.3903332047412214E-2</v>
      </c>
      <c r="AO562" s="387">
        <v>0.14433583871752406</v>
      </c>
      <c r="AP562" s="387">
        <v>2.9016942093907976E-2</v>
      </c>
      <c r="AQ562" s="391">
        <v>193.62742371000007</v>
      </c>
      <c r="AR562" s="391">
        <v>1097.9169894100003</v>
      </c>
      <c r="AS562" s="391">
        <v>37.537332088000021</v>
      </c>
      <c r="AT562" s="391">
        <v>5.221133643120238</v>
      </c>
      <c r="AU562" s="391">
        <v>2.5561923100000001</v>
      </c>
      <c r="AV562" s="391">
        <v>0.61666552000000008</v>
      </c>
      <c r="AW562" s="391">
        <v>4.8034263560006085</v>
      </c>
      <c r="AX562" s="391">
        <v>20.449511299999998</v>
      </c>
      <c r="AY562" s="391">
        <v>4.1111223000000008</v>
      </c>
    </row>
    <row r="563" spans="1:51" customFormat="1" x14ac:dyDescent="0.25">
      <c r="A563" s="384" t="s">
        <v>856</v>
      </c>
      <c r="B563" s="384" t="s">
        <v>683</v>
      </c>
      <c r="C563" s="382">
        <v>2</v>
      </c>
      <c r="D563" s="384" t="s">
        <v>610</v>
      </c>
      <c r="E563" s="382">
        <v>51</v>
      </c>
      <c r="F563" s="386">
        <v>2009</v>
      </c>
      <c r="G563" s="390">
        <v>202.69675600000005</v>
      </c>
      <c r="H563" s="387">
        <v>1.3427571262659972</v>
      </c>
      <c r="I563" s="387">
        <v>7.9530342878304348</v>
      </c>
      <c r="J563" s="387">
        <v>0.26092773694908061</v>
      </c>
      <c r="K563" s="387">
        <v>3.7796963918254947E-2</v>
      </c>
      <c r="L563" s="387">
        <v>1.8608675710626566E-2</v>
      </c>
      <c r="M563" s="387">
        <v>4.5184767041856347E-3</v>
      </c>
      <c r="N563" s="387">
        <v>3.4773085761051696E-2</v>
      </c>
      <c r="O563" s="387">
        <v>0.14886952606187728</v>
      </c>
      <c r="P563" s="387">
        <v>3.0123325703347713E-2</v>
      </c>
      <c r="Q563" s="391">
        <v>272.17251359000011</v>
      </c>
      <c r="R563" s="391">
        <v>1612.0542504999999</v>
      </c>
      <c r="S563" s="391">
        <v>52.889205829999995</v>
      </c>
      <c r="T563" s="391">
        <v>7.6613219728793283</v>
      </c>
      <c r="U563" s="391">
        <v>3.7719182000000004</v>
      </c>
      <c r="V563" s="391">
        <v>0.91588057</v>
      </c>
      <c r="W563" s="391">
        <v>7.0483916798749711</v>
      </c>
      <c r="X563" s="391">
        <v>30.17536999999999</v>
      </c>
      <c r="Y563" s="391">
        <v>6.1059004000000012</v>
      </c>
      <c r="AA563" s="384" t="s">
        <v>856</v>
      </c>
      <c r="AB563" s="384" t="s">
        <v>683</v>
      </c>
      <c r="AC563" s="382">
        <v>2</v>
      </c>
      <c r="AD563" s="384" t="s">
        <v>610</v>
      </c>
      <c r="AE563" s="382">
        <v>51</v>
      </c>
      <c r="AF563" s="386">
        <v>2009</v>
      </c>
      <c r="AG563" s="390">
        <v>202.69675600000005</v>
      </c>
      <c r="AH563" s="387">
        <v>1.3427571262659972</v>
      </c>
      <c r="AI563" s="387">
        <v>7.9530342878304348</v>
      </c>
      <c r="AJ563" s="387">
        <v>0.26092773694908061</v>
      </c>
      <c r="AK563" s="387">
        <v>3.7796963918254947E-2</v>
      </c>
      <c r="AL563" s="387">
        <v>1.8608675710626566E-2</v>
      </c>
      <c r="AM563" s="387">
        <v>4.5184767041856347E-3</v>
      </c>
      <c r="AN563" s="387">
        <v>3.4773085761051696E-2</v>
      </c>
      <c r="AO563" s="387">
        <v>0.14886952606187728</v>
      </c>
      <c r="AP563" s="387">
        <v>3.0123325703347713E-2</v>
      </c>
      <c r="AQ563" s="391">
        <v>272.17251359000011</v>
      </c>
      <c r="AR563" s="391">
        <v>1612.0542504999999</v>
      </c>
      <c r="AS563" s="391">
        <v>52.889205829999995</v>
      </c>
      <c r="AT563" s="391">
        <v>7.6613219728793283</v>
      </c>
      <c r="AU563" s="391">
        <v>3.7719182000000004</v>
      </c>
      <c r="AV563" s="391">
        <v>0.91588057</v>
      </c>
      <c r="AW563" s="391">
        <v>7.0483916798749711</v>
      </c>
      <c r="AX563" s="391">
        <v>30.17536999999999</v>
      </c>
      <c r="AY563" s="391">
        <v>6.1059004000000012</v>
      </c>
    </row>
    <row r="564" spans="1:51" customFormat="1" x14ac:dyDescent="0.25">
      <c r="A564" s="384" t="s">
        <v>857</v>
      </c>
      <c r="B564" s="384" t="s">
        <v>683</v>
      </c>
      <c r="C564" s="382">
        <v>2</v>
      </c>
      <c r="D564" s="384" t="s">
        <v>610</v>
      </c>
      <c r="E564" s="382">
        <v>51</v>
      </c>
      <c r="F564" s="386">
        <v>2010</v>
      </c>
      <c r="G564" s="390">
        <v>139.58180100000001</v>
      </c>
      <c r="H564" s="387">
        <v>2.7295162240205721</v>
      </c>
      <c r="I564" s="387">
        <v>6.4523913355008187</v>
      </c>
      <c r="J564" s="387">
        <v>0.28737683793749008</v>
      </c>
      <c r="K564" s="387">
        <v>2.4995335216888539E-2</v>
      </c>
      <c r="L564" s="387">
        <v>1.7585458293377369E-2</v>
      </c>
      <c r="M564" s="387">
        <v>4.3503898477424002E-3</v>
      </c>
      <c r="N564" s="387">
        <v>2.299565349215002E-2</v>
      </c>
      <c r="O564" s="387">
        <v>0.14068386250439618</v>
      </c>
      <c r="P564" s="387">
        <v>2.9002739404401297E-2</v>
      </c>
      <c r="Q564" s="391">
        <v>380.99079040751099</v>
      </c>
      <c r="R564" s="391">
        <v>900.63640336599963</v>
      </c>
      <c r="S564" s="391">
        <v>40.112576604999994</v>
      </c>
      <c r="T564" s="391">
        <v>3.4888939061720281</v>
      </c>
      <c r="U564" s="391">
        <v>2.4546099399999997</v>
      </c>
      <c r="V564" s="391">
        <v>0.60723525</v>
      </c>
      <c r="W564" s="391">
        <v>3.2097747296062393</v>
      </c>
      <c r="X564" s="391">
        <v>19.636906899999993</v>
      </c>
      <c r="Y564" s="391">
        <v>4.0482546000000008</v>
      </c>
      <c r="AA564" s="384" t="s">
        <v>857</v>
      </c>
      <c r="AB564" s="384" t="s">
        <v>683</v>
      </c>
      <c r="AC564" s="382">
        <v>2</v>
      </c>
      <c r="AD564" s="384" t="s">
        <v>610</v>
      </c>
      <c r="AE564" s="382">
        <v>51</v>
      </c>
      <c r="AF564" s="386">
        <v>2010</v>
      </c>
      <c r="AG564" s="390">
        <v>139.58180100000001</v>
      </c>
      <c r="AH564" s="387">
        <v>2.7295162240205721</v>
      </c>
      <c r="AI564" s="387">
        <v>6.4523913355008187</v>
      </c>
      <c r="AJ564" s="387">
        <v>0.28737683793749008</v>
      </c>
      <c r="AK564" s="387">
        <v>2.4995335216888539E-2</v>
      </c>
      <c r="AL564" s="387">
        <v>1.7585458293377369E-2</v>
      </c>
      <c r="AM564" s="387">
        <v>4.3503898477424002E-3</v>
      </c>
      <c r="AN564" s="387">
        <v>2.299565349215002E-2</v>
      </c>
      <c r="AO564" s="387">
        <v>0.14068386250439618</v>
      </c>
      <c r="AP564" s="387">
        <v>2.9002739404401297E-2</v>
      </c>
      <c r="AQ564" s="391">
        <v>380.99079040751099</v>
      </c>
      <c r="AR564" s="391">
        <v>900.63640336599963</v>
      </c>
      <c r="AS564" s="391">
        <v>40.112576604999994</v>
      </c>
      <c r="AT564" s="391">
        <v>3.4888939061720281</v>
      </c>
      <c r="AU564" s="391">
        <v>2.4546099399999997</v>
      </c>
      <c r="AV564" s="391">
        <v>0.60723525</v>
      </c>
      <c r="AW564" s="391">
        <v>3.2097747296062393</v>
      </c>
      <c r="AX564" s="391">
        <v>19.636906899999993</v>
      </c>
      <c r="AY564" s="391">
        <v>4.0482546000000008</v>
      </c>
    </row>
    <row r="565" spans="1:51" customFormat="1" x14ac:dyDescent="0.25">
      <c r="A565" s="384" t="s">
        <v>858</v>
      </c>
      <c r="B565" s="384" t="s">
        <v>683</v>
      </c>
      <c r="C565" s="382">
        <v>2</v>
      </c>
      <c r="D565" s="384" t="s">
        <v>610</v>
      </c>
      <c r="E565" s="382">
        <v>51</v>
      </c>
      <c r="F565" s="386">
        <v>2011</v>
      </c>
      <c r="G565" s="390">
        <v>197.64985200000004</v>
      </c>
      <c r="H565" s="387">
        <v>3.0847954351649647</v>
      </c>
      <c r="I565" s="387">
        <v>5.7244105293638148</v>
      </c>
      <c r="J565" s="387">
        <v>0.20214126418875333</v>
      </c>
      <c r="K565" s="387">
        <v>2.7461241481424436E-2</v>
      </c>
      <c r="L565" s="387">
        <v>1.7200779386366549E-2</v>
      </c>
      <c r="M565" s="387">
        <v>4.2402684419920542E-3</v>
      </c>
      <c r="N565" s="387">
        <v>2.5264245774151033E-2</v>
      </c>
      <c r="O565" s="387">
        <v>0.13760627556655086</v>
      </c>
      <c r="P565" s="387">
        <v>2.8268585801926118E-2</v>
      </c>
      <c r="Q565" s="391">
        <v>609.70936121063096</v>
      </c>
      <c r="R565" s="391">
        <v>1131.4288939159999</v>
      </c>
      <c r="S565" s="391">
        <v>39.953190950000007</v>
      </c>
      <c r="T565" s="391">
        <v>5.4277103145398016</v>
      </c>
      <c r="U565" s="391">
        <v>3.3997314999999997</v>
      </c>
      <c r="V565" s="391">
        <v>0.83808843000000022</v>
      </c>
      <c r="W565" s="391">
        <v>4.9934744381525782</v>
      </c>
      <c r="X565" s="391">
        <v>27.197859999999999</v>
      </c>
      <c r="Y565" s="391">
        <v>5.5872817999999995</v>
      </c>
      <c r="AA565" s="384" t="s">
        <v>858</v>
      </c>
      <c r="AB565" s="384" t="s">
        <v>683</v>
      </c>
      <c r="AC565" s="382">
        <v>2</v>
      </c>
      <c r="AD565" s="384" t="s">
        <v>610</v>
      </c>
      <c r="AE565" s="382">
        <v>51</v>
      </c>
      <c r="AF565" s="386">
        <v>2011</v>
      </c>
      <c r="AG565" s="390">
        <v>197.64985200000004</v>
      </c>
      <c r="AH565" s="387">
        <v>3.0847954351649647</v>
      </c>
      <c r="AI565" s="387">
        <v>5.7244105293638148</v>
      </c>
      <c r="AJ565" s="387">
        <v>0.20214126418875333</v>
      </c>
      <c r="AK565" s="387">
        <v>2.7461241481424436E-2</v>
      </c>
      <c r="AL565" s="387">
        <v>1.7200779386366549E-2</v>
      </c>
      <c r="AM565" s="387">
        <v>4.2402684419920542E-3</v>
      </c>
      <c r="AN565" s="387">
        <v>2.5264245774151033E-2</v>
      </c>
      <c r="AO565" s="387">
        <v>0.13760627556655086</v>
      </c>
      <c r="AP565" s="387">
        <v>2.8268585801926118E-2</v>
      </c>
      <c r="AQ565" s="391">
        <v>609.70936121063096</v>
      </c>
      <c r="AR565" s="391">
        <v>1131.4288939159999</v>
      </c>
      <c r="AS565" s="391">
        <v>39.953190950000007</v>
      </c>
      <c r="AT565" s="391">
        <v>5.4277103145398016</v>
      </c>
      <c r="AU565" s="391">
        <v>3.3997314999999997</v>
      </c>
      <c r="AV565" s="391">
        <v>0.83808843000000022</v>
      </c>
      <c r="AW565" s="391">
        <v>4.9934744381525782</v>
      </c>
      <c r="AX565" s="391">
        <v>27.197859999999999</v>
      </c>
      <c r="AY565" s="391">
        <v>5.5872817999999995</v>
      </c>
    </row>
    <row r="566" spans="1:51" customFormat="1" x14ac:dyDescent="0.25">
      <c r="A566" s="384" t="s">
        <v>859</v>
      </c>
      <c r="B566" s="384" t="s">
        <v>683</v>
      </c>
      <c r="C566" s="382">
        <v>2</v>
      </c>
      <c r="D566" s="384" t="s">
        <v>610</v>
      </c>
      <c r="E566" s="382">
        <v>51</v>
      </c>
      <c r="F566" s="386">
        <v>2012</v>
      </c>
      <c r="G566" s="390">
        <v>284.79134000000005</v>
      </c>
      <c r="H566" s="387">
        <v>3.3886223095944237</v>
      </c>
      <c r="I566" s="387">
        <v>5.8772540334864125</v>
      </c>
      <c r="J566" s="387">
        <v>0.19689119556795504</v>
      </c>
      <c r="K566" s="387">
        <v>1.9099141887634643E-2</v>
      </c>
      <c r="L566" s="387">
        <v>1.8505275476424249E-2</v>
      </c>
      <c r="M566" s="387">
        <v>4.6137078114805033E-3</v>
      </c>
      <c r="N566" s="387">
        <v>1.757117028287165E-2</v>
      </c>
      <c r="O566" s="387">
        <v>0.14804227895412825</v>
      </c>
      <c r="P566" s="387">
        <v>3.0758209150601276E-2</v>
      </c>
      <c r="Q566" s="391">
        <v>965.05028830329093</v>
      </c>
      <c r="R566" s="391">
        <v>1673.7910517170005</v>
      </c>
      <c r="S566" s="391">
        <v>56.072907419999986</v>
      </c>
      <c r="T566" s="391">
        <v>5.4392702110296005</v>
      </c>
      <c r="U566" s="391">
        <v>5.2701422000000013</v>
      </c>
      <c r="V566" s="391">
        <v>1.31394403</v>
      </c>
      <c r="W566" s="391">
        <v>5.004117130227197</v>
      </c>
      <c r="X566" s="391">
        <v>42.161158999999991</v>
      </c>
      <c r="Y566" s="391">
        <v>8.7596716000000008</v>
      </c>
      <c r="AA566" s="384" t="s">
        <v>859</v>
      </c>
      <c r="AB566" s="384" t="s">
        <v>683</v>
      </c>
      <c r="AC566" s="382">
        <v>2</v>
      </c>
      <c r="AD566" s="384" t="s">
        <v>610</v>
      </c>
      <c r="AE566" s="382">
        <v>51</v>
      </c>
      <c r="AF566" s="386">
        <v>2012</v>
      </c>
      <c r="AG566" s="390">
        <v>284.79134000000005</v>
      </c>
      <c r="AH566" s="387">
        <v>3.3886223095944237</v>
      </c>
      <c r="AI566" s="387">
        <v>5.8772540334864125</v>
      </c>
      <c r="AJ566" s="387">
        <v>0.19689119556795504</v>
      </c>
      <c r="AK566" s="387">
        <v>1.9099141887634643E-2</v>
      </c>
      <c r="AL566" s="387">
        <v>1.8505275476424249E-2</v>
      </c>
      <c r="AM566" s="387">
        <v>4.6137078114805033E-3</v>
      </c>
      <c r="AN566" s="387">
        <v>1.757117028287165E-2</v>
      </c>
      <c r="AO566" s="387">
        <v>0.14804227895412825</v>
      </c>
      <c r="AP566" s="387">
        <v>3.0758209150601276E-2</v>
      </c>
      <c r="AQ566" s="391">
        <v>965.05028830329093</v>
      </c>
      <c r="AR566" s="391">
        <v>1673.7910517170005</v>
      </c>
      <c r="AS566" s="391">
        <v>56.072907419999986</v>
      </c>
      <c r="AT566" s="391">
        <v>5.4392702110296005</v>
      </c>
      <c r="AU566" s="391">
        <v>5.2701422000000013</v>
      </c>
      <c r="AV566" s="391">
        <v>1.31394403</v>
      </c>
      <c r="AW566" s="391">
        <v>5.004117130227197</v>
      </c>
      <c r="AX566" s="391">
        <v>42.161158999999991</v>
      </c>
      <c r="AY566" s="391">
        <v>8.7596716000000008</v>
      </c>
    </row>
    <row r="567" spans="1:51" customFormat="1" x14ac:dyDescent="0.25">
      <c r="A567" s="384" t="s">
        <v>860</v>
      </c>
      <c r="B567" s="384" t="s">
        <v>683</v>
      </c>
      <c r="C567" s="382">
        <v>2</v>
      </c>
      <c r="D567" s="384" t="s">
        <v>610</v>
      </c>
      <c r="E567" s="382">
        <v>51</v>
      </c>
      <c r="F567" s="386">
        <v>2013</v>
      </c>
      <c r="G567" s="390">
        <v>313.50264000000004</v>
      </c>
      <c r="H567" s="387">
        <v>3.2702344803017129</v>
      </c>
      <c r="I567" s="387">
        <v>4.7592361140020998</v>
      </c>
      <c r="J567" s="387">
        <v>0.16570315698138932</v>
      </c>
      <c r="K567" s="387">
        <v>1.701349277929207E-2</v>
      </c>
      <c r="L567" s="387">
        <v>1.8483274973378212E-2</v>
      </c>
      <c r="M567" s="387">
        <v>4.6074015836038889E-3</v>
      </c>
      <c r="N567" s="387">
        <v>1.5652364047417915E-2</v>
      </c>
      <c r="O567" s="387">
        <v>0.14786633375718938</v>
      </c>
      <c r="P567" s="387">
        <v>3.0716169726672796E-2</v>
      </c>
      <c r="Q567" s="391">
        <v>1025.2271429936152</v>
      </c>
      <c r="R567" s="391">
        <v>1492.0330861229995</v>
      </c>
      <c r="S567" s="391">
        <v>51.948377169999986</v>
      </c>
      <c r="T567" s="391">
        <v>5.3337749019290017</v>
      </c>
      <c r="U567" s="391">
        <v>5.7945554999999995</v>
      </c>
      <c r="V567" s="391">
        <v>1.4444325600000001</v>
      </c>
      <c r="W567" s="391">
        <v>4.9070574511066019</v>
      </c>
      <c r="X567" s="391">
        <v>46.356485999999997</v>
      </c>
      <c r="Y567" s="391">
        <v>9.6296003000000017</v>
      </c>
      <c r="AA567" s="384" t="s">
        <v>860</v>
      </c>
      <c r="AB567" s="384" t="s">
        <v>683</v>
      </c>
      <c r="AC567" s="382">
        <v>2</v>
      </c>
      <c r="AD567" s="384" t="s">
        <v>610</v>
      </c>
      <c r="AE567" s="382">
        <v>51</v>
      </c>
      <c r="AF567" s="386">
        <v>2013</v>
      </c>
      <c r="AG567" s="390">
        <v>313.50264000000004</v>
      </c>
      <c r="AH567" s="387">
        <v>3.2702344803017129</v>
      </c>
      <c r="AI567" s="387">
        <v>4.7592361140020998</v>
      </c>
      <c r="AJ567" s="387">
        <v>0.16570315698138932</v>
      </c>
      <c r="AK567" s="387">
        <v>1.701349277929207E-2</v>
      </c>
      <c r="AL567" s="387">
        <v>1.8483274973378212E-2</v>
      </c>
      <c r="AM567" s="387">
        <v>4.6074015836038889E-3</v>
      </c>
      <c r="AN567" s="387">
        <v>1.5652364047417915E-2</v>
      </c>
      <c r="AO567" s="387">
        <v>0.14786633375718938</v>
      </c>
      <c r="AP567" s="387">
        <v>3.0716169726672796E-2</v>
      </c>
      <c r="AQ567" s="391">
        <v>1025.2271429936152</v>
      </c>
      <c r="AR567" s="391">
        <v>1492.0330861229995</v>
      </c>
      <c r="AS567" s="391">
        <v>51.948377169999986</v>
      </c>
      <c r="AT567" s="391">
        <v>5.3337749019290017</v>
      </c>
      <c r="AU567" s="391">
        <v>5.7945554999999995</v>
      </c>
      <c r="AV567" s="391">
        <v>1.4444325600000001</v>
      </c>
      <c r="AW567" s="391">
        <v>4.9070574511066019</v>
      </c>
      <c r="AX567" s="391">
        <v>46.356485999999997</v>
      </c>
      <c r="AY567" s="391">
        <v>9.6296003000000017</v>
      </c>
    </row>
    <row r="568" spans="1:51" customFormat="1" x14ac:dyDescent="0.25">
      <c r="A568" s="384" t="s">
        <v>861</v>
      </c>
      <c r="B568" s="384" t="s">
        <v>683</v>
      </c>
      <c r="C568" s="382">
        <v>2</v>
      </c>
      <c r="D568" s="384" t="s">
        <v>610</v>
      </c>
      <c r="E568" s="382">
        <v>51</v>
      </c>
      <c r="F568" s="386">
        <v>2014</v>
      </c>
      <c r="G568" s="390">
        <v>285.03139000000004</v>
      </c>
      <c r="H568" s="387">
        <v>2.3247945302798994</v>
      </c>
      <c r="I568" s="387">
        <v>4.6565764853688538</v>
      </c>
      <c r="J568" s="387">
        <v>0.12938383056687192</v>
      </c>
      <c r="K568" s="387">
        <v>9.5502423810602064E-3</v>
      </c>
      <c r="L568" s="387">
        <v>1.8430898435431969E-2</v>
      </c>
      <c r="M568" s="387">
        <v>4.5560052526144573E-3</v>
      </c>
      <c r="N568" s="387">
        <v>8.7862021537968155E-3</v>
      </c>
      <c r="O568" s="387">
        <v>0.14744723379414454</v>
      </c>
      <c r="P568" s="387">
        <v>3.0373506931990885E-2</v>
      </c>
      <c r="Q568" s="391">
        <v>662.63941643007695</v>
      </c>
      <c r="R568" s="391">
        <v>1327.2704682659992</v>
      </c>
      <c r="S568" s="391">
        <v>36.878453069999992</v>
      </c>
      <c r="T568" s="391">
        <v>2.7221188607105007</v>
      </c>
      <c r="U568" s="391">
        <v>5.2533846000000004</v>
      </c>
      <c r="V568" s="391">
        <v>1.2986045100000001</v>
      </c>
      <c r="W568" s="391">
        <v>2.5043434127177004</v>
      </c>
      <c r="X568" s="391">
        <v>42.027090000000001</v>
      </c>
      <c r="Y568" s="391">
        <v>8.6574028999999992</v>
      </c>
      <c r="AA568" s="384" t="s">
        <v>861</v>
      </c>
      <c r="AB568" s="384" t="s">
        <v>683</v>
      </c>
      <c r="AC568" s="382">
        <v>2</v>
      </c>
      <c r="AD568" s="384" t="s">
        <v>610</v>
      </c>
      <c r="AE568" s="382">
        <v>51</v>
      </c>
      <c r="AF568" s="386">
        <v>2014</v>
      </c>
      <c r="AG568" s="390">
        <v>285.03139000000004</v>
      </c>
      <c r="AH568" s="387">
        <v>2.3247945302798994</v>
      </c>
      <c r="AI568" s="387">
        <v>4.6565764853688538</v>
      </c>
      <c r="AJ568" s="387">
        <v>0.12938383056687192</v>
      </c>
      <c r="AK568" s="387">
        <v>9.5502423810602064E-3</v>
      </c>
      <c r="AL568" s="387">
        <v>1.8430898435431969E-2</v>
      </c>
      <c r="AM568" s="387">
        <v>4.5560052526144573E-3</v>
      </c>
      <c r="AN568" s="387">
        <v>8.7862021537968155E-3</v>
      </c>
      <c r="AO568" s="387">
        <v>0.14744723379414454</v>
      </c>
      <c r="AP568" s="387">
        <v>3.0373506931990885E-2</v>
      </c>
      <c r="AQ568" s="391">
        <v>662.63941643007695</v>
      </c>
      <c r="AR568" s="391">
        <v>1327.2704682659992</v>
      </c>
      <c r="AS568" s="391">
        <v>36.878453069999992</v>
      </c>
      <c r="AT568" s="391">
        <v>2.7221188607105007</v>
      </c>
      <c r="AU568" s="391">
        <v>5.2533846000000004</v>
      </c>
      <c r="AV568" s="391">
        <v>1.2986045100000001</v>
      </c>
      <c r="AW568" s="391">
        <v>2.5043434127177004</v>
      </c>
      <c r="AX568" s="391">
        <v>42.027090000000001</v>
      </c>
      <c r="AY568" s="391">
        <v>8.6574028999999992</v>
      </c>
    </row>
    <row r="569" spans="1:51" customFormat="1" x14ac:dyDescent="0.25">
      <c r="A569" s="384" t="s">
        <v>862</v>
      </c>
      <c r="B569" s="384" t="s">
        <v>683</v>
      </c>
      <c r="C569" s="382">
        <v>2</v>
      </c>
      <c r="D569" s="384" t="s">
        <v>610</v>
      </c>
      <c r="E569" s="382">
        <v>51</v>
      </c>
      <c r="F569" s="386">
        <v>2015</v>
      </c>
      <c r="G569" s="390">
        <v>456.22185999999994</v>
      </c>
      <c r="H569" s="387">
        <v>2.3741632366804764</v>
      </c>
      <c r="I569" s="387">
        <v>4.6875822497896102</v>
      </c>
      <c r="J569" s="387">
        <v>0.12673134415347831</v>
      </c>
      <c r="K569" s="387">
        <v>9.3756177254822864E-3</v>
      </c>
      <c r="L569" s="387">
        <v>1.8528357672295673E-2</v>
      </c>
      <c r="M569" s="387">
        <v>4.584099718500996E-3</v>
      </c>
      <c r="N569" s="387">
        <v>8.6255419257003588E-3</v>
      </c>
      <c r="O569" s="387">
        <v>0.14822687584501099</v>
      </c>
      <c r="P569" s="387">
        <v>3.0560810917740776E-2</v>
      </c>
      <c r="Q569" s="391">
        <v>1083.1451677819871</v>
      </c>
      <c r="R569" s="391">
        <v>2138.5774929020004</v>
      </c>
      <c r="S569" s="391">
        <v>57.817609549999986</v>
      </c>
      <c r="T569" s="391">
        <v>4.2773617573684977</v>
      </c>
      <c r="U569" s="391">
        <v>8.4530418000000012</v>
      </c>
      <c r="V569" s="391">
        <v>2.0913665000000004</v>
      </c>
      <c r="W569" s="391">
        <v>3.9351607808509987</v>
      </c>
      <c r="X569" s="391">
        <v>67.624340999999973</v>
      </c>
      <c r="Y569" s="391">
        <v>13.942510000000002</v>
      </c>
      <c r="AA569" s="384" t="s">
        <v>862</v>
      </c>
      <c r="AB569" s="384" t="s">
        <v>683</v>
      </c>
      <c r="AC569" s="382">
        <v>2</v>
      </c>
      <c r="AD569" s="384" t="s">
        <v>610</v>
      </c>
      <c r="AE569" s="382">
        <v>51</v>
      </c>
      <c r="AF569" s="386">
        <v>2015</v>
      </c>
      <c r="AG569" s="390">
        <v>456.22185999999994</v>
      </c>
      <c r="AH569" s="387">
        <v>2.3741632366804764</v>
      </c>
      <c r="AI569" s="387">
        <v>4.6875822497896102</v>
      </c>
      <c r="AJ569" s="387">
        <v>0.12673134415347831</v>
      </c>
      <c r="AK569" s="387">
        <v>9.3756177254822864E-3</v>
      </c>
      <c r="AL569" s="387">
        <v>1.8528357672295673E-2</v>
      </c>
      <c r="AM569" s="387">
        <v>4.584099718500996E-3</v>
      </c>
      <c r="AN569" s="387">
        <v>8.6255419257003588E-3</v>
      </c>
      <c r="AO569" s="387">
        <v>0.14822687584501099</v>
      </c>
      <c r="AP569" s="387">
        <v>3.0560810917740776E-2</v>
      </c>
      <c r="AQ569" s="391">
        <v>1083.1451677819871</v>
      </c>
      <c r="AR569" s="391">
        <v>2138.5774929020004</v>
      </c>
      <c r="AS569" s="391">
        <v>57.817609549999986</v>
      </c>
      <c r="AT569" s="391">
        <v>4.2773617573684977</v>
      </c>
      <c r="AU569" s="391">
        <v>8.4530418000000012</v>
      </c>
      <c r="AV569" s="391">
        <v>2.0913665000000004</v>
      </c>
      <c r="AW569" s="391">
        <v>3.9351607808509987</v>
      </c>
      <c r="AX569" s="391">
        <v>67.624340999999973</v>
      </c>
      <c r="AY569" s="391">
        <v>13.942510000000002</v>
      </c>
    </row>
    <row r="570" spans="1:51" customFormat="1" x14ac:dyDescent="0.25">
      <c r="A570" s="384" t="s">
        <v>863</v>
      </c>
      <c r="B570" s="384" t="s">
        <v>683</v>
      </c>
      <c r="C570" s="382">
        <v>2</v>
      </c>
      <c r="D570" s="384" t="s">
        <v>610</v>
      </c>
      <c r="E570" s="382">
        <v>51</v>
      </c>
      <c r="F570" s="386">
        <v>2016</v>
      </c>
      <c r="G570" s="390">
        <v>624.14657000000011</v>
      </c>
      <c r="H570" s="387">
        <v>2.3180245159019774</v>
      </c>
      <c r="I570" s="387">
        <v>4.5945980121031473</v>
      </c>
      <c r="J570" s="387">
        <v>0.12574271870147424</v>
      </c>
      <c r="K570" s="387">
        <v>9.3937476369952647E-3</v>
      </c>
      <c r="L570" s="387">
        <v>1.8518229780546572E-2</v>
      </c>
      <c r="M570" s="387">
        <v>4.5811806672269298E-3</v>
      </c>
      <c r="N570" s="387">
        <v>8.6422195202546723E-3</v>
      </c>
      <c r="O570" s="387">
        <v>0.14814604204265669</v>
      </c>
      <c r="P570" s="387">
        <v>3.0541360501268145E-2</v>
      </c>
      <c r="Q570" s="391">
        <v>1446.7870507761299</v>
      </c>
      <c r="R570" s="391">
        <v>2867.7025897829985</v>
      </c>
      <c r="S570" s="391">
        <v>78.481886580000022</v>
      </c>
      <c r="T570" s="391">
        <v>5.8630753670762008</v>
      </c>
      <c r="U570" s="391">
        <v>11.558089599999999</v>
      </c>
      <c r="V570" s="391">
        <v>2.8593282000000002</v>
      </c>
      <c r="W570" s="391">
        <v>5.3940116707540007</v>
      </c>
      <c r="X570" s="391">
        <v>92.464843999999985</v>
      </c>
      <c r="Y570" s="391">
        <v>19.062285399999997</v>
      </c>
      <c r="AA570" s="384" t="s">
        <v>863</v>
      </c>
      <c r="AB570" s="384" t="s">
        <v>683</v>
      </c>
      <c r="AC570" s="382">
        <v>2</v>
      </c>
      <c r="AD570" s="384" t="s">
        <v>610</v>
      </c>
      <c r="AE570" s="382">
        <v>51</v>
      </c>
      <c r="AF570" s="386">
        <v>2016</v>
      </c>
      <c r="AG570" s="390">
        <v>624.14657000000011</v>
      </c>
      <c r="AH570" s="387">
        <v>2.3180245159019774</v>
      </c>
      <c r="AI570" s="387">
        <v>4.5945980121031473</v>
      </c>
      <c r="AJ570" s="387">
        <v>0.12574271870147424</v>
      </c>
      <c r="AK570" s="387">
        <v>9.3937476369952647E-3</v>
      </c>
      <c r="AL570" s="387">
        <v>1.8518229780546572E-2</v>
      </c>
      <c r="AM570" s="387">
        <v>4.5811806672269298E-3</v>
      </c>
      <c r="AN570" s="387">
        <v>8.6422195202546723E-3</v>
      </c>
      <c r="AO570" s="387">
        <v>0.14814604204265669</v>
      </c>
      <c r="AP570" s="387">
        <v>3.0541360501268145E-2</v>
      </c>
      <c r="AQ570" s="391">
        <v>1446.7870507761299</v>
      </c>
      <c r="AR570" s="391">
        <v>2867.7025897829985</v>
      </c>
      <c r="AS570" s="391">
        <v>78.481886580000022</v>
      </c>
      <c r="AT570" s="391">
        <v>5.8630753670762008</v>
      </c>
      <c r="AU570" s="391">
        <v>11.558089599999999</v>
      </c>
      <c r="AV570" s="391">
        <v>2.8593282000000002</v>
      </c>
      <c r="AW570" s="391">
        <v>5.3940116707540007</v>
      </c>
      <c r="AX570" s="391">
        <v>92.464843999999985</v>
      </c>
      <c r="AY570" s="391">
        <v>19.062285399999997</v>
      </c>
    </row>
    <row r="571" spans="1:51" customFormat="1" x14ac:dyDescent="0.25">
      <c r="A571" s="384" t="s">
        <v>864</v>
      </c>
      <c r="B571" s="384" t="s">
        <v>683</v>
      </c>
      <c r="C571" s="382">
        <v>2</v>
      </c>
      <c r="D571" s="384" t="s">
        <v>610</v>
      </c>
      <c r="E571" s="382">
        <v>51</v>
      </c>
      <c r="F571" s="386">
        <v>2017</v>
      </c>
      <c r="G571" s="390">
        <v>675.77013999999997</v>
      </c>
      <c r="H571" s="387">
        <v>2.2130275638796633</v>
      </c>
      <c r="I571" s="387">
        <v>4.3342174752468345</v>
      </c>
      <c r="J571" s="387">
        <v>0.12274323300227502</v>
      </c>
      <c r="K571" s="387">
        <v>9.6440602080600964E-3</v>
      </c>
      <c r="L571" s="387">
        <v>1.8378529569240812E-2</v>
      </c>
      <c r="M571" s="387">
        <v>4.5408870832913681E-3</v>
      </c>
      <c r="N571" s="387">
        <v>8.8725049340704822E-3</v>
      </c>
      <c r="O571" s="387">
        <v>0.14702819511971923</v>
      </c>
      <c r="P571" s="387">
        <v>3.0272759314283998E-2</v>
      </c>
      <c r="Q571" s="391">
        <v>1495.497946666819</v>
      </c>
      <c r="R571" s="391">
        <v>2928.9347500379995</v>
      </c>
      <c r="S571" s="391">
        <v>82.946211750000003</v>
      </c>
      <c r="T571" s="391">
        <v>6.5171679169691998</v>
      </c>
      <c r="U571" s="391">
        <v>12.419661500000004</v>
      </c>
      <c r="V571" s="391">
        <v>3.0685958999999996</v>
      </c>
      <c r="W571" s="391">
        <v>5.9957739014475004</v>
      </c>
      <c r="X571" s="391">
        <v>99.357263999999986</v>
      </c>
      <c r="Y571" s="391">
        <v>20.4574268</v>
      </c>
      <c r="AA571" s="384" t="s">
        <v>864</v>
      </c>
      <c r="AB571" s="384" t="s">
        <v>683</v>
      </c>
      <c r="AC571" s="382">
        <v>2</v>
      </c>
      <c r="AD571" s="384" t="s">
        <v>610</v>
      </c>
      <c r="AE571" s="382">
        <v>51</v>
      </c>
      <c r="AF571" s="386">
        <v>2017</v>
      </c>
      <c r="AG571" s="390">
        <v>675.77013999999997</v>
      </c>
      <c r="AH571" s="387">
        <v>2.2130275638796633</v>
      </c>
      <c r="AI571" s="387">
        <v>4.3342174752468345</v>
      </c>
      <c r="AJ571" s="387">
        <v>0.12274323300227502</v>
      </c>
      <c r="AK571" s="387">
        <v>9.6440602080600964E-3</v>
      </c>
      <c r="AL571" s="387">
        <v>1.8378529569240812E-2</v>
      </c>
      <c r="AM571" s="387">
        <v>4.5408870832913681E-3</v>
      </c>
      <c r="AN571" s="387">
        <v>8.8725049340704822E-3</v>
      </c>
      <c r="AO571" s="387">
        <v>0.14702819511971923</v>
      </c>
      <c r="AP571" s="387">
        <v>3.0272759314283998E-2</v>
      </c>
      <c r="AQ571" s="391">
        <v>1495.497946666819</v>
      </c>
      <c r="AR571" s="391">
        <v>2928.9347500379995</v>
      </c>
      <c r="AS571" s="391">
        <v>82.946211750000003</v>
      </c>
      <c r="AT571" s="391">
        <v>6.5171679169691998</v>
      </c>
      <c r="AU571" s="391">
        <v>12.419661500000004</v>
      </c>
      <c r="AV571" s="391">
        <v>3.0685958999999996</v>
      </c>
      <c r="AW571" s="391">
        <v>5.9957739014475004</v>
      </c>
      <c r="AX571" s="391">
        <v>99.357263999999986</v>
      </c>
      <c r="AY571" s="391">
        <v>20.4574268</v>
      </c>
    </row>
    <row r="572" spans="1:51" customFormat="1" x14ac:dyDescent="0.25">
      <c r="A572" s="384" t="s">
        <v>865</v>
      </c>
      <c r="B572" s="384" t="s">
        <v>683</v>
      </c>
      <c r="C572" s="382">
        <v>2</v>
      </c>
      <c r="D572" s="384" t="s">
        <v>610</v>
      </c>
      <c r="E572" s="382">
        <v>51</v>
      </c>
      <c r="F572" s="386">
        <v>2018</v>
      </c>
      <c r="G572" s="390">
        <v>800.41097000000002</v>
      </c>
      <c r="H572" s="387">
        <v>2.2525313630505459</v>
      </c>
      <c r="I572" s="387">
        <v>4.3813701522881434</v>
      </c>
      <c r="J572" s="387">
        <v>0.1230442426719863</v>
      </c>
      <c r="K572" s="387">
        <v>9.3773340158612526E-3</v>
      </c>
      <c r="L572" s="387">
        <v>1.852736651023161E-2</v>
      </c>
      <c r="M572" s="387">
        <v>4.5838274805254098E-3</v>
      </c>
      <c r="N572" s="387">
        <v>8.6271194847384464E-3</v>
      </c>
      <c r="O572" s="387">
        <v>0.14821908800175487</v>
      </c>
      <c r="P572" s="387">
        <v>3.0559000209604819E-2</v>
      </c>
      <c r="Q572" s="391">
        <v>1802.9508132547096</v>
      </c>
      <c r="R572" s="391">
        <v>3506.8967335220009</v>
      </c>
      <c r="S572" s="391">
        <v>98.485961629999949</v>
      </c>
      <c r="T572" s="391">
        <v>7.5057210156495007</v>
      </c>
      <c r="U572" s="391">
        <v>14.829507399999999</v>
      </c>
      <c r="V572" s="391">
        <v>3.6689457999999995</v>
      </c>
      <c r="W572" s="391">
        <v>6.9052410750854003</v>
      </c>
      <c r="X572" s="391">
        <v>118.63618399999999</v>
      </c>
      <c r="Y572" s="391">
        <v>24.459758999999998</v>
      </c>
      <c r="AA572" s="384" t="s">
        <v>865</v>
      </c>
      <c r="AB572" s="384" t="s">
        <v>683</v>
      </c>
      <c r="AC572" s="382">
        <v>2</v>
      </c>
      <c r="AD572" s="384" t="s">
        <v>610</v>
      </c>
      <c r="AE572" s="382">
        <v>51</v>
      </c>
      <c r="AF572" s="386">
        <v>2018</v>
      </c>
      <c r="AG572" s="390">
        <v>800.41097000000002</v>
      </c>
      <c r="AH572" s="387">
        <v>2.2525313630505459</v>
      </c>
      <c r="AI572" s="387">
        <v>4.3813701522881434</v>
      </c>
      <c r="AJ572" s="387">
        <v>0.1230442426719863</v>
      </c>
      <c r="AK572" s="387">
        <v>9.3773340158612526E-3</v>
      </c>
      <c r="AL572" s="387">
        <v>1.852736651023161E-2</v>
      </c>
      <c r="AM572" s="387">
        <v>4.5838274805254098E-3</v>
      </c>
      <c r="AN572" s="387">
        <v>8.6271194847384464E-3</v>
      </c>
      <c r="AO572" s="387">
        <v>0.14821908800175487</v>
      </c>
      <c r="AP572" s="387">
        <v>3.0559000209604819E-2</v>
      </c>
      <c r="AQ572" s="391">
        <v>1802.9508132547096</v>
      </c>
      <c r="AR572" s="391">
        <v>3506.8967335220009</v>
      </c>
      <c r="AS572" s="391">
        <v>98.485961629999949</v>
      </c>
      <c r="AT572" s="391">
        <v>7.5057210156495007</v>
      </c>
      <c r="AU572" s="391">
        <v>14.829507399999999</v>
      </c>
      <c r="AV572" s="391">
        <v>3.6689457999999995</v>
      </c>
      <c r="AW572" s="391">
        <v>6.9052410750854003</v>
      </c>
      <c r="AX572" s="391">
        <v>118.63618399999999</v>
      </c>
      <c r="AY572" s="391">
        <v>24.459758999999998</v>
      </c>
    </row>
    <row r="573" spans="1:51" customFormat="1" x14ac:dyDescent="0.25">
      <c r="A573" s="384" t="s">
        <v>866</v>
      </c>
      <c r="B573" s="384" t="s">
        <v>683</v>
      </c>
      <c r="C573" s="382">
        <v>2</v>
      </c>
      <c r="D573" s="384" t="s">
        <v>610</v>
      </c>
      <c r="E573" s="382">
        <v>51</v>
      </c>
      <c r="F573" s="386">
        <v>2019</v>
      </c>
      <c r="G573" s="390">
        <v>977.09802000000002</v>
      </c>
      <c r="H573" s="387">
        <v>2.2978382159469128</v>
      </c>
      <c r="I573" s="387">
        <v>4.4493518860983885</v>
      </c>
      <c r="J573" s="387">
        <v>0.12363729544759484</v>
      </c>
      <c r="K573" s="387">
        <v>8.8805807761816943E-3</v>
      </c>
      <c r="L573" s="387">
        <v>1.8804591068560347E-2</v>
      </c>
      <c r="M573" s="387">
        <v>4.6637796891656792E-3</v>
      </c>
      <c r="N573" s="387">
        <v>8.1701063323211948E-3</v>
      </c>
      <c r="O573" s="387">
        <v>0.15043667880935838</v>
      </c>
      <c r="P573" s="387">
        <v>3.1092011628475101E-2</v>
      </c>
      <c r="Q573" s="391">
        <v>2245.2131710820609</v>
      </c>
      <c r="R573" s="391">
        <v>4347.4529181900007</v>
      </c>
      <c r="S573" s="391">
        <v>120.80575657999994</v>
      </c>
      <c r="T573" s="391">
        <v>8.6771978928571976</v>
      </c>
      <c r="U573" s="391">
        <v>18.3739287</v>
      </c>
      <c r="V573" s="391">
        <v>4.5569699000000004</v>
      </c>
      <c r="W573" s="391">
        <v>7.9829947205005007</v>
      </c>
      <c r="X573" s="391">
        <v>146.99138100000002</v>
      </c>
      <c r="Y573" s="391">
        <v>30.379942999999997</v>
      </c>
      <c r="AA573" s="384" t="s">
        <v>866</v>
      </c>
      <c r="AB573" s="384" t="s">
        <v>683</v>
      </c>
      <c r="AC573" s="382">
        <v>2</v>
      </c>
      <c r="AD573" s="384" t="s">
        <v>610</v>
      </c>
      <c r="AE573" s="382">
        <v>51</v>
      </c>
      <c r="AF573" s="386">
        <v>2019</v>
      </c>
      <c r="AG573" s="390">
        <v>977.09802000000002</v>
      </c>
      <c r="AH573" s="387">
        <v>2.2978382159469128</v>
      </c>
      <c r="AI573" s="387">
        <v>4.4493518860983885</v>
      </c>
      <c r="AJ573" s="387">
        <v>0.12363729544759484</v>
      </c>
      <c r="AK573" s="387">
        <v>8.8805807761816943E-3</v>
      </c>
      <c r="AL573" s="387">
        <v>1.8804591068560347E-2</v>
      </c>
      <c r="AM573" s="387">
        <v>4.6637796891656792E-3</v>
      </c>
      <c r="AN573" s="387">
        <v>8.1701063323211948E-3</v>
      </c>
      <c r="AO573" s="387">
        <v>0.15043667880935838</v>
      </c>
      <c r="AP573" s="387">
        <v>3.1092011628475101E-2</v>
      </c>
      <c r="AQ573" s="391">
        <v>2245.2131710820609</v>
      </c>
      <c r="AR573" s="391">
        <v>4347.4529181900007</v>
      </c>
      <c r="AS573" s="391">
        <v>120.80575657999994</v>
      </c>
      <c r="AT573" s="391">
        <v>8.6771978928571976</v>
      </c>
      <c r="AU573" s="391">
        <v>18.3739287</v>
      </c>
      <c r="AV573" s="391">
        <v>4.5569699000000004</v>
      </c>
      <c r="AW573" s="391">
        <v>7.9829947205005007</v>
      </c>
      <c r="AX573" s="391">
        <v>146.99138100000002</v>
      </c>
      <c r="AY573" s="391">
        <v>30.379942999999997</v>
      </c>
    </row>
    <row r="574" spans="1:51" customFormat="1" x14ac:dyDescent="0.25">
      <c r="A574" s="384" t="s">
        <v>867</v>
      </c>
      <c r="B574" s="384" t="s">
        <v>683</v>
      </c>
      <c r="C574" s="382">
        <v>2</v>
      </c>
      <c r="D574" s="384" t="s">
        <v>610</v>
      </c>
      <c r="E574" s="382">
        <v>51</v>
      </c>
      <c r="F574" s="386">
        <v>2020</v>
      </c>
      <c r="G574" s="390">
        <v>869.23456000000022</v>
      </c>
      <c r="H574" s="387">
        <v>2.2935271934088877</v>
      </c>
      <c r="I574" s="387">
        <v>4.4428858796180402</v>
      </c>
      <c r="J574" s="387">
        <v>0.12358086360487096</v>
      </c>
      <c r="K574" s="387">
        <v>8.9278676211040162E-3</v>
      </c>
      <c r="L574" s="387">
        <v>1.8778188248750719E-2</v>
      </c>
      <c r="M574" s="387">
        <v>4.6561670304503299E-3</v>
      </c>
      <c r="N574" s="387">
        <v>8.2136074024426724E-3</v>
      </c>
      <c r="O574" s="387">
        <v>0.15022550990149305</v>
      </c>
      <c r="P574" s="387">
        <v>3.1041303741995711E-2</v>
      </c>
      <c r="Q574" s="391">
        <v>1993.61310081081</v>
      </c>
      <c r="R574" s="391">
        <v>3861.9099527000008</v>
      </c>
      <c r="S574" s="391">
        <v>107.42075760000004</v>
      </c>
      <c r="T574" s="391">
        <v>7.7604110833685986</v>
      </c>
      <c r="U574" s="391">
        <v>16.322650200000005</v>
      </c>
      <c r="V574" s="391">
        <v>4.0473013</v>
      </c>
      <c r="W574" s="391">
        <v>7.1395514164750011</v>
      </c>
      <c r="X574" s="391">
        <v>130.58120499999998</v>
      </c>
      <c r="Y574" s="391">
        <v>26.982174000000001</v>
      </c>
      <c r="AA574" s="384" t="s">
        <v>867</v>
      </c>
      <c r="AB574" s="384" t="s">
        <v>683</v>
      </c>
      <c r="AC574" s="382">
        <v>2</v>
      </c>
      <c r="AD574" s="384" t="s">
        <v>610</v>
      </c>
      <c r="AE574" s="382">
        <v>51</v>
      </c>
      <c r="AF574" s="386">
        <v>2020</v>
      </c>
      <c r="AG574" s="390">
        <v>869.23456000000022</v>
      </c>
      <c r="AH574" s="387">
        <v>2.2935271934088877</v>
      </c>
      <c r="AI574" s="387">
        <v>4.4428858796180402</v>
      </c>
      <c r="AJ574" s="387">
        <v>0.12358086360487096</v>
      </c>
      <c r="AK574" s="387">
        <v>8.9278676211040162E-3</v>
      </c>
      <c r="AL574" s="387">
        <v>1.8778188248750719E-2</v>
      </c>
      <c r="AM574" s="387">
        <v>4.6561670304503299E-3</v>
      </c>
      <c r="AN574" s="387">
        <v>8.2136074024426724E-3</v>
      </c>
      <c r="AO574" s="387">
        <v>0.15022550990149305</v>
      </c>
      <c r="AP574" s="387">
        <v>3.1041303741995711E-2</v>
      </c>
      <c r="AQ574" s="391">
        <v>1993.61310081081</v>
      </c>
      <c r="AR574" s="391">
        <v>3861.9099527000008</v>
      </c>
      <c r="AS574" s="391">
        <v>107.42075760000004</v>
      </c>
      <c r="AT574" s="391">
        <v>7.7604110833685986</v>
      </c>
      <c r="AU574" s="391">
        <v>16.322650200000005</v>
      </c>
      <c r="AV574" s="391">
        <v>4.0473013</v>
      </c>
      <c r="AW574" s="391">
        <v>7.1395514164750011</v>
      </c>
      <c r="AX574" s="391">
        <v>130.58120499999998</v>
      </c>
      <c r="AY574" s="391">
        <v>26.982174000000001</v>
      </c>
    </row>
    <row r="575" spans="1:51" customFormat="1" x14ac:dyDescent="0.25">
      <c r="A575" s="384" t="s">
        <v>868</v>
      </c>
      <c r="B575" s="384" t="s">
        <v>683</v>
      </c>
      <c r="C575" s="382">
        <v>2</v>
      </c>
      <c r="D575" s="384" t="s">
        <v>610</v>
      </c>
      <c r="E575" s="382">
        <v>51</v>
      </c>
      <c r="F575" s="386">
        <v>2021</v>
      </c>
      <c r="G575" s="390">
        <v>1034.2794699999997</v>
      </c>
      <c r="H575" s="387">
        <v>2.2882929459206238</v>
      </c>
      <c r="I575" s="387">
        <v>4.4350280972994689</v>
      </c>
      <c r="J575" s="387">
        <v>0.119376822852338</v>
      </c>
      <c r="K575" s="387">
        <v>8.9852836120379517E-3</v>
      </c>
      <c r="L575" s="387">
        <v>1.8746175828086391E-2</v>
      </c>
      <c r="M575" s="387">
        <v>4.6469300023909412E-3</v>
      </c>
      <c r="N575" s="387">
        <v>8.2664361437721524E-3</v>
      </c>
      <c r="O575" s="387">
        <v>0.14996933855798189</v>
      </c>
      <c r="P575" s="387">
        <v>3.0979698359477257E-2</v>
      </c>
      <c r="Q575" s="391">
        <v>2366.7344153115209</v>
      </c>
      <c r="R575" s="391">
        <v>4587.0585099100017</v>
      </c>
      <c r="S575" s="391">
        <v>123.46899707</v>
      </c>
      <c r="T575" s="391">
        <v>9.2932943720582966</v>
      </c>
      <c r="U575" s="391">
        <v>19.3887848</v>
      </c>
      <c r="V575" s="391">
        <v>4.8062243000000002</v>
      </c>
      <c r="W575" s="391">
        <v>8.5498051935695027</v>
      </c>
      <c r="X575" s="391">
        <v>155.11020800000003</v>
      </c>
      <c r="Y575" s="391">
        <v>32.041665999999999</v>
      </c>
      <c r="AA575" s="384" t="s">
        <v>868</v>
      </c>
      <c r="AB575" s="384" t="s">
        <v>683</v>
      </c>
      <c r="AC575" s="382">
        <v>2</v>
      </c>
      <c r="AD575" s="384" t="s">
        <v>610</v>
      </c>
      <c r="AE575" s="382">
        <v>51</v>
      </c>
      <c r="AF575" s="386">
        <v>2021</v>
      </c>
      <c r="AG575" s="390">
        <v>1034.2794699999997</v>
      </c>
      <c r="AH575" s="387">
        <v>2.2882929459206238</v>
      </c>
      <c r="AI575" s="387">
        <v>4.4350280972994689</v>
      </c>
      <c r="AJ575" s="387">
        <v>0.119376822852338</v>
      </c>
      <c r="AK575" s="387">
        <v>8.9852836120379517E-3</v>
      </c>
      <c r="AL575" s="387">
        <v>1.8746175828086391E-2</v>
      </c>
      <c r="AM575" s="387">
        <v>4.6469300023909412E-3</v>
      </c>
      <c r="AN575" s="387">
        <v>8.2664361437721524E-3</v>
      </c>
      <c r="AO575" s="387">
        <v>0.14996933855798189</v>
      </c>
      <c r="AP575" s="387">
        <v>3.0979698359477257E-2</v>
      </c>
      <c r="AQ575" s="391">
        <v>2366.7344153115209</v>
      </c>
      <c r="AR575" s="391">
        <v>4587.0585099100017</v>
      </c>
      <c r="AS575" s="391">
        <v>123.46899707</v>
      </c>
      <c r="AT575" s="391">
        <v>9.2932943720582966</v>
      </c>
      <c r="AU575" s="391">
        <v>19.3887848</v>
      </c>
      <c r="AV575" s="391">
        <v>4.8062243000000002</v>
      </c>
      <c r="AW575" s="391">
        <v>8.5498051935695027</v>
      </c>
      <c r="AX575" s="391">
        <v>155.11020800000003</v>
      </c>
      <c r="AY575" s="391">
        <v>32.041665999999999</v>
      </c>
    </row>
    <row r="576" spans="1:51" customFormat="1" x14ac:dyDescent="0.25">
      <c r="A576" s="384" t="s">
        <v>869</v>
      </c>
      <c r="B576" s="384" t="s">
        <v>683</v>
      </c>
      <c r="C576" s="382">
        <v>2</v>
      </c>
      <c r="D576" s="384" t="s">
        <v>610</v>
      </c>
      <c r="E576" s="382">
        <v>51</v>
      </c>
      <c r="F576" s="386">
        <v>2022</v>
      </c>
      <c r="G576" s="390">
        <v>1220.7353100000003</v>
      </c>
      <c r="H576" s="387">
        <v>2.2834471069924325</v>
      </c>
      <c r="I576" s="387">
        <v>4.4277556139667977</v>
      </c>
      <c r="J576" s="387">
        <v>0.11931423477870884</v>
      </c>
      <c r="K576" s="387">
        <v>9.038392526439086E-3</v>
      </c>
      <c r="L576" s="387">
        <v>1.8716529302326802E-2</v>
      </c>
      <c r="M576" s="387">
        <v>4.638375865444572E-3</v>
      </c>
      <c r="N576" s="387">
        <v>8.3152942462121418E-3</v>
      </c>
      <c r="O576" s="387">
        <v>0.14973221262846897</v>
      </c>
      <c r="P576" s="387">
        <v>3.0922631376985393E-2</v>
      </c>
      <c r="Q576" s="391">
        <v>2787.4845120230107</v>
      </c>
      <c r="R576" s="391">
        <v>5405.1176220200005</v>
      </c>
      <c r="S576" s="391">
        <v>145.65109937999995</v>
      </c>
      <c r="T576" s="391">
        <v>11.033484902664304</v>
      </c>
      <c r="U576" s="391">
        <v>22.847928199999998</v>
      </c>
      <c r="V576" s="391">
        <v>5.6622291999999996</v>
      </c>
      <c r="W576" s="391">
        <v>10.150773299390998</v>
      </c>
      <c r="X576" s="391">
        <v>182.78339900000003</v>
      </c>
      <c r="Y576" s="391">
        <v>37.748348</v>
      </c>
      <c r="AA576" s="384" t="s">
        <v>869</v>
      </c>
      <c r="AB576" s="384" t="s">
        <v>683</v>
      </c>
      <c r="AC576" s="382">
        <v>2</v>
      </c>
      <c r="AD576" s="384" t="s">
        <v>610</v>
      </c>
      <c r="AE576" s="382">
        <v>51</v>
      </c>
      <c r="AF576" s="386">
        <v>2022</v>
      </c>
      <c r="AG576" s="390">
        <v>1220.7353100000003</v>
      </c>
      <c r="AH576" s="387">
        <v>2.2834471069924325</v>
      </c>
      <c r="AI576" s="387">
        <v>4.4277556139667977</v>
      </c>
      <c r="AJ576" s="387">
        <v>0.11931423477870884</v>
      </c>
      <c r="AK576" s="387">
        <v>9.038392526439086E-3</v>
      </c>
      <c r="AL576" s="387">
        <v>1.8716529302326802E-2</v>
      </c>
      <c r="AM576" s="387">
        <v>4.638375865444572E-3</v>
      </c>
      <c r="AN576" s="387">
        <v>8.3152942462121418E-3</v>
      </c>
      <c r="AO576" s="387">
        <v>0.14973221262846897</v>
      </c>
      <c r="AP576" s="387">
        <v>3.0922631376985393E-2</v>
      </c>
      <c r="AQ576" s="391">
        <v>2787.4845120230107</v>
      </c>
      <c r="AR576" s="391">
        <v>5405.1176220200005</v>
      </c>
      <c r="AS576" s="391">
        <v>145.65109937999995</v>
      </c>
      <c r="AT576" s="391">
        <v>11.033484902664304</v>
      </c>
      <c r="AU576" s="391">
        <v>22.847928199999998</v>
      </c>
      <c r="AV576" s="391">
        <v>5.6622291999999996</v>
      </c>
      <c r="AW576" s="391">
        <v>10.150773299390998</v>
      </c>
      <c r="AX576" s="391">
        <v>182.78339900000003</v>
      </c>
      <c r="AY576" s="391">
        <v>37.748348</v>
      </c>
    </row>
    <row r="577" spans="1:51" customFormat="1" x14ac:dyDescent="0.25">
      <c r="A577" s="384" t="s">
        <v>870</v>
      </c>
      <c r="B577" s="384" t="s">
        <v>683</v>
      </c>
      <c r="C577" s="382">
        <v>2</v>
      </c>
      <c r="D577" s="384" t="s">
        <v>610</v>
      </c>
      <c r="E577" s="382">
        <v>51</v>
      </c>
      <c r="F577" s="386">
        <v>2023</v>
      </c>
      <c r="G577" s="390">
        <v>1375.5185399999996</v>
      </c>
      <c r="H577" s="387">
        <v>2.2793021616284936</v>
      </c>
      <c r="I577" s="387">
        <v>4.421542005569771</v>
      </c>
      <c r="J577" s="387">
        <v>0.11926076052744448</v>
      </c>
      <c r="K577" s="387">
        <v>9.0838199911016815E-3</v>
      </c>
      <c r="L577" s="387">
        <v>1.8691169368026121E-2</v>
      </c>
      <c r="M577" s="387">
        <v>4.6310622610728318E-3</v>
      </c>
      <c r="N577" s="387">
        <v>8.3570846002266191E-3</v>
      </c>
      <c r="O577" s="387">
        <v>0.14952932586426648</v>
      </c>
      <c r="P577" s="387">
        <v>3.0873901561515846E-2</v>
      </c>
      <c r="Q577" s="391">
        <v>3135.2223815820689</v>
      </c>
      <c r="R577" s="391">
        <v>6081.9130040500013</v>
      </c>
      <c r="S577" s="391">
        <v>164.04538720000002</v>
      </c>
      <c r="T577" s="391">
        <v>12.494962811782994</v>
      </c>
      <c r="U577" s="391">
        <v>25.710050000000003</v>
      </c>
      <c r="V577" s="391">
        <v>6.370111999999998</v>
      </c>
      <c r="W577" s="391">
        <v>11.4953248079602</v>
      </c>
      <c r="X577" s="391">
        <v>205.68036000000001</v>
      </c>
      <c r="Y577" s="391">
        <v>42.467623999999986</v>
      </c>
      <c r="AA577" s="384" t="s">
        <v>870</v>
      </c>
      <c r="AB577" s="384" t="s">
        <v>683</v>
      </c>
      <c r="AC577" s="382">
        <v>2</v>
      </c>
      <c r="AD577" s="384" t="s">
        <v>610</v>
      </c>
      <c r="AE577" s="382">
        <v>51</v>
      </c>
      <c r="AF577" s="386">
        <v>2023</v>
      </c>
      <c r="AG577" s="390">
        <v>1375.5185399999996</v>
      </c>
      <c r="AH577" s="387">
        <v>2.2793021616284936</v>
      </c>
      <c r="AI577" s="387">
        <v>4.421542005569771</v>
      </c>
      <c r="AJ577" s="387">
        <v>0.11926076052744448</v>
      </c>
      <c r="AK577" s="387">
        <v>9.0838199911016815E-3</v>
      </c>
      <c r="AL577" s="387">
        <v>1.8691169368026121E-2</v>
      </c>
      <c r="AM577" s="387">
        <v>4.6310622610728318E-3</v>
      </c>
      <c r="AN577" s="387">
        <v>8.3570846002266191E-3</v>
      </c>
      <c r="AO577" s="387">
        <v>0.14952932586426648</v>
      </c>
      <c r="AP577" s="387">
        <v>3.0873901561515846E-2</v>
      </c>
      <c r="AQ577" s="391">
        <v>3135.2223815820689</v>
      </c>
      <c r="AR577" s="391">
        <v>6081.9130040500013</v>
      </c>
      <c r="AS577" s="391">
        <v>164.04538720000002</v>
      </c>
      <c r="AT577" s="391">
        <v>12.494962811782994</v>
      </c>
      <c r="AU577" s="391">
        <v>25.710050000000003</v>
      </c>
      <c r="AV577" s="391">
        <v>6.370111999999998</v>
      </c>
      <c r="AW577" s="391">
        <v>11.4953248079602</v>
      </c>
      <c r="AX577" s="391">
        <v>205.68036000000001</v>
      </c>
      <c r="AY577" s="391">
        <v>42.467623999999986</v>
      </c>
    </row>
    <row r="578" spans="1:51" customFormat="1" x14ac:dyDescent="0.25">
      <c r="A578" s="384" t="s">
        <v>871</v>
      </c>
      <c r="B578" s="384" t="s">
        <v>683</v>
      </c>
      <c r="C578" s="382">
        <v>2</v>
      </c>
      <c r="D578" s="384" t="s">
        <v>610</v>
      </c>
      <c r="E578" s="382">
        <v>51</v>
      </c>
      <c r="F578" s="386">
        <v>2024</v>
      </c>
      <c r="G578" s="390">
        <v>1522.4687599999997</v>
      </c>
      <c r="H578" s="387">
        <v>2.2755681941208445</v>
      </c>
      <c r="I578" s="387">
        <v>4.4159419269594746</v>
      </c>
      <c r="J578" s="387">
        <v>0.11680288285849616</v>
      </c>
      <c r="K578" s="387">
        <v>9.1247809705324919E-3</v>
      </c>
      <c r="L578" s="387">
        <v>1.8668352183462862E-2</v>
      </c>
      <c r="M578" s="387">
        <v>4.6244802422087151E-3</v>
      </c>
      <c r="N578" s="387">
        <v>8.3947709475757672E-3</v>
      </c>
      <c r="O578" s="387">
        <v>0.14934691927603164</v>
      </c>
      <c r="P578" s="387">
        <v>3.0830057885719783E-2</v>
      </c>
      <c r="Q578" s="391">
        <v>3464.4814867986011</v>
      </c>
      <c r="R578" s="391">
        <v>6723.1336297700009</v>
      </c>
      <c r="S578" s="391">
        <v>177.82874022999988</v>
      </c>
      <c r="T578" s="391">
        <v>13.892193969478198</v>
      </c>
      <c r="U578" s="391">
        <v>28.42198299999999</v>
      </c>
      <c r="V578" s="391">
        <v>7.0406267000000007</v>
      </c>
      <c r="W578" s="391">
        <v>12.780776515039701</v>
      </c>
      <c r="X578" s="391">
        <v>227.37601899999996</v>
      </c>
      <c r="Y578" s="391">
        <v>46.93780000000001</v>
      </c>
      <c r="AA578" s="384" t="s">
        <v>871</v>
      </c>
      <c r="AB578" s="384" t="s">
        <v>683</v>
      </c>
      <c r="AC578" s="382">
        <v>2</v>
      </c>
      <c r="AD578" s="384" t="s">
        <v>610</v>
      </c>
      <c r="AE578" s="382">
        <v>51</v>
      </c>
      <c r="AF578" s="386">
        <v>2024</v>
      </c>
      <c r="AG578" s="390">
        <v>1522.4687599999997</v>
      </c>
      <c r="AH578" s="387">
        <v>2.2755681941208445</v>
      </c>
      <c r="AI578" s="387">
        <v>4.4159419269594746</v>
      </c>
      <c r="AJ578" s="387">
        <v>0.11680288285849616</v>
      </c>
      <c r="AK578" s="387">
        <v>9.1247809705324919E-3</v>
      </c>
      <c r="AL578" s="387">
        <v>1.8668352183462862E-2</v>
      </c>
      <c r="AM578" s="387">
        <v>4.6244802422087151E-3</v>
      </c>
      <c r="AN578" s="387">
        <v>8.3947709475757672E-3</v>
      </c>
      <c r="AO578" s="387">
        <v>0.14934691927603164</v>
      </c>
      <c r="AP578" s="387">
        <v>3.0830057885719783E-2</v>
      </c>
      <c r="AQ578" s="391">
        <v>3464.4814867986011</v>
      </c>
      <c r="AR578" s="391">
        <v>6723.1336297700009</v>
      </c>
      <c r="AS578" s="391">
        <v>177.82874022999988</v>
      </c>
      <c r="AT578" s="391">
        <v>13.892193969478198</v>
      </c>
      <c r="AU578" s="391">
        <v>28.42198299999999</v>
      </c>
      <c r="AV578" s="391">
        <v>7.0406267000000007</v>
      </c>
      <c r="AW578" s="391">
        <v>12.780776515039701</v>
      </c>
      <c r="AX578" s="391">
        <v>227.37601899999996</v>
      </c>
      <c r="AY578" s="391">
        <v>46.93780000000001</v>
      </c>
    </row>
    <row r="579" spans="1:51" customFormat="1" x14ac:dyDescent="0.25">
      <c r="A579" s="384" t="s">
        <v>872</v>
      </c>
      <c r="B579" s="384" t="s">
        <v>683</v>
      </c>
      <c r="C579" s="382">
        <v>2</v>
      </c>
      <c r="D579" s="384" t="s">
        <v>610</v>
      </c>
      <c r="E579" s="382">
        <v>51</v>
      </c>
      <c r="F579" s="386">
        <v>2025</v>
      </c>
      <c r="G579" s="390">
        <v>1631.8350599999997</v>
      </c>
      <c r="H579" s="387">
        <v>2.2713738674426391</v>
      </c>
      <c r="I579" s="387">
        <v>4.4096423391773447</v>
      </c>
      <c r="J579" s="387">
        <v>0.1167491621732898</v>
      </c>
      <c r="K579" s="387">
        <v>9.1708119031115205E-3</v>
      </c>
      <c r="L579" s="387">
        <v>1.8642662941682354E-2</v>
      </c>
      <c r="M579" s="387">
        <v>4.6170752085691819E-3</v>
      </c>
      <c r="N579" s="387">
        <v>8.4371198687625982E-3</v>
      </c>
      <c r="O579" s="387">
        <v>0.14914117484398209</v>
      </c>
      <c r="P579" s="387">
        <v>3.0780639680581447E-2</v>
      </c>
      <c r="Q579" s="391">
        <v>3706.5075112606905</v>
      </c>
      <c r="R579" s="391">
        <v>7195.8089711300008</v>
      </c>
      <c r="S579" s="391">
        <v>190.51537606000005</v>
      </c>
      <c r="T579" s="391">
        <v>14.9652523921627</v>
      </c>
      <c r="U579" s="391">
        <v>30.421750999999997</v>
      </c>
      <c r="V579" s="391">
        <v>7.5343052000000013</v>
      </c>
      <c r="W579" s="391">
        <v>13.767988007269404</v>
      </c>
      <c r="X579" s="391">
        <v>243.37379799999997</v>
      </c>
      <c r="Y579" s="391">
        <v>50.228926999999999</v>
      </c>
      <c r="AA579" s="384" t="s">
        <v>872</v>
      </c>
      <c r="AB579" s="384" t="s">
        <v>683</v>
      </c>
      <c r="AC579" s="382">
        <v>2</v>
      </c>
      <c r="AD579" s="384" t="s">
        <v>610</v>
      </c>
      <c r="AE579" s="382">
        <v>51</v>
      </c>
      <c r="AF579" s="386">
        <v>2025</v>
      </c>
      <c r="AG579" s="390">
        <v>1631.8350599999997</v>
      </c>
      <c r="AH579" s="387">
        <v>2.2713738674426391</v>
      </c>
      <c r="AI579" s="387">
        <v>4.4096423391773447</v>
      </c>
      <c r="AJ579" s="387">
        <v>0.1167491621732898</v>
      </c>
      <c r="AK579" s="387">
        <v>9.1708119031115205E-3</v>
      </c>
      <c r="AL579" s="387">
        <v>1.8642662941682354E-2</v>
      </c>
      <c r="AM579" s="387">
        <v>4.6170752085691819E-3</v>
      </c>
      <c r="AN579" s="387">
        <v>8.4371198687625982E-3</v>
      </c>
      <c r="AO579" s="387">
        <v>0.14914117484398209</v>
      </c>
      <c r="AP579" s="387">
        <v>3.0780639680581447E-2</v>
      </c>
      <c r="AQ579" s="391">
        <v>3706.5075112606905</v>
      </c>
      <c r="AR579" s="391">
        <v>7195.8089711300008</v>
      </c>
      <c r="AS579" s="391">
        <v>190.51537606000005</v>
      </c>
      <c r="AT579" s="391">
        <v>14.9652523921627</v>
      </c>
      <c r="AU579" s="391">
        <v>30.421750999999997</v>
      </c>
      <c r="AV579" s="391">
        <v>7.5343052000000013</v>
      </c>
      <c r="AW579" s="391">
        <v>13.767988007269404</v>
      </c>
      <c r="AX579" s="391">
        <v>243.37379799999997</v>
      </c>
      <c r="AY579" s="391">
        <v>50.228926999999999</v>
      </c>
    </row>
    <row r="580" spans="1:51" customFormat="1" x14ac:dyDescent="0.25">
      <c r="A580" s="384" t="s">
        <v>873</v>
      </c>
      <c r="B580" s="384" t="s">
        <v>683</v>
      </c>
      <c r="C580" s="382">
        <v>2</v>
      </c>
      <c r="D580" s="384" t="s">
        <v>610</v>
      </c>
      <c r="E580" s="382">
        <v>51</v>
      </c>
      <c r="F580" s="386">
        <v>2026</v>
      </c>
      <c r="G580" s="390">
        <v>1757.2476100000006</v>
      </c>
      <c r="H580" s="387">
        <v>2.2617218367418914</v>
      </c>
      <c r="I580" s="387">
        <v>4.3748913925112687</v>
      </c>
      <c r="J580" s="387">
        <v>0.11649352756837721</v>
      </c>
      <c r="K580" s="387">
        <v>8.9216149844049582E-3</v>
      </c>
      <c r="L580" s="387">
        <v>1.8618383552674169E-2</v>
      </c>
      <c r="M580" s="387">
        <v>4.6100698352920209E-3</v>
      </c>
      <c r="N580" s="387">
        <v>8.2078625107765476E-3</v>
      </c>
      <c r="O580" s="387">
        <v>0.14894701379050387</v>
      </c>
      <c r="P580" s="387">
        <v>3.0733955586372933E-2</v>
      </c>
      <c r="Q580" s="391">
        <v>3974.4052920995005</v>
      </c>
      <c r="R580" s="391">
        <v>7687.7674435000017</v>
      </c>
      <c r="S580" s="391">
        <v>204.70797290000002</v>
      </c>
      <c r="T580" s="391">
        <v>15.677486608685806</v>
      </c>
      <c r="U580" s="391">
        <v>32.717110000000005</v>
      </c>
      <c r="V580" s="391">
        <v>8.1010342000000009</v>
      </c>
      <c r="W580" s="391">
        <v>14.423246780270693</v>
      </c>
      <c r="X580" s="391">
        <v>261.73678400000006</v>
      </c>
      <c r="Y580" s="391">
        <v>54.007170000000002</v>
      </c>
      <c r="AA580" s="384" t="s">
        <v>873</v>
      </c>
      <c r="AB580" s="384" t="s">
        <v>683</v>
      </c>
      <c r="AC580" s="382">
        <v>2</v>
      </c>
      <c r="AD580" s="384" t="s">
        <v>610</v>
      </c>
      <c r="AE580" s="382">
        <v>51</v>
      </c>
      <c r="AF580" s="386">
        <v>2026</v>
      </c>
      <c r="AG580" s="390">
        <v>1757.2476100000006</v>
      </c>
      <c r="AH580" s="387">
        <v>2.2617218367418914</v>
      </c>
      <c r="AI580" s="387">
        <v>4.3748913925112687</v>
      </c>
      <c r="AJ580" s="387">
        <v>0.11649352756837721</v>
      </c>
      <c r="AK580" s="387">
        <v>8.9216149844049582E-3</v>
      </c>
      <c r="AL580" s="387">
        <v>1.8618383552674169E-2</v>
      </c>
      <c r="AM580" s="387">
        <v>4.6100698352920209E-3</v>
      </c>
      <c r="AN580" s="387">
        <v>8.2078625107765476E-3</v>
      </c>
      <c r="AO580" s="387">
        <v>0.14894701379050387</v>
      </c>
      <c r="AP580" s="387">
        <v>3.0733955586372933E-2</v>
      </c>
      <c r="AQ580" s="391">
        <v>3974.4052920995005</v>
      </c>
      <c r="AR580" s="391">
        <v>7687.7674435000017</v>
      </c>
      <c r="AS580" s="391">
        <v>204.70797290000002</v>
      </c>
      <c r="AT580" s="391">
        <v>15.677486608685806</v>
      </c>
      <c r="AU580" s="391">
        <v>32.717110000000005</v>
      </c>
      <c r="AV580" s="391">
        <v>8.1010342000000009</v>
      </c>
      <c r="AW580" s="391">
        <v>14.423246780270693</v>
      </c>
      <c r="AX580" s="391">
        <v>261.73678400000006</v>
      </c>
      <c r="AY580" s="391">
        <v>54.007170000000002</v>
      </c>
    </row>
    <row r="581" spans="1:51" customFormat="1" x14ac:dyDescent="0.25">
      <c r="A581" s="384" t="s">
        <v>1160</v>
      </c>
      <c r="B581" s="384" t="s">
        <v>683</v>
      </c>
      <c r="C581" s="382">
        <v>2</v>
      </c>
      <c r="D581" s="384" t="s">
        <v>610</v>
      </c>
      <c r="E581" s="382">
        <v>51</v>
      </c>
      <c r="F581" s="386">
        <v>2027</v>
      </c>
      <c r="G581" s="390">
        <v>1856.03025</v>
      </c>
      <c r="H581" s="387">
        <v>1.9170061698310139</v>
      </c>
      <c r="I581" s="387">
        <v>1.2893437363453533</v>
      </c>
      <c r="J581" s="387">
        <v>9.4066365944197317E-2</v>
      </c>
      <c r="K581" s="387">
        <v>4.7432778182347505E-3</v>
      </c>
      <c r="L581" s="387">
        <v>1.9018787544006897E-2</v>
      </c>
      <c r="M581" s="387">
        <v>4.6034164583255042E-3</v>
      </c>
      <c r="N581" s="387">
        <v>4.3638006584071562E-3</v>
      </c>
      <c r="O581" s="387">
        <v>0.15215037039401705</v>
      </c>
      <c r="P581" s="387">
        <v>3.0689601637688826E-2</v>
      </c>
      <c r="Q581" s="391">
        <v>3558.0214406429991</v>
      </c>
      <c r="R581" s="391">
        <v>2393.0609773050001</v>
      </c>
      <c r="S581" s="391">
        <v>174.59002070000003</v>
      </c>
      <c r="T581" s="391">
        <v>8.8036671147976993</v>
      </c>
      <c r="U581" s="391">
        <v>35.299445000000006</v>
      </c>
      <c r="V581" s="391">
        <v>8.5440801999999998</v>
      </c>
      <c r="W581" s="391">
        <v>8.0993460269735991</v>
      </c>
      <c r="X581" s="391">
        <v>282.39569000000006</v>
      </c>
      <c r="Y581" s="391">
        <v>56.960829000000004</v>
      </c>
      <c r="AA581" s="384" t="s">
        <v>1160</v>
      </c>
      <c r="AB581" s="384" t="s">
        <v>683</v>
      </c>
      <c r="AC581" s="382">
        <v>2</v>
      </c>
      <c r="AD581" s="384" t="s">
        <v>610</v>
      </c>
      <c r="AE581" s="382">
        <v>51</v>
      </c>
      <c r="AF581" s="386">
        <v>2027</v>
      </c>
      <c r="AG581" s="390">
        <v>1856.03025</v>
      </c>
      <c r="AH581" s="387">
        <v>1.9170061698310139</v>
      </c>
      <c r="AI581" s="387">
        <v>1.2893437363453533</v>
      </c>
      <c r="AJ581" s="387">
        <v>9.4066365944197317E-2</v>
      </c>
      <c r="AK581" s="387">
        <v>4.7432778182347505E-3</v>
      </c>
      <c r="AL581" s="387">
        <v>1.9018787544006897E-2</v>
      </c>
      <c r="AM581" s="387">
        <v>4.6034164583255042E-3</v>
      </c>
      <c r="AN581" s="387">
        <v>4.3638006584071562E-3</v>
      </c>
      <c r="AO581" s="387">
        <v>0.15215037039401705</v>
      </c>
      <c r="AP581" s="387">
        <v>3.0689601637688826E-2</v>
      </c>
      <c r="AQ581" s="391">
        <v>3558.0214406429991</v>
      </c>
      <c r="AR581" s="391">
        <v>2393.0609773050001</v>
      </c>
      <c r="AS581" s="391">
        <v>174.59002070000003</v>
      </c>
      <c r="AT581" s="391">
        <v>8.8036671147976993</v>
      </c>
      <c r="AU581" s="391">
        <v>35.299445000000006</v>
      </c>
      <c r="AV581" s="391">
        <v>8.5440801999999998</v>
      </c>
      <c r="AW581" s="391">
        <v>8.0993460269735991</v>
      </c>
      <c r="AX581" s="391">
        <v>282.39569000000006</v>
      </c>
      <c r="AY581" s="391">
        <v>56.960829000000004</v>
      </c>
    </row>
    <row r="582" spans="1:51" customFormat="1" x14ac:dyDescent="0.25">
      <c r="A582" s="384" t="s">
        <v>1161</v>
      </c>
      <c r="B582" s="384" t="s">
        <v>683</v>
      </c>
      <c r="C582" s="382">
        <v>2</v>
      </c>
      <c r="D582" s="384" t="s">
        <v>610</v>
      </c>
      <c r="E582" s="382">
        <v>51</v>
      </c>
      <c r="F582" s="386">
        <v>2028</v>
      </c>
      <c r="G582" s="390">
        <v>1913.2360100000001</v>
      </c>
      <c r="H582" s="387">
        <v>1.8245390235612908</v>
      </c>
      <c r="I582" s="387">
        <v>0.70194408777618633</v>
      </c>
      <c r="J582" s="387">
        <v>9.2665280850531329E-2</v>
      </c>
      <c r="K582" s="387">
        <v>4.3787789273880533E-3</v>
      </c>
      <c r="L582" s="387">
        <v>1.8994998949450052E-2</v>
      </c>
      <c r="M582" s="387">
        <v>4.596647697426519E-3</v>
      </c>
      <c r="N582" s="387">
        <v>4.0284644285211845E-3</v>
      </c>
      <c r="O582" s="387">
        <v>0.1519601389898573</v>
      </c>
      <c r="P582" s="387">
        <v>3.0644464505975928E-2</v>
      </c>
      <c r="Q582" s="391">
        <v>3490.7737615277001</v>
      </c>
      <c r="R582" s="391">
        <v>1342.9847057400007</v>
      </c>
      <c r="S582" s="391">
        <v>177.29055219999998</v>
      </c>
      <c r="T582" s="391">
        <v>8.3776375237079996</v>
      </c>
      <c r="U582" s="391">
        <v>36.341916000000012</v>
      </c>
      <c r="V582" s="391">
        <v>8.7944719000000013</v>
      </c>
      <c r="W582" s="391">
        <v>7.7074032096508009</v>
      </c>
      <c r="X582" s="391">
        <v>290.73561000000001</v>
      </c>
      <c r="Y582" s="391">
        <v>58.630093000000009</v>
      </c>
      <c r="AA582" s="384" t="s">
        <v>1161</v>
      </c>
      <c r="AB582" s="384" t="s">
        <v>683</v>
      </c>
      <c r="AC582" s="382">
        <v>2</v>
      </c>
      <c r="AD582" s="384" t="s">
        <v>610</v>
      </c>
      <c r="AE582" s="382">
        <v>51</v>
      </c>
      <c r="AF582" s="386">
        <v>2028</v>
      </c>
      <c r="AG582" s="390">
        <v>1913.2360100000001</v>
      </c>
      <c r="AH582" s="387">
        <v>1.8245390235612908</v>
      </c>
      <c r="AI582" s="387">
        <v>0.70194408777618633</v>
      </c>
      <c r="AJ582" s="387">
        <v>9.2665280850531329E-2</v>
      </c>
      <c r="AK582" s="387">
        <v>4.3787789273880533E-3</v>
      </c>
      <c r="AL582" s="387">
        <v>1.8994998949450052E-2</v>
      </c>
      <c r="AM582" s="387">
        <v>4.596647697426519E-3</v>
      </c>
      <c r="AN582" s="387">
        <v>4.0284644285211845E-3</v>
      </c>
      <c r="AO582" s="387">
        <v>0.1519601389898573</v>
      </c>
      <c r="AP582" s="387">
        <v>3.0644464505975928E-2</v>
      </c>
      <c r="AQ582" s="391">
        <v>3490.7737615277001</v>
      </c>
      <c r="AR582" s="391">
        <v>1342.9847057400007</v>
      </c>
      <c r="AS582" s="391">
        <v>177.29055219999998</v>
      </c>
      <c r="AT582" s="391">
        <v>8.3776375237079996</v>
      </c>
      <c r="AU582" s="391">
        <v>36.341916000000012</v>
      </c>
      <c r="AV582" s="391">
        <v>8.7944719000000013</v>
      </c>
      <c r="AW582" s="391">
        <v>7.7074032096508009</v>
      </c>
      <c r="AX582" s="391">
        <v>290.73561000000001</v>
      </c>
      <c r="AY582" s="391">
        <v>58.630093000000009</v>
      </c>
    </row>
    <row r="583" spans="1:51" customFormat="1" x14ac:dyDescent="0.25">
      <c r="A583" s="384" t="s">
        <v>1393</v>
      </c>
      <c r="B583" s="384" t="s">
        <v>683</v>
      </c>
      <c r="C583" s="382">
        <v>2</v>
      </c>
      <c r="D583" s="384" t="s">
        <v>610</v>
      </c>
      <c r="E583" s="382">
        <v>51</v>
      </c>
      <c r="F583" s="386">
        <v>2029</v>
      </c>
      <c r="G583" s="390">
        <v>1862.8750700000001</v>
      </c>
      <c r="H583" s="387">
        <v>1.8215958849297931</v>
      </c>
      <c r="I583" s="387">
        <v>0.68879854732555934</v>
      </c>
      <c r="J583" s="387">
        <v>9.2631103544694518E-2</v>
      </c>
      <c r="K583" s="387">
        <v>4.3959074893634735E-3</v>
      </c>
      <c r="L583" s="387">
        <v>1.89724944893916E-2</v>
      </c>
      <c r="M583" s="387">
        <v>4.5902230577383801E-3</v>
      </c>
      <c r="N583" s="387">
        <v>4.0442232737186732E-3</v>
      </c>
      <c r="O583" s="387">
        <v>0.15177996879844438</v>
      </c>
      <c r="P583" s="387">
        <v>3.0601617316184274E-2</v>
      </c>
      <c r="Q583" s="391">
        <v>3393.4055616503001</v>
      </c>
      <c r="R583" s="391">
        <v>1283.1456420649997</v>
      </c>
      <c r="S583" s="391">
        <v>172.56017350000005</v>
      </c>
      <c r="T583" s="391">
        <v>8.1890264719615047</v>
      </c>
      <c r="U583" s="391">
        <v>35.343386999999993</v>
      </c>
      <c r="V583" s="391">
        <v>8.5510120999999994</v>
      </c>
      <c r="W583" s="391">
        <v>7.5338827141243021</v>
      </c>
      <c r="X583" s="391">
        <v>282.74711999999988</v>
      </c>
      <c r="Y583" s="391">
        <v>57.006989999999995</v>
      </c>
      <c r="AA583" s="384" t="s">
        <v>1393</v>
      </c>
      <c r="AB583" s="384" t="s">
        <v>683</v>
      </c>
      <c r="AC583" s="382">
        <v>2</v>
      </c>
      <c r="AD583" s="384" t="s">
        <v>610</v>
      </c>
      <c r="AE583" s="382">
        <v>51</v>
      </c>
      <c r="AF583" s="386">
        <v>2029</v>
      </c>
      <c r="AG583" s="390">
        <v>1862.8750700000001</v>
      </c>
      <c r="AH583" s="387">
        <v>1.8215958849297931</v>
      </c>
      <c r="AI583" s="387">
        <v>0.68879854732555934</v>
      </c>
      <c r="AJ583" s="387">
        <v>9.2631103544694518E-2</v>
      </c>
      <c r="AK583" s="387">
        <v>4.3959074893634735E-3</v>
      </c>
      <c r="AL583" s="387">
        <v>1.89724944893916E-2</v>
      </c>
      <c r="AM583" s="387">
        <v>4.5902230577383801E-3</v>
      </c>
      <c r="AN583" s="387">
        <v>4.0442232737186732E-3</v>
      </c>
      <c r="AO583" s="387">
        <v>0.15177996879844438</v>
      </c>
      <c r="AP583" s="387">
        <v>3.0601617316184274E-2</v>
      </c>
      <c r="AQ583" s="391">
        <v>3393.4055616503001</v>
      </c>
      <c r="AR583" s="391">
        <v>1283.1456420649997</v>
      </c>
      <c r="AS583" s="391">
        <v>172.56017350000005</v>
      </c>
      <c r="AT583" s="391">
        <v>8.1890264719615047</v>
      </c>
      <c r="AU583" s="391">
        <v>35.343386999999993</v>
      </c>
      <c r="AV583" s="391">
        <v>8.5510120999999994</v>
      </c>
      <c r="AW583" s="391">
        <v>7.5338827141243021</v>
      </c>
      <c r="AX583" s="391">
        <v>282.74711999999988</v>
      </c>
      <c r="AY583" s="391">
        <v>57.006989999999995</v>
      </c>
    </row>
    <row r="584" spans="1:51" customFormat="1" x14ac:dyDescent="0.25">
      <c r="A584" s="384" t="s">
        <v>1394</v>
      </c>
      <c r="B584" s="384" t="s">
        <v>683</v>
      </c>
      <c r="C584" s="382">
        <v>2</v>
      </c>
      <c r="D584" s="384" t="s">
        <v>610</v>
      </c>
      <c r="E584" s="382">
        <v>51</v>
      </c>
      <c r="F584" s="386">
        <v>2030</v>
      </c>
      <c r="G584" s="390">
        <v>1791.0113399999998</v>
      </c>
      <c r="H584" s="387">
        <v>1.8187826172365826</v>
      </c>
      <c r="I584" s="387">
        <v>0.68832314374793424</v>
      </c>
      <c r="J584" s="387">
        <v>9.2598398399867221E-2</v>
      </c>
      <c r="K584" s="387">
        <v>4.4122248623477732E-3</v>
      </c>
      <c r="L584" s="387">
        <v>1.8950982186410944E-2</v>
      </c>
      <c r="M584" s="387">
        <v>4.5840970498824433E-3</v>
      </c>
      <c r="N584" s="387">
        <v>4.0592325381742138E-3</v>
      </c>
      <c r="O584" s="387">
        <v>0.15160783627422478</v>
      </c>
      <c r="P584" s="387">
        <v>3.056079198247846E-2</v>
      </c>
      <c r="Q584" s="391">
        <v>3257.4602924655987</v>
      </c>
      <c r="R584" s="391">
        <v>1232.7945560370001</v>
      </c>
      <c r="S584" s="391">
        <v>165.84478160000003</v>
      </c>
      <c r="T584" s="391">
        <v>7.9023447630948001</v>
      </c>
      <c r="U584" s="391">
        <v>33.941423999999991</v>
      </c>
      <c r="V584" s="391">
        <v>8.210169800000001</v>
      </c>
      <c r="W584" s="391">
        <v>7.2701315075669983</v>
      </c>
      <c r="X584" s="391">
        <v>271.53135399999991</v>
      </c>
      <c r="Y584" s="391">
        <v>54.734724999999997</v>
      </c>
      <c r="AA584" s="384" t="s">
        <v>1394</v>
      </c>
      <c r="AB584" s="384" t="s">
        <v>683</v>
      </c>
      <c r="AC584" s="382">
        <v>2</v>
      </c>
      <c r="AD584" s="384" t="s">
        <v>610</v>
      </c>
      <c r="AE584" s="382">
        <v>51</v>
      </c>
      <c r="AF584" s="386">
        <v>2030</v>
      </c>
      <c r="AG584" s="390">
        <v>1791.0113399999998</v>
      </c>
      <c r="AH584" s="387">
        <v>1.8187826172365826</v>
      </c>
      <c r="AI584" s="387">
        <v>0.68832314374793424</v>
      </c>
      <c r="AJ584" s="387">
        <v>9.2598398399867221E-2</v>
      </c>
      <c r="AK584" s="387">
        <v>4.4122248623477732E-3</v>
      </c>
      <c r="AL584" s="387">
        <v>1.8950982186410944E-2</v>
      </c>
      <c r="AM584" s="387">
        <v>4.5840970498824433E-3</v>
      </c>
      <c r="AN584" s="387">
        <v>4.0592325381742138E-3</v>
      </c>
      <c r="AO584" s="387">
        <v>0.15160783627422478</v>
      </c>
      <c r="AP584" s="387">
        <v>3.056079198247846E-2</v>
      </c>
      <c r="AQ584" s="391">
        <v>3257.4602924655987</v>
      </c>
      <c r="AR584" s="391">
        <v>1232.7945560370001</v>
      </c>
      <c r="AS584" s="391">
        <v>165.84478160000003</v>
      </c>
      <c r="AT584" s="391">
        <v>7.9023447630948001</v>
      </c>
      <c r="AU584" s="391">
        <v>33.941423999999991</v>
      </c>
      <c r="AV584" s="391">
        <v>8.210169800000001</v>
      </c>
      <c r="AW584" s="391">
        <v>7.2701315075669983</v>
      </c>
      <c r="AX584" s="391">
        <v>271.53135399999991</v>
      </c>
      <c r="AY584" s="391">
        <v>54.734724999999997</v>
      </c>
    </row>
    <row r="585" spans="1:51" customFormat="1" x14ac:dyDescent="0.25">
      <c r="A585" s="384" t="s">
        <v>2116</v>
      </c>
      <c r="B585" s="384" t="s">
        <v>683</v>
      </c>
      <c r="C585" s="382">
        <v>2</v>
      </c>
      <c r="D585" s="384" t="s">
        <v>610</v>
      </c>
      <c r="E585" s="382">
        <v>51</v>
      </c>
      <c r="F585" s="386">
        <v>2031</v>
      </c>
      <c r="G585" s="390">
        <v>1747.4021600000001</v>
      </c>
      <c r="H585" s="387">
        <v>1.8160837954409426</v>
      </c>
      <c r="I585" s="387">
        <v>0.6878659163463553</v>
      </c>
      <c r="J585" s="387">
        <v>9.2566918768144296E-2</v>
      </c>
      <c r="K585" s="387">
        <v>4.4279057882821316E-3</v>
      </c>
      <c r="L585" s="387">
        <v>1.8930254727394867E-2</v>
      </c>
      <c r="M585" s="387">
        <v>4.5782053399773754E-3</v>
      </c>
      <c r="N585" s="387">
        <v>4.0736588985232228E-3</v>
      </c>
      <c r="O585" s="387">
        <v>0.15144216028667379</v>
      </c>
      <c r="P585" s="387">
        <v>3.052151486409975E-2</v>
      </c>
      <c r="Q585" s="391">
        <v>3173.4287468945013</v>
      </c>
      <c r="R585" s="391">
        <v>1201.9783880140005</v>
      </c>
      <c r="S585" s="391">
        <v>161.75163379999989</v>
      </c>
      <c r="T585" s="391">
        <v>7.7373321387206992</v>
      </c>
      <c r="U585" s="391">
        <v>33.078768000000004</v>
      </c>
      <c r="V585" s="391">
        <v>7.9999659000000003</v>
      </c>
      <c r="W585" s="391">
        <v>7.1183203583827002</v>
      </c>
      <c r="X585" s="391">
        <v>264.630358</v>
      </c>
      <c r="Y585" s="391">
        <v>53.333361000000011</v>
      </c>
      <c r="AA585" s="384" t="s">
        <v>2116</v>
      </c>
      <c r="AB585" s="384" t="s">
        <v>683</v>
      </c>
      <c r="AC585" s="382">
        <v>2</v>
      </c>
      <c r="AD585" s="384" t="s">
        <v>610</v>
      </c>
      <c r="AE585" s="382">
        <v>51</v>
      </c>
      <c r="AF585" s="386">
        <v>2031</v>
      </c>
      <c r="AG585" s="390">
        <v>1747.4021600000001</v>
      </c>
      <c r="AH585" s="387">
        <v>1.8160837954409426</v>
      </c>
      <c r="AI585" s="387">
        <v>0.6878659163463553</v>
      </c>
      <c r="AJ585" s="387">
        <v>9.2566918768144296E-2</v>
      </c>
      <c r="AK585" s="387">
        <v>4.4279057882821316E-3</v>
      </c>
      <c r="AL585" s="387">
        <v>1.8930254727394867E-2</v>
      </c>
      <c r="AM585" s="387">
        <v>4.5782053399773754E-3</v>
      </c>
      <c r="AN585" s="387">
        <v>4.0736588985232228E-3</v>
      </c>
      <c r="AO585" s="387">
        <v>0.15144216028667379</v>
      </c>
      <c r="AP585" s="387">
        <v>3.052151486409975E-2</v>
      </c>
      <c r="AQ585" s="391">
        <v>3173.4287468945013</v>
      </c>
      <c r="AR585" s="391">
        <v>1201.9783880140005</v>
      </c>
      <c r="AS585" s="391">
        <v>161.75163379999989</v>
      </c>
      <c r="AT585" s="391">
        <v>7.7373321387206992</v>
      </c>
      <c r="AU585" s="391">
        <v>33.078768000000004</v>
      </c>
      <c r="AV585" s="391">
        <v>7.9999659000000003</v>
      </c>
      <c r="AW585" s="391">
        <v>7.1183203583827002</v>
      </c>
      <c r="AX585" s="391">
        <v>264.630358</v>
      </c>
      <c r="AY585" s="391">
        <v>53.333361000000011</v>
      </c>
    </row>
    <row r="586" spans="1:51" customFormat="1" x14ac:dyDescent="0.25">
      <c r="A586" s="384" t="s">
        <v>874</v>
      </c>
      <c r="B586" s="384" t="s">
        <v>683</v>
      </c>
      <c r="C586" s="382">
        <v>2</v>
      </c>
      <c r="D586" s="384" t="s">
        <v>619</v>
      </c>
      <c r="E586" s="382">
        <v>52</v>
      </c>
      <c r="F586" s="386">
        <v>52</v>
      </c>
      <c r="G586" s="390">
        <v>458935.68936999998</v>
      </c>
      <c r="H586" s="387">
        <v>0.96714405158797045</v>
      </c>
      <c r="I586" s="387">
        <v>1.0739936268484582</v>
      </c>
      <c r="J586" s="387">
        <v>0.28466253148064691</v>
      </c>
      <c r="K586" s="387">
        <v>1.5144009796999501E-2</v>
      </c>
      <c r="L586" s="387">
        <v>9.0432992151847635E-3</v>
      </c>
      <c r="M586" s="387">
        <v>2.3297015633011939E-3</v>
      </c>
      <c r="N586" s="387">
        <v>1.3932442455300087E-2</v>
      </c>
      <c r="O586" s="387">
        <v>7.2346372448345034E-2</v>
      </c>
      <c r="P586" s="387">
        <v>1.5531418424408864E-2</v>
      </c>
      <c r="Q586" s="391">
        <v>443856.92203562002</v>
      </c>
      <c r="R586" s="391">
        <v>492894.00551668374</v>
      </c>
      <c r="S586" s="391">
        <v>130641.79512288001</v>
      </c>
      <c r="T586" s="391">
        <v>6950.1265760119995</v>
      </c>
      <c r="U586" s="391">
        <v>4150.2927594999992</v>
      </c>
      <c r="V586" s="391">
        <v>1069.1831929800001</v>
      </c>
      <c r="W586" s="391">
        <v>6394.0950828310006</v>
      </c>
      <c r="X586" s="391">
        <v>33202.332312999999</v>
      </c>
      <c r="Y586" s="391">
        <v>7127.9222215000009</v>
      </c>
      <c r="AA586" s="384" t="s">
        <v>874</v>
      </c>
      <c r="AB586" s="384" t="s">
        <v>683</v>
      </c>
      <c r="AC586" s="382">
        <v>2</v>
      </c>
      <c r="AD586" s="384" t="s">
        <v>619</v>
      </c>
      <c r="AE586" s="382">
        <v>52</v>
      </c>
      <c r="AF586" s="386">
        <v>52</v>
      </c>
      <c r="AG586" s="390">
        <v>458935.68936999998</v>
      </c>
      <c r="AH586" s="387">
        <v>0.96714405158797045</v>
      </c>
      <c r="AI586" s="387">
        <v>1.0739936268484582</v>
      </c>
      <c r="AJ586" s="387">
        <v>0.28466253148064691</v>
      </c>
      <c r="AK586" s="387">
        <v>1.5144009796999501E-2</v>
      </c>
      <c r="AL586" s="387">
        <v>9.0432992151847635E-3</v>
      </c>
      <c r="AM586" s="387">
        <v>2.3297015633011939E-3</v>
      </c>
      <c r="AN586" s="387">
        <v>1.3932442455300087E-2</v>
      </c>
      <c r="AO586" s="387">
        <v>7.2346372448345034E-2</v>
      </c>
      <c r="AP586" s="387">
        <v>1.5531418424408864E-2</v>
      </c>
      <c r="AQ586" s="391">
        <v>443856.92203562002</v>
      </c>
      <c r="AR586" s="391">
        <v>492894.00551668374</v>
      </c>
      <c r="AS586" s="391">
        <v>130641.79512288001</v>
      </c>
      <c r="AT586" s="391">
        <v>6950.1265760119995</v>
      </c>
      <c r="AU586" s="391">
        <v>4150.2927594999992</v>
      </c>
      <c r="AV586" s="391">
        <v>1069.1831929800001</v>
      </c>
      <c r="AW586" s="391">
        <v>6394.0950828310006</v>
      </c>
      <c r="AX586" s="391">
        <v>33202.332312999999</v>
      </c>
      <c r="AY586" s="391">
        <v>7127.9222215000009</v>
      </c>
    </row>
    <row r="587" spans="1:51" customFormat="1" x14ac:dyDescent="0.25">
      <c r="A587" s="384" t="s">
        <v>875</v>
      </c>
      <c r="B587" s="384" t="s">
        <v>683</v>
      </c>
      <c r="C587" s="382">
        <v>2</v>
      </c>
      <c r="D587" s="384" t="s">
        <v>619</v>
      </c>
      <c r="E587" s="382">
        <v>52</v>
      </c>
      <c r="F587" s="386">
        <v>2001</v>
      </c>
      <c r="G587" s="390">
        <v>2628.8798999999995</v>
      </c>
      <c r="H587" s="387">
        <v>5.9856930984561147</v>
      </c>
      <c r="I587" s="387">
        <v>11.460707871089133</v>
      </c>
      <c r="J587" s="387">
        <v>2.0448754720213747</v>
      </c>
      <c r="K587" s="387">
        <v>0.63017908168037673</v>
      </c>
      <c r="L587" s="387">
        <v>1.1547506981965971E-2</v>
      </c>
      <c r="M587" s="387">
        <v>2.6006519734887855E-3</v>
      </c>
      <c r="N587" s="387">
        <v>0.57976257619071936</v>
      </c>
      <c r="O587" s="387">
        <v>9.2380171494331115E-2</v>
      </c>
      <c r="P587" s="387">
        <v>1.7337760846358938E-2</v>
      </c>
      <c r="Q587" s="391">
        <v>15735.668274099999</v>
      </c>
      <c r="R587" s="391">
        <v>30128.824562078007</v>
      </c>
      <c r="S587" s="391">
        <v>5375.7320264000036</v>
      </c>
      <c r="T587" s="391">
        <v>1656.6651212300003</v>
      </c>
      <c r="U587" s="391">
        <v>30.357008999999998</v>
      </c>
      <c r="V587" s="391">
        <v>6.8368016999999996</v>
      </c>
      <c r="W587" s="391">
        <v>1524.1261833200003</v>
      </c>
      <c r="X587" s="391">
        <v>242.85637599999998</v>
      </c>
      <c r="Y587" s="391">
        <v>45.578890999999992</v>
      </c>
      <c r="AA587" s="384" t="s">
        <v>875</v>
      </c>
      <c r="AB587" s="384" t="s">
        <v>683</v>
      </c>
      <c r="AC587" s="382">
        <v>2</v>
      </c>
      <c r="AD587" s="384" t="s">
        <v>619</v>
      </c>
      <c r="AE587" s="382">
        <v>52</v>
      </c>
      <c r="AF587" s="386">
        <v>2001</v>
      </c>
      <c r="AG587" s="390">
        <v>2628.8798999999995</v>
      </c>
      <c r="AH587" s="387">
        <v>5.9856930984561147</v>
      </c>
      <c r="AI587" s="387">
        <v>11.460707871089133</v>
      </c>
      <c r="AJ587" s="387">
        <v>2.0448754720213747</v>
      </c>
      <c r="AK587" s="387">
        <v>0.63017908168037673</v>
      </c>
      <c r="AL587" s="387">
        <v>1.1547506981965971E-2</v>
      </c>
      <c r="AM587" s="387">
        <v>2.6006519734887855E-3</v>
      </c>
      <c r="AN587" s="387">
        <v>0.57976257619071936</v>
      </c>
      <c r="AO587" s="387">
        <v>9.2380171494331115E-2</v>
      </c>
      <c r="AP587" s="387">
        <v>1.7337760846358938E-2</v>
      </c>
      <c r="AQ587" s="391">
        <v>15735.668274099999</v>
      </c>
      <c r="AR587" s="391">
        <v>30128.824562078007</v>
      </c>
      <c r="AS587" s="391">
        <v>5375.7320264000036</v>
      </c>
      <c r="AT587" s="391">
        <v>1656.6651212300003</v>
      </c>
      <c r="AU587" s="391">
        <v>30.357008999999998</v>
      </c>
      <c r="AV587" s="391">
        <v>6.8368016999999996</v>
      </c>
      <c r="AW587" s="391">
        <v>1524.1261833200003</v>
      </c>
      <c r="AX587" s="391">
        <v>242.85637599999998</v>
      </c>
      <c r="AY587" s="391">
        <v>45.578890999999992</v>
      </c>
    </row>
    <row r="588" spans="1:51" customFormat="1" x14ac:dyDescent="0.25">
      <c r="A588" s="384" t="s">
        <v>876</v>
      </c>
      <c r="B588" s="384" t="s">
        <v>683</v>
      </c>
      <c r="C588" s="382">
        <v>2</v>
      </c>
      <c r="D588" s="384" t="s">
        <v>619</v>
      </c>
      <c r="E588" s="382">
        <v>52</v>
      </c>
      <c r="F588" s="386">
        <v>2002</v>
      </c>
      <c r="G588" s="390">
        <v>412.83601000000004</v>
      </c>
      <c r="H588" s="387">
        <v>5.9853373086325483</v>
      </c>
      <c r="I588" s="387">
        <v>11.437931663872295</v>
      </c>
      <c r="J588" s="387">
        <v>2.024654824272718</v>
      </c>
      <c r="K588" s="387">
        <v>0.62731242626339667</v>
      </c>
      <c r="L588" s="387">
        <v>1.128510373889138E-2</v>
      </c>
      <c r="M588" s="387">
        <v>2.5899951896153624E-3</v>
      </c>
      <c r="N588" s="387">
        <v>0.57712569255041468</v>
      </c>
      <c r="O588" s="387">
        <v>9.0280864791809204E-2</v>
      </c>
      <c r="P588" s="387">
        <v>1.7266721960615791E-2</v>
      </c>
      <c r="Q588" s="391">
        <v>2470.9627730000002</v>
      </c>
      <c r="R588" s="391">
        <v>4721.9900707656998</v>
      </c>
      <c r="S588" s="391">
        <v>835.85041928000021</v>
      </c>
      <c r="T588" s="391">
        <v>258.9771590819999</v>
      </c>
      <c r="U588" s="391">
        <v>4.6588971999999993</v>
      </c>
      <c r="V588" s="391">
        <v>1.0692432799999998</v>
      </c>
      <c r="W588" s="391">
        <v>238.25826818099995</v>
      </c>
      <c r="X588" s="391">
        <v>37.271191999999999</v>
      </c>
      <c r="Y588" s="391">
        <v>7.1283246000000009</v>
      </c>
      <c r="AA588" s="384" t="s">
        <v>876</v>
      </c>
      <c r="AB588" s="384" t="s">
        <v>683</v>
      </c>
      <c r="AC588" s="382">
        <v>2</v>
      </c>
      <c r="AD588" s="384" t="s">
        <v>619</v>
      </c>
      <c r="AE588" s="382">
        <v>52</v>
      </c>
      <c r="AF588" s="386">
        <v>2002</v>
      </c>
      <c r="AG588" s="390">
        <v>412.83601000000004</v>
      </c>
      <c r="AH588" s="387">
        <v>5.9853373086325483</v>
      </c>
      <c r="AI588" s="387">
        <v>11.437931663872295</v>
      </c>
      <c r="AJ588" s="387">
        <v>2.024654824272718</v>
      </c>
      <c r="AK588" s="387">
        <v>0.62731242626339667</v>
      </c>
      <c r="AL588" s="387">
        <v>1.128510373889138E-2</v>
      </c>
      <c r="AM588" s="387">
        <v>2.5899951896153624E-3</v>
      </c>
      <c r="AN588" s="387">
        <v>0.57712569255041468</v>
      </c>
      <c r="AO588" s="387">
        <v>9.0280864791809204E-2</v>
      </c>
      <c r="AP588" s="387">
        <v>1.7266721960615791E-2</v>
      </c>
      <c r="AQ588" s="391">
        <v>2470.9627730000002</v>
      </c>
      <c r="AR588" s="391">
        <v>4721.9900707656998</v>
      </c>
      <c r="AS588" s="391">
        <v>835.85041928000021</v>
      </c>
      <c r="AT588" s="391">
        <v>258.9771590819999</v>
      </c>
      <c r="AU588" s="391">
        <v>4.6588971999999993</v>
      </c>
      <c r="AV588" s="391">
        <v>1.0692432799999998</v>
      </c>
      <c r="AW588" s="391">
        <v>238.25826818099995</v>
      </c>
      <c r="AX588" s="391">
        <v>37.271191999999999</v>
      </c>
      <c r="AY588" s="391">
        <v>7.1283246000000009</v>
      </c>
    </row>
    <row r="589" spans="1:51" customFormat="1" x14ac:dyDescent="0.25">
      <c r="A589" s="384" t="s">
        <v>877</v>
      </c>
      <c r="B589" s="384" t="s">
        <v>683</v>
      </c>
      <c r="C589" s="382">
        <v>2</v>
      </c>
      <c r="D589" s="384" t="s">
        <v>619</v>
      </c>
      <c r="E589" s="382">
        <v>52</v>
      </c>
      <c r="F589" s="386">
        <v>2003</v>
      </c>
      <c r="G589" s="390">
        <v>624.45790000000011</v>
      </c>
      <c r="H589" s="387">
        <v>3.8505857371649856</v>
      </c>
      <c r="I589" s="387">
        <v>7.0831159043531997</v>
      </c>
      <c r="J589" s="387">
        <v>1.409781751339843</v>
      </c>
      <c r="K589" s="387">
        <v>0.54912210469272627</v>
      </c>
      <c r="L589" s="387">
        <v>1.1044656653394885E-2</v>
      </c>
      <c r="M589" s="387">
        <v>2.5858338888818605E-3</v>
      </c>
      <c r="N589" s="387">
        <v>0.5051907412493295</v>
      </c>
      <c r="O589" s="387">
        <v>8.8357247141880951E-2</v>
      </c>
      <c r="P589" s="387">
        <v>1.723897479718008E-2</v>
      </c>
      <c r="Q589" s="391">
        <v>2404.5286831999993</v>
      </c>
      <c r="R589" s="391">
        <v>4423.1076830890006</v>
      </c>
      <c r="S589" s="391">
        <v>880.34935190000067</v>
      </c>
      <c r="T589" s="391">
        <v>342.90363634000005</v>
      </c>
      <c r="U589" s="391">
        <v>6.8969230999999986</v>
      </c>
      <c r="V589" s="391">
        <v>1.6147444000000002</v>
      </c>
      <c r="W589" s="391">
        <v>315.47034937999973</v>
      </c>
      <c r="X589" s="391">
        <v>55.175380999999994</v>
      </c>
      <c r="Y589" s="391">
        <v>10.765014000000001</v>
      </c>
      <c r="AA589" s="384" t="s">
        <v>877</v>
      </c>
      <c r="AB589" s="384" t="s">
        <v>683</v>
      </c>
      <c r="AC589" s="382">
        <v>2</v>
      </c>
      <c r="AD589" s="384" t="s">
        <v>619</v>
      </c>
      <c r="AE589" s="382">
        <v>52</v>
      </c>
      <c r="AF589" s="386">
        <v>2003</v>
      </c>
      <c r="AG589" s="390">
        <v>624.45790000000011</v>
      </c>
      <c r="AH589" s="387">
        <v>3.8505857371649856</v>
      </c>
      <c r="AI589" s="387">
        <v>7.0831159043531997</v>
      </c>
      <c r="AJ589" s="387">
        <v>1.409781751339843</v>
      </c>
      <c r="AK589" s="387">
        <v>0.54912210469272627</v>
      </c>
      <c r="AL589" s="387">
        <v>1.1044656653394885E-2</v>
      </c>
      <c r="AM589" s="387">
        <v>2.5858338888818605E-3</v>
      </c>
      <c r="AN589" s="387">
        <v>0.5051907412493295</v>
      </c>
      <c r="AO589" s="387">
        <v>8.8357247141880951E-2</v>
      </c>
      <c r="AP589" s="387">
        <v>1.723897479718008E-2</v>
      </c>
      <c r="AQ589" s="391">
        <v>2404.5286831999993</v>
      </c>
      <c r="AR589" s="391">
        <v>4423.1076830890006</v>
      </c>
      <c r="AS589" s="391">
        <v>880.34935190000067</v>
      </c>
      <c r="AT589" s="391">
        <v>342.90363634000005</v>
      </c>
      <c r="AU589" s="391">
        <v>6.8969230999999986</v>
      </c>
      <c r="AV589" s="391">
        <v>1.6147444000000002</v>
      </c>
      <c r="AW589" s="391">
        <v>315.47034937999973</v>
      </c>
      <c r="AX589" s="391">
        <v>55.175380999999994</v>
      </c>
      <c r="AY589" s="391">
        <v>10.765014000000001</v>
      </c>
    </row>
    <row r="590" spans="1:51" customFormat="1" x14ac:dyDescent="0.25">
      <c r="A590" s="384" t="s">
        <v>878</v>
      </c>
      <c r="B590" s="384" t="s">
        <v>683</v>
      </c>
      <c r="C590" s="382">
        <v>2</v>
      </c>
      <c r="D590" s="384" t="s">
        <v>619</v>
      </c>
      <c r="E590" s="382">
        <v>52</v>
      </c>
      <c r="F590" s="386">
        <v>2004</v>
      </c>
      <c r="G590" s="390">
        <v>916.64754999999991</v>
      </c>
      <c r="H590" s="387">
        <v>3.9023216466350665</v>
      </c>
      <c r="I590" s="387">
        <v>7.1796669139267344</v>
      </c>
      <c r="J590" s="387">
        <v>1.4257722975422782</v>
      </c>
      <c r="K590" s="387">
        <v>0.55409992337840186</v>
      </c>
      <c r="L590" s="387">
        <v>1.1568202631425786E-2</v>
      </c>
      <c r="M590" s="387">
        <v>2.5847139393979724E-3</v>
      </c>
      <c r="N590" s="387">
        <v>0.5097702416812222</v>
      </c>
      <c r="O590" s="387">
        <v>9.2545572177659796E-2</v>
      </c>
      <c r="P590" s="387">
        <v>1.7231501355128263E-2</v>
      </c>
      <c r="Q590" s="391">
        <v>3577.0535766999992</v>
      </c>
      <c r="R590" s="391">
        <v>6581.2240864670011</v>
      </c>
      <c r="S590" s="391">
        <v>1306.9306834000001</v>
      </c>
      <c r="T590" s="391">
        <v>507.91433721999977</v>
      </c>
      <c r="U590" s="391">
        <v>10.603964599999999</v>
      </c>
      <c r="V590" s="391">
        <v>2.3692716999999996</v>
      </c>
      <c r="W590" s="391">
        <v>467.27964310000016</v>
      </c>
      <c r="X590" s="391">
        <v>84.831672000000012</v>
      </c>
      <c r="Y590" s="391">
        <v>15.795213500000001</v>
      </c>
      <c r="AA590" s="384" t="s">
        <v>878</v>
      </c>
      <c r="AB590" s="384" t="s">
        <v>683</v>
      </c>
      <c r="AC590" s="382">
        <v>2</v>
      </c>
      <c r="AD590" s="384" t="s">
        <v>619</v>
      </c>
      <c r="AE590" s="382">
        <v>52</v>
      </c>
      <c r="AF590" s="386">
        <v>2004</v>
      </c>
      <c r="AG590" s="390">
        <v>916.64754999999991</v>
      </c>
      <c r="AH590" s="387">
        <v>3.9023216466350665</v>
      </c>
      <c r="AI590" s="387">
        <v>7.1796669139267344</v>
      </c>
      <c r="AJ590" s="387">
        <v>1.4257722975422782</v>
      </c>
      <c r="AK590" s="387">
        <v>0.55409992337840186</v>
      </c>
      <c r="AL590" s="387">
        <v>1.1568202631425786E-2</v>
      </c>
      <c r="AM590" s="387">
        <v>2.5847139393979724E-3</v>
      </c>
      <c r="AN590" s="387">
        <v>0.5097702416812222</v>
      </c>
      <c r="AO590" s="387">
        <v>9.2545572177659796E-2</v>
      </c>
      <c r="AP590" s="387">
        <v>1.7231501355128263E-2</v>
      </c>
      <c r="AQ590" s="391">
        <v>3577.0535766999992</v>
      </c>
      <c r="AR590" s="391">
        <v>6581.2240864670011</v>
      </c>
      <c r="AS590" s="391">
        <v>1306.9306834000001</v>
      </c>
      <c r="AT590" s="391">
        <v>507.91433721999977</v>
      </c>
      <c r="AU590" s="391">
        <v>10.603964599999999</v>
      </c>
      <c r="AV590" s="391">
        <v>2.3692716999999996</v>
      </c>
      <c r="AW590" s="391">
        <v>467.27964310000016</v>
      </c>
      <c r="AX590" s="391">
        <v>84.831672000000012</v>
      </c>
      <c r="AY590" s="391">
        <v>15.795213500000001</v>
      </c>
    </row>
    <row r="591" spans="1:51" customFormat="1" x14ac:dyDescent="0.25">
      <c r="A591" s="384" t="s">
        <v>879</v>
      </c>
      <c r="B591" s="384" t="s">
        <v>683</v>
      </c>
      <c r="C591" s="382">
        <v>2</v>
      </c>
      <c r="D591" s="384" t="s">
        <v>619</v>
      </c>
      <c r="E591" s="382">
        <v>52</v>
      </c>
      <c r="F591" s="386">
        <v>2005</v>
      </c>
      <c r="G591" s="390">
        <v>1558.2165800000002</v>
      </c>
      <c r="H591" s="387">
        <v>3.8884188042075651</v>
      </c>
      <c r="I591" s="387">
        <v>7.1359917756779332</v>
      </c>
      <c r="J591" s="387">
        <v>1.4204461365056196</v>
      </c>
      <c r="K591" s="387">
        <v>0.54676095469347374</v>
      </c>
      <c r="L591" s="387">
        <v>1.1150536724490507E-2</v>
      </c>
      <c r="M591" s="387">
        <v>2.5674368706819941E-3</v>
      </c>
      <c r="N591" s="387">
        <v>0.50301852977973061</v>
      </c>
      <c r="O591" s="387">
        <v>8.9204398017636258E-2</v>
      </c>
      <c r="P591" s="387">
        <v>1.7116337576128213E-2</v>
      </c>
      <c r="Q591" s="391">
        <v>6058.9986507000031</v>
      </c>
      <c r="R591" s="391">
        <v>11119.420699604998</v>
      </c>
      <c r="S591" s="391">
        <v>2213.3627209000001</v>
      </c>
      <c r="T591" s="391">
        <v>851.97198489999971</v>
      </c>
      <c r="U591" s="391">
        <v>17.374951200000002</v>
      </c>
      <c r="V591" s="391">
        <v>4.0006227000000001</v>
      </c>
      <c r="W591" s="391">
        <v>783.81181315000003</v>
      </c>
      <c r="X591" s="391">
        <v>138.99977199999998</v>
      </c>
      <c r="Y591" s="391">
        <v>26.670960999999998</v>
      </c>
      <c r="AA591" s="384" t="s">
        <v>879</v>
      </c>
      <c r="AB591" s="384" t="s">
        <v>683</v>
      </c>
      <c r="AC591" s="382">
        <v>2</v>
      </c>
      <c r="AD591" s="384" t="s">
        <v>619</v>
      </c>
      <c r="AE591" s="382">
        <v>52</v>
      </c>
      <c r="AF591" s="386">
        <v>2005</v>
      </c>
      <c r="AG591" s="390">
        <v>1558.2165800000002</v>
      </c>
      <c r="AH591" s="387">
        <v>3.8884188042075651</v>
      </c>
      <c r="AI591" s="387">
        <v>7.1359917756779332</v>
      </c>
      <c r="AJ591" s="387">
        <v>1.4204461365056196</v>
      </c>
      <c r="AK591" s="387">
        <v>0.54676095469347374</v>
      </c>
      <c r="AL591" s="387">
        <v>1.1150536724490507E-2</v>
      </c>
      <c r="AM591" s="387">
        <v>2.5674368706819941E-3</v>
      </c>
      <c r="AN591" s="387">
        <v>0.50301852977973061</v>
      </c>
      <c r="AO591" s="387">
        <v>8.9204398017636258E-2</v>
      </c>
      <c r="AP591" s="387">
        <v>1.7116337576128213E-2</v>
      </c>
      <c r="AQ591" s="391">
        <v>6058.9986507000031</v>
      </c>
      <c r="AR591" s="391">
        <v>11119.420699604998</v>
      </c>
      <c r="AS591" s="391">
        <v>2213.3627209000001</v>
      </c>
      <c r="AT591" s="391">
        <v>851.97198489999971</v>
      </c>
      <c r="AU591" s="391">
        <v>17.374951200000002</v>
      </c>
      <c r="AV591" s="391">
        <v>4.0006227000000001</v>
      </c>
      <c r="AW591" s="391">
        <v>783.81181315000003</v>
      </c>
      <c r="AX591" s="391">
        <v>138.99977199999998</v>
      </c>
      <c r="AY591" s="391">
        <v>26.670960999999998</v>
      </c>
    </row>
    <row r="592" spans="1:51" customFormat="1" x14ac:dyDescent="0.25">
      <c r="A592" s="384" t="s">
        <v>880</v>
      </c>
      <c r="B592" s="384" t="s">
        <v>683</v>
      </c>
      <c r="C592" s="382">
        <v>2</v>
      </c>
      <c r="D592" s="384" t="s">
        <v>619</v>
      </c>
      <c r="E592" s="382">
        <v>52</v>
      </c>
      <c r="F592" s="386">
        <v>2006</v>
      </c>
      <c r="G592" s="390">
        <v>2260.2523999999999</v>
      </c>
      <c r="H592" s="387">
        <v>3.850590992227239</v>
      </c>
      <c r="I592" s="387">
        <v>7.0207394424529745</v>
      </c>
      <c r="J592" s="387">
        <v>1.40949247088511</v>
      </c>
      <c r="K592" s="387">
        <v>0.53711472727559106</v>
      </c>
      <c r="L592" s="387">
        <v>1.0535290262273365E-2</v>
      </c>
      <c r="M592" s="387">
        <v>2.5260418703681063E-3</v>
      </c>
      <c r="N592" s="387">
        <v>0.4941438517972595</v>
      </c>
      <c r="O592" s="387">
        <v>8.4282349174808979E-2</v>
      </c>
      <c r="P592" s="387">
        <v>1.6840358625434933E-2</v>
      </c>
      <c r="Q592" s="391">
        <v>8703.3075315999977</v>
      </c>
      <c r="R592" s="391">
        <v>15868.643174578996</v>
      </c>
      <c r="S592" s="391">
        <v>3185.8087400999998</v>
      </c>
      <c r="T592" s="391">
        <v>1214.0148514</v>
      </c>
      <c r="U592" s="391">
        <v>23.812415100000003</v>
      </c>
      <c r="V592" s="391">
        <v>5.7094922000000006</v>
      </c>
      <c r="W592" s="391">
        <v>1116.8898269700001</v>
      </c>
      <c r="X592" s="391">
        <v>190.499382</v>
      </c>
      <c r="Y592" s="391">
        <v>38.063461000000004</v>
      </c>
      <c r="AA592" s="384" t="s">
        <v>880</v>
      </c>
      <c r="AB592" s="384" t="s">
        <v>683</v>
      </c>
      <c r="AC592" s="382">
        <v>2</v>
      </c>
      <c r="AD592" s="384" t="s">
        <v>619</v>
      </c>
      <c r="AE592" s="382">
        <v>52</v>
      </c>
      <c r="AF592" s="386">
        <v>2006</v>
      </c>
      <c r="AG592" s="390">
        <v>2260.2523999999999</v>
      </c>
      <c r="AH592" s="387">
        <v>3.850590992227239</v>
      </c>
      <c r="AI592" s="387">
        <v>7.0207394424529745</v>
      </c>
      <c r="AJ592" s="387">
        <v>1.40949247088511</v>
      </c>
      <c r="AK592" s="387">
        <v>0.53711472727559106</v>
      </c>
      <c r="AL592" s="387">
        <v>1.0535290262273365E-2</v>
      </c>
      <c r="AM592" s="387">
        <v>2.5260418703681063E-3</v>
      </c>
      <c r="AN592" s="387">
        <v>0.4941438517972595</v>
      </c>
      <c r="AO592" s="387">
        <v>8.4282349174808979E-2</v>
      </c>
      <c r="AP592" s="387">
        <v>1.6840358625434933E-2</v>
      </c>
      <c r="AQ592" s="391">
        <v>8703.3075315999977</v>
      </c>
      <c r="AR592" s="391">
        <v>15868.643174578996</v>
      </c>
      <c r="AS592" s="391">
        <v>3185.8087400999998</v>
      </c>
      <c r="AT592" s="391">
        <v>1214.0148514</v>
      </c>
      <c r="AU592" s="391">
        <v>23.812415100000003</v>
      </c>
      <c r="AV592" s="391">
        <v>5.7094922000000006</v>
      </c>
      <c r="AW592" s="391">
        <v>1116.8898269700001</v>
      </c>
      <c r="AX592" s="391">
        <v>190.499382</v>
      </c>
      <c r="AY592" s="391">
        <v>38.063461000000004</v>
      </c>
    </row>
    <row r="593" spans="1:51" customFormat="1" x14ac:dyDescent="0.25">
      <c r="A593" s="384" t="s">
        <v>881</v>
      </c>
      <c r="B593" s="384" t="s">
        <v>683</v>
      </c>
      <c r="C593" s="382">
        <v>2</v>
      </c>
      <c r="D593" s="384" t="s">
        <v>619</v>
      </c>
      <c r="E593" s="382">
        <v>52</v>
      </c>
      <c r="F593" s="386">
        <v>2007</v>
      </c>
      <c r="G593" s="390">
        <v>2345.7504999999996</v>
      </c>
      <c r="H593" s="387">
        <v>1.2373003096450375</v>
      </c>
      <c r="I593" s="387">
        <v>4.4963204365511169</v>
      </c>
      <c r="J593" s="387">
        <v>0.35079249562133735</v>
      </c>
      <c r="K593" s="387">
        <v>2.3436770909779192E-2</v>
      </c>
      <c r="L593" s="387">
        <v>1.245828659100787E-2</v>
      </c>
      <c r="M593" s="387">
        <v>2.6970832575757744E-3</v>
      </c>
      <c r="N593" s="387">
        <v>2.1561757932056284E-2</v>
      </c>
      <c r="O593" s="387">
        <v>9.9666228782643362E-2</v>
      </c>
      <c r="P593" s="387">
        <v>1.7980636900642253E-2</v>
      </c>
      <c r="Q593" s="391">
        <v>2902.397820000001</v>
      </c>
      <c r="R593" s="391">
        <v>10547.245912199998</v>
      </c>
      <c r="S593" s="391">
        <v>822.87167199999976</v>
      </c>
      <c r="T593" s="391">
        <v>54.976817079999989</v>
      </c>
      <c r="U593" s="391">
        <v>29.224032000000001</v>
      </c>
      <c r="V593" s="391">
        <v>6.3266844000000004</v>
      </c>
      <c r="W593" s="391">
        <v>50.57850444999999</v>
      </c>
      <c r="X593" s="391">
        <v>233.79210600000002</v>
      </c>
      <c r="Y593" s="391">
        <v>42.17808800000001</v>
      </c>
      <c r="AA593" s="384" t="s">
        <v>881</v>
      </c>
      <c r="AB593" s="384" t="s">
        <v>683</v>
      </c>
      <c r="AC593" s="382">
        <v>2</v>
      </c>
      <c r="AD593" s="384" t="s">
        <v>619</v>
      </c>
      <c r="AE593" s="382">
        <v>52</v>
      </c>
      <c r="AF593" s="386">
        <v>2007</v>
      </c>
      <c r="AG593" s="390">
        <v>2345.7504999999996</v>
      </c>
      <c r="AH593" s="387">
        <v>1.2373003096450375</v>
      </c>
      <c r="AI593" s="387">
        <v>4.4963204365511169</v>
      </c>
      <c r="AJ593" s="387">
        <v>0.35079249562133735</v>
      </c>
      <c r="AK593" s="387">
        <v>2.3436770909779192E-2</v>
      </c>
      <c r="AL593" s="387">
        <v>1.245828659100787E-2</v>
      </c>
      <c r="AM593" s="387">
        <v>2.6970832575757744E-3</v>
      </c>
      <c r="AN593" s="387">
        <v>2.1561757932056284E-2</v>
      </c>
      <c r="AO593" s="387">
        <v>9.9666228782643362E-2</v>
      </c>
      <c r="AP593" s="387">
        <v>1.7980636900642253E-2</v>
      </c>
      <c r="AQ593" s="391">
        <v>2902.397820000001</v>
      </c>
      <c r="AR593" s="391">
        <v>10547.245912199998</v>
      </c>
      <c r="AS593" s="391">
        <v>822.87167199999976</v>
      </c>
      <c r="AT593" s="391">
        <v>54.976817079999989</v>
      </c>
      <c r="AU593" s="391">
        <v>29.224032000000001</v>
      </c>
      <c r="AV593" s="391">
        <v>6.3266844000000004</v>
      </c>
      <c r="AW593" s="391">
        <v>50.57850444999999</v>
      </c>
      <c r="AX593" s="391">
        <v>233.79210600000002</v>
      </c>
      <c r="AY593" s="391">
        <v>42.17808800000001</v>
      </c>
    </row>
    <row r="594" spans="1:51" customFormat="1" x14ac:dyDescent="0.25">
      <c r="A594" s="384" t="s">
        <v>882</v>
      </c>
      <c r="B594" s="384" t="s">
        <v>683</v>
      </c>
      <c r="C594" s="382">
        <v>2</v>
      </c>
      <c r="D594" s="384" t="s">
        <v>619</v>
      </c>
      <c r="E594" s="382">
        <v>52</v>
      </c>
      <c r="F594" s="386">
        <v>2008</v>
      </c>
      <c r="G594" s="390">
        <v>2527.0144</v>
      </c>
      <c r="H594" s="387">
        <v>0.975575370682494</v>
      </c>
      <c r="I594" s="387">
        <v>4.0413663093095158</v>
      </c>
      <c r="J594" s="387">
        <v>0.32470691144458846</v>
      </c>
      <c r="K594" s="387">
        <v>2.1544018708401499E-2</v>
      </c>
      <c r="L594" s="387">
        <v>9.0584662675448156E-3</v>
      </c>
      <c r="M594" s="387">
        <v>2.3526385920080227E-3</v>
      </c>
      <c r="N594" s="387">
        <v>1.9820429491814524E-2</v>
      </c>
      <c r="O594" s="387">
        <v>7.2467742566089066E-2</v>
      </c>
      <c r="P594" s="387">
        <v>1.5684339194901305E-2</v>
      </c>
      <c r="Q594" s="391">
        <v>2465.2930100000003</v>
      </c>
      <c r="R594" s="391">
        <v>10212.5908593</v>
      </c>
      <c r="S594" s="391">
        <v>820.53904099999988</v>
      </c>
      <c r="T594" s="391">
        <v>54.442045509999993</v>
      </c>
      <c r="U594" s="391">
        <v>22.890874700000001</v>
      </c>
      <c r="V594" s="391">
        <v>5.9451515999999982</v>
      </c>
      <c r="W594" s="391">
        <v>50.086510739999987</v>
      </c>
      <c r="X594" s="391">
        <v>183.12702900000002</v>
      </c>
      <c r="Y594" s="391">
        <v>39.634551000000002</v>
      </c>
      <c r="AA594" s="384" t="s">
        <v>882</v>
      </c>
      <c r="AB594" s="384" t="s">
        <v>683</v>
      </c>
      <c r="AC594" s="382">
        <v>2</v>
      </c>
      <c r="AD594" s="384" t="s">
        <v>619</v>
      </c>
      <c r="AE594" s="382">
        <v>52</v>
      </c>
      <c r="AF594" s="386">
        <v>2008</v>
      </c>
      <c r="AG594" s="390">
        <v>2527.0144</v>
      </c>
      <c r="AH594" s="387">
        <v>0.975575370682494</v>
      </c>
      <c r="AI594" s="387">
        <v>4.0413663093095158</v>
      </c>
      <c r="AJ594" s="387">
        <v>0.32470691144458846</v>
      </c>
      <c r="AK594" s="387">
        <v>2.1544018708401499E-2</v>
      </c>
      <c r="AL594" s="387">
        <v>9.0584662675448156E-3</v>
      </c>
      <c r="AM594" s="387">
        <v>2.3526385920080227E-3</v>
      </c>
      <c r="AN594" s="387">
        <v>1.9820429491814524E-2</v>
      </c>
      <c r="AO594" s="387">
        <v>7.2467742566089066E-2</v>
      </c>
      <c r="AP594" s="387">
        <v>1.5684339194901305E-2</v>
      </c>
      <c r="AQ594" s="391">
        <v>2465.2930100000003</v>
      </c>
      <c r="AR594" s="391">
        <v>10212.5908593</v>
      </c>
      <c r="AS594" s="391">
        <v>820.53904099999988</v>
      </c>
      <c r="AT594" s="391">
        <v>54.442045509999993</v>
      </c>
      <c r="AU594" s="391">
        <v>22.890874700000001</v>
      </c>
      <c r="AV594" s="391">
        <v>5.9451515999999982</v>
      </c>
      <c r="AW594" s="391">
        <v>50.086510739999987</v>
      </c>
      <c r="AX594" s="391">
        <v>183.12702900000002</v>
      </c>
      <c r="AY594" s="391">
        <v>39.634551000000002</v>
      </c>
    </row>
    <row r="595" spans="1:51" customFormat="1" x14ac:dyDescent="0.25">
      <c r="A595" s="384" t="s">
        <v>883</v>
      </c>
      <c r="B595" s="384" t="s">
        <v>683</v>
      </c>
      <c r="C595" s="382">
        <v>2</v>
      </c>
      <c r="D595" s="384" t="s">
        <v>619</v>
      </c>
      <c r="E595" s="382">
        <v>52</v>
      </c>
      <c r="F595" s="386">
        <v>2009</v>
      </c>
      <c r="G595" s="390">
        <v>1219.6874800000003</v>
      </c>
      <c r="H595" s="387">
        <v>1.2453137421727078</v>
      </c>
      <c r="I595" s="387">
        <v>4.6342109239327431</v>
      </c>
      <c r="J595" s="387">
        <v>0.35079260303631199</v>
      </c>
      <c r="K595" s="387">
        <v>2.4083631308570937E-2</v>
      </c>
      <c r="L595" s="387">
        <v>1.2968635375350411E-2</v>
      </c>
      <c r="M595" s="387">
        <v>2.8015330615675416E-3</v>
      </c>
      <c r="N595" s="387">
        <v>2.2156874734829607E-2</v>
      </c>
      <c r="O595" s="387">
        <v>0.10374905299511641</v>
      </c>
      <c r="P595" s="387">
        <v>1.8676987895292645E-2</v>
      </c>
      <c r="Q595" s="391">
        <v>1518.8935800000002</v>
      </c>
      <c r="R595" s="391">
        <v>5652.2890436000007</v>
      </c>
      <c r="S595" s="391">
        <v>427.85734599999984</v>
      </c>
      <c r="T595" s="391">
        <v>29.374503579999995</v>
      </c>
      <c r="U595" s="391">
        <v>15.8176822</v>
      </c>
      <c r="V595" s="391">
        <v>3.4169948000000003</v>
      </c>
      <c r="W595" s="391">
        <v>27.024462709999998</v>
      </c>
      <c r="X595" s="391">
        <v>126.54142100000001</v>
      </c>
      <c r="Y595" s="391">
        <v>22.780088299999996</v>
      </c>
      <c r="AA595" s="384" t="s">
        <v>883</v>
      </c>
      <c r="AB595" s="384" t="s">
        <v>683</v>
      </c>
      <c r="AC595" s="382">
        <v>2</v>
      </c>
      <c r="AD595" s="384" t="s">
        <v>619</v>
      </c>
      <c r="AE595" s="382">
        <v>52</v>
      </c>
      <c r="AF595" s="386">
        <v>2009</v>
      </c>
      <c r="AG595" s="390">
        <v>1219.6874800000003</v>
      </c>
      <c r="AH595" s="387">
        <v>1.2453137421727078</v>
      </c>
      <c r="AI595" s="387">
        <v>4.6342109239327431</v>
      </c>
      <c r="AJ595" s="387">
        <v>0.35079260303631199</v>
      </c>
      <c r="AK595" s="387">
        <v>2.4083631308570937E-2</v>
      </c>
      <c r="AL595" s="387">
        <v>1.2968635375350411E-2</v>
      </c>
      <c r="AM595" s="387">
        <v>2.8015330615675416E-3</v>
      </c>
      <c r="AN595" s="387">
        <v>2.2156874734829607E-2</v>
      </c>
      <c r="AO595" s="387">
        <v>0.10374905299511641</v>
      </c>
      <c r="AP595" s="387">
        <v>1.8676987895292645E-2</v>
      </c>
      <c r="AQ595" s="391">
        <v>1518.8935800000002</v>
      </c>
      <c r="AR595" s="391">
        <v>5652.2890436000007</v>
      </c>
      <c r="AS595" s="391">
        <v>427.85734599999984</v>
      </c>
      <c r="AT595" s="391">
        <v>29.374503579999995</v>
      </c>
      <c r="AU595" s="391">
        <v>15.8176822</v>
      </c>
      <c r="AV595" s="391">
        <v>3.4169948000000003</v>
      </c>
      <c r="AW595" s="391">
        <v>27.024462709999998</v>
      </c>
      <c r="AX595" s="391">
        <v>126.54142100000001</v>
      </c>
      <c r="AY595" s="391">
        <v>22.780088299999996</v>
      </c>
    </row>
    <row r="596" spans="1:51" customFormat="1" x14ac:dyDescent="0.25">
      <c r="A596" s="384" t="s">
        <v>884</v>
      </c>
      <c r="B596" s="384" t="s">
        <v>683</v>
      </c>
      <c r="C596" s="382">
        <v>2</v>
      </c>
      <c r="D596" s="384" t="s">
        <v>619</v>
      </c>
      <c r="E596" s="382">
        <v>52</v>
      </c>
      <c r="F596" s="386">
        <v>2010</v>
      </c>
      <c r="G596" s="390">
        <v>1096.3891499999997</v>
      </c>
      <c r="H596" s="387">
        <v>1.2901036374903934</v>
      </c>
      <c r="I596" s="387">
        <v>3.0281083691862527</v>
      </c>
      <c r="J596" s="387">
        <v>0.33486540595554054</v>
      </c>
      <c r="K596" s="387">
        <v>2.2596464950423865E-2</v>
      </c>
      <c r="L596" s="387">
        <v>1.1386348268769353E-2</v>
      </c>
      <c r="M596" s="387">
        <v>2.6361705604255577E-3</v>
      </c>
      <c r="N596" s="387">
        <v>2.0788675681440306E-2</v>
      </c>
      <c r="O596" s="387">
        <v>9.1090740910743248E-2</v>
      </c>
      <c r="P596" s="387">
        <v>1.7574544676951614E-2</v>
      </c>
      <c r="Q596" s="391">
        <v>1414.4556305200001</v>
      </c>
      <c r="R596" s="391">
        <v>3319.985161000001</v>
      </c>
      <c r="S596" s="391">
        <v>367.14279779999993</v>
      </c>
      <c r="T596" s="391">
        <v>24.774519000000009</v>
      </c>
      <c r="U596" s="391">
        <v>12.4838687</v>
      </c>
      <c r="V596" s="391">
        <v>2.8902688000000003</v>
      </c>
      <c r="W596" s="391">
        <v>22.792478460000002</v>
      </c>
      <c r="X596" s="391">
        <v>99.870899999999992</v>
      </c>
      <c r="Y596" s="391">
        <v>19.268540099999999</v>
      </c>
      <c r="AA596" s="384" t="s">
        <v>884</v>
      </c>
      <c r="AB596" s="384" t="s">
        <v>683</v>
      </c>
      <c r="AC596" s="382">
        <v>2</v>
      </c>
      <c r="AD596" s="384" t="s">
        <v>619</v>
      </c>
      <c r="AE596" s="382">
        <v>52</v>
      </c>
      <c r="AF596" s="386">
        <v>2010</v>
      </c>
      <c r="AG596" s="390">
        <v>1096.3891499999997</v>
      </c>
      <c r="AH596" s="387">
        <v>1.2901036374903934</v>
      </c>
      <c r="AI596" s="387">
        <v>3.0281083691862527</v>
      </c>
      <c r="AJ596" s="387">
        <v>0.33486540595554054</v>
      </c>
      <c r="AK596" s="387">
        <v>2.2596464950423865E-2</v>
      </c>
      <c r="AL596" s="387">
        <v>1.1386348268769353E-2</v>
      </c>
      <c r="AM596" s="387">
        <v>2.6361705604255577E-3</v>
      </c>
      <c r="AN596" s="387">
        <v>2.0788675681440306E-2</v>
      </c>
      <c r="AO596" s="387">
        <v>9.1090740910743248E-2</v>
      </c>
      <c r="AP596" s="387">
        <v>1.7574544676951614E-2</v>
      </c>
      <c r="AQ596" s="391">
        <v>1414.4556305200001</v>
      </c>
      <c r="AR596" s="391">
        <v>3319.985161000001</v>
      </c>
      <c r="AS596" s="391">
        <v>367.14279779999993</v>
      </c>
      <c r="AT596" s="391">
        <v>24.774519000000009</v>
      </c>
      <c r="AU596" s="391">
        <v>12.4838687</v>
      </c>
      <c r="AV596" s="391">
        <v>2.8902688000000003</v>
      </c>
      <c r="AW596" s="391">
        <v>22.792478460000002</v>
      </c>
      <c r="AX596" s="391">
        <v>99.870899999999992</v>
      </c>
      <c r="AY596" s="391">
        <v>19.268540099999999</v>
      </c>
    </row>
    <row r="597" spans="1:51" customFormat="1" x14ac:dyDescent="0.25">
      <c r="A597" s="384" t="s">
        <v>885</v>
      </c>
      <c r="B597" s="384" t="s">
        <v>683</v>
      </c>
      <c r="C597" s="382">
        <v>2</v>
      </c>
      <c r="D597" s="384" t="s">
        <v>619</v>
      </c>
      <c r="E597" s="382">
        <v>52</v>
      </c>
      <c r="F597" s="386">
        <v>2011</v>
      </c>
      <c r="G597" s="390">
        <v>2730.1715000000008</v>
      </c>
      <c r="H597" s="387">
        <v>1.1369453374998602</v>
      </c>
      <c r="I597" s="387">
        <v>2.5960495554949565</v>
      </c>
      <c r="J597" s="387">
        <v>0.30551639961079358</v>
      </c>
      <c r="K597" s="387">
        <v>1.8809158571174003E-2</v>
      </c>
      <c r="L597" s="387">
        <v>8.5328067119593027E-3</v>
      </c>
      <c r="M597" s="387">
        <v>2.3449379278920753E-3</v>
      </c>
      <c r="N597" s="387">
        <v>1.7304370556941208E-2</v>
      </c>
      <c r="O597" s="387">
        <v>6.8262441755032585E-2</v>
      </c>
      <c r="P597" s="387">
        <v>1.563300364098006E-2</v>
      </c>
      <c r="Q597" s="391">
        <v>3104.0557575000003</v>
      </c>
      <c r="R597" s="391">
        <v>7087.6605090000003</v>
      </c>
      <c r="S597" s="391">
        <v>834.112167</v>
      </c>
      <c r="T597" s="391">
        <v>51.352228670000002</v>
      </c>
      <c r="U597" s="391">
        <v>23.296025700000005</v>
      </c>
      <c r="V597" s="391">
        <v>6.4020827000000011</v>
      </c>
      <c r="W597" s="391">
        <v>47.243899320000025</v>
      </c>
      <c r="X597" s="391">
        <v>186.36817300000001</v>
      </c>
      <c r="Y597" s="391">
        <v>42.680781000000003</v>
      </c>
      <c r="AA597" s="384" t="s">
        <v>885</v>
      </c>
      <c r="AB597" s="384" t="s">
        <v>683</v>
      </c>
      <c r="AC597" s="382">
        <v>2</v>
      </c>
      <c r="AD597" s="384" t="s">
        <v>619</v>
      </c>
      <c r="AE597" s="382">
        <v>52</v>
      </c>
      <c r="AF597" s="386">
        <v>2011</v>
      </c>
      <c r="AG597" s="390">
        <v>2730.1715000000008</v>
      </c>
      <c r="AH597" s="387">
        <v>1.1369453374998602</v>
      </c>
      <c r="AI597" s="387">
        <v>2.5960495554949565</v>
      </c>
      <c r="AJ597" s="387">
        <v>0.30551639961079358</v>
      </c>
      <c r="AK597" s="387">
        <v>1.8809158571174003E-2</v>
      </c>
      <c r="AL597" s="387">
        <v>8.5328067119593027E-3</v>
      </c>
      <c r="AM597" s="387">
        <v>2.3449379278920753E-3</v>
      </c>
      <c r="AN597" s="387">
        <v>1.7304370556941208E-2</v>
      </c>
      <c r="AO597" s="387">
        <v>6.8262441755032585E-2</v>
      </c>
      <c r="AP597" s="387">
        <v>1.563300364098006E-2</v>
      </c>
      <c r="AQ597" s="391">
        <v>3104.0557575000003</v>
      </c>
      <c r="AR597" s="391">
        <v>7087.6605090000003</v>
      </c>
      <c r="AS597" s="391">
        <v>834.112167</v>
      </c>
      <c r="AT597" s="391">
        <v>51.352228670000002</v>
      </c>
      <c r="AU597" s="391">
        <v>23.296025700000005</v>
      </c>
      <c r="AV597" s="391">
        <v>6.4020827000000011</v>
      </c>
      <c r="AW597" s="391">
        <v>47.243899320000025</v>
      </c>
      <c r="AX597" s="391">
        <v>186.36817300000001</v>
      </c>
      <c r="AY597" s="391">
        <v>42.680781000000003</v>
      </c>
    </row>
    <row r="598" spans="1:51" customFormat="1" x14ac:dyDescent="0.25">
      <c r="A598" s="384" t="s">
        <v>886</v>
      </c>
      <c r="B598" s="384" t="s">
        <v>683</v>
      </c>
      <c r="C598" s="382">
        <v>2</v>
      </c>
      <c r="D598" s="384" t="s">
        <v>619</v>
      </c>
      <c r="E598" s="382">
        <v>52</v>
      </c>
      <c r="F598" s="386">
        <v>2012</v>
      </c>
      <c r="G598" s="390">
        <v>3978.1997999999999</v>
      </c>
      <c r="H598" s="387">
        <v>1.1820317036615406</v>
      </c>
      <c r="I598" s="387">
        <v>2.5833625317159781</v>
      </c>
      <c r="J598" s="387">
        <v>0.30647556791893671</v>
      </c>
      <c r="K598" s="387">
        <v>1.9536331227003729E-2</v>
      </c>
      <c r="L598" s="387">
        <v>9.2112977834848814E-3</v>
      </c>
      <c r="M598" s="387">
        <v>2.4066719323649855E-3</v>
      </c>
      <c r="N598" s="387">
        <v>1.7973364243796908E-2</v>
      </c>
      <c r="O598" s="387">
        <v>7.3690429022695139E-2</v>
      </c>
      <c r="P598" s="387">
        <v>1.604457121535223E-2</v>
      </c>
      <c r="Q598" s="391">
        <v>4702.3582870999999</v>
      </c>
      <c r="R598" s="391">
        <v>10277.132306999998</v>
      </c>
      <c r="S598" s="391">
        <v>1219.2210430000005</v>
      </c>
      <c r="T598" s="391">
        <v>77.719428979999989</v>
      </c>
      <c r="U598" s="391">
        <v>36.644382999999998</v>
      </c>
      <c r="V598" s="391">
        <v>9.5742217999999983</v>
      </c>
      <c r="W598" s="391">
        <v>71.501634040000013</v>
      </c>
      <c r="X598" s="391">
        <v>293.15524999999997</v>
      </c>
      <c r="Y598" s="391">
        <v>63.828510000000001</v>
      </c>
      <c r="AA598" s="384" t="s">
        <v>886</v>
      </c>
      <c r="AB598" s="384" t="s">
        <v>683</v>
      </c>
      <c r="AC598" s="382">
        <v>2</v>
      </c>
      <c r="AD598" s="384" t="s">
        <v>619</v>
      </c>
      <c r="AE598" s="382">
        <v>52</v>
      </c>
      <c r="AF598" s="386">
        <v>2012</v>
      </c>
      <c r="AG598" s="390">
        <v>3978.1997999999999</v>
      </c>
      <c r="AH598" s="387">
        <v>1.1820317036615406</v>
      </c>
      <c r="AI598" s="387">
        <v>2.5833625317159781</v>
      </c>
      <c r="AJ598" s="387">
        <v>0.30647556791893671</v>
      </c>
      <c r="AK598" s="387">
        <v>1.9536331227003729E-2</v>
      </c>
      <c r="AL598" s="387">
        <v>9.2112977834848814E-3</v>
      </c>
      <c r="AM598" s="387">
        <v>2.4066719323649855E-3</v>
      </c>
      <c r="AN598" s="387">
        <v>1.7973364243796908E-2</v>
      </c>
      <c r="AO598" s="387">
        <v>7.3690429022695139E-2</v>
      </c>
      <c r="AP598" s="387">
        <v>1.604457121535223E-2</v>
      </c>
      <c r="AQ598" s="391">
        <v>4702.3582870999999</v>
      </c>
      <c r="AR598" s="391">
        <v>10277.132306999998</v>
      </c>
      <c r="AS598" s="391">
        <v>1219.2210430000005</v>
      </c>
      <c r="AT598" s="391">
        <v>77.719428979999989</v>
      </c>
      <c r="AU598" s="391">
        <v>36.644382999999998</v>
      </c>
      <c r="AV598" s="391">
        <v>9.5742217999999983</v>
      </c>
      <c r="AW598" s="391">
        <v>71.501634040000013</v>
      </c>
      <c r="AX598" s="391">
        <v>293.15524999999997</v>
      </c>
      <c r="AY598" s="391">
        <v>63.828510000000001</v>
      </c>
    </row>
    <row r="599" spans="1:51" customFormat="1" x14ac:dyDescent="0.25">
      <c r="A599" s="384" t="s">
        <v>887</v>
      </c>
      <c r="B599" s="384" t="s">
        <v>683</v>
      </c>
      <c r="C599" s="382">
        <v>2</v>
      </c>
      <c r="D599" s="384" t="s">
        <v>619</v>
      </c>
      <c r="E599" s="382">
        <v>52</v>
      </c>
      <c r="F599" s="386">
        <v>2013</v>
      </c>
      <c r="G599" s="390">
        <v>3163.1438000000007</v>
      </c>
      <c r="H599" s="387">
        <v>1.2652596514581476</v>
      </c>
      <c r="I599" s="387">
        <v>2.7530718865832138</v>
      </c>
      <c r="J599" s="387">
        <v>0.31024703461157838</v>
      </c>
      <c r="K599" s="387">
        <v>2.0424641073858232E-2</v>
      </c>
      <c r="L599" s="387">
        <v>1.1202059482720952E-2</v>
      </c>
      <c r="M599" s="387">
        <v>2.625694222311359E-3</v>
      </c>
      <c r="N599" s="387">
        <v>1.8790610316230329E-2</v>
      </c>
      <c r="O599" s="387">
        <v>8.9616523282944005E-2</v>
      </c>
      <c r="P599" s="387">
        <v>1.7504718248977487E-2</v>
      </c>
      <c r="Q599" s="391">
        <v>4002.1982219000015</v>
      </c>
      <c r="R599" s="391">
        <v>8708.3622689999975</v>
      </c>
      <c r="S599" s="391">
        <v>981.35598399999981</v>
      </c>
      <c r="T599" s="391">
        <v>64.606076780000024</v>
      </c>
      <c r="U599" s="391">
        <v>35.433724999999995</v>
      </c>
      <c r="V599" s="391">
        <v>8.3054483999999995</v>
      </c>
      <c r="W599" s="391">
        <v>59.43740252000002</v>
      </c>
      <c r="X599" s="391">
        <v>283.46995000000004</v>
      </c>
      <c r="Y599" s="391">
        <v>55.369941000000004</v>
      </c>
      <c r="AA599" s="384" t="s">
        <v>887</v>
      </c>
      <c r="AB599" s="384" t="s">
        <v>683</v>
      </c>
      <c r="AC599" s="382">
        <v>2</v>
      </c>
      <c r="AD599" s="384" t="s">
        <v>619</v>
      </c>
      <c r="AE599" s="382">
        <v>52</v>
      </c>
      <c r="AF599" s="386">
        <v>2013</v>
      </c>
      <c r="AG599" s="390">
        <v>3163.1438000000007</v>
      </c>
      <c r="AH599" s="387">
        <v>1.2652596514581476</v>
      </c>
      <c r="AI599" s="387">
        <v>2.7530718865832138</v>
      </c>
      <c r="AJ599" s="387">
        <v>0.31024703461157838</v>
      </c>
      <c r="AK599" s="387">
        <v>2.0424641073858232E-2</v>
      </c>
      <c r="AL599" s="387">
        <v>1.1202059482720952E-2</v>
      </c>
      <c r="AM599" s="387">
        <v>2.625694222311359E-3</v>
      </c>
      <c r="AN599" s="387">
        <v>1.8790610316230329E-2</v>
      </c>
      <c r="AO599" s="387">
        <v>8.9616523282944005E-2</v>
      </c>
      <c r="AP599" s="387">
        <v>1.7504718248977487E-2</v>
      </c>
      <c r="AQ599" s="391">
        <v>4002.1982219000015</v>
      </c>
      <c r="AR599" s="391">
        <v>8708.3622689999975</v>
      </c>
      <c r="AS599" s="391">
        <v>981.35598399999981</v>
      </c>
      <c r="AT599" s="391">
        <v>64.606076780000024</v>
      </c>
      <c r="AU599" s="391">
        <v>35.433724999999995</v>
      </c>
      <c r="AV599" s="391">
        <v>8.3054483999999995</v>
      </c>
      <c r="AW599" s="391">
        <v>59.43740252000002</v>
      </c>
      <c r="AX599" s="391">
        <v>283.46995000000004</v>
      </c>
      <c r="AY599" s="391">
        <v>55.369941000000004</v>
      </c>
    </row>
    <row r="600" spans="1:51" customFormat="1" x14ac:dyDescent="0.25">
      <c r="A600" s="384" t="s">
        <v>888</v>
      </c>
      <c r="B600" s="384" t="s">
        <v>683</v>
      </c>
      <c r="C600" s="382">
        <v>2</v>
      </c>
      <c r="D600" s="384" t="s">
        <v>619</v>
      </c>
      <c r="E600" s="382">
        <v>52</v>
      </c>
      <c r="F600" s="386">
        <v>2014</v>
      </c>
      <c r="G600" s="390">
        <v>3665.3975999999998</v>
      </c>
      <c r="H600" s="387">
        <v>0.98514490002394262</v>
      </c>
      <c r="I600" s="387">
        <v>1.6660409056305374</v>
      </c>
      <c r="J600" s="387">
        <v>0.26882144441847178</v>
      </c>
      <c r="K600" s="387">
        <v>4.8546329435038655E-3</v>
      </c>
      <c r="L600" s="387">
        <v>8.741838538880475E-3</v>
      </c>
      <c r="M600" s="387">
        <v>2.3596294710292822E-3</v>
      </c>
      <c r="N600" s="387">
        <v>4.4662475879833621E-3</v>
      </c>
      <c r="O600" s="387">
        <v>6.9934756600484524E-2</v>
      </c>
      <c r="P600" s="387">
        <v>1.5730931618441614E-2</v>
      </c>
      <c r="Q600" s="391">
        <v>3610.9477521999988</v>
      </c>
      <c r="R600" s="391">
        <v>6106.7023369999979</v>
      </c>
      <c r="S600" s="391">
        <v>985.33747719999985</v>
      </c>
      <c r="T600" s="391">
        <v>17.794159940000004</v>
      </c>
      <c r="U600" s="391">
        <v>32.042313999999998</v>
      </c>
      <c r="V600" s="391">
        <v>8.6489802000000005</v>
      </c>
      <c r="W600" s="391">
        <v>16.370573190000002</v>
      </c>
      <c r="X600" s="391">
        <v>256.3386890000001</v>
      </c>
      <c r="Y600" s="391">
        <v>57.660119000000002</v>
      </c>
      <c r="AA600" s="384" t="s">
        <v>888</v>
      </c>
      <c r="AB600" s="384" t="s">
        <v>683</v>
      </c>
      <c r="AC600" s="382">
        <v>2</v>
      </c>
      <c r="AD600" s="384" t="s">
        <v>619</v>
      </c>
      <c r="AE600" s="382">
        <v>52</v>
      </c>
      <c r="AF600" s="386">
        <v>2014</v>
      </c>
      <c r="AG600" s="390">
        <v>3665.3975999999998</v>
      </c>
      <c r="AH600" s="387">
        <v>0.98514490002394262</v>
      </c>
      <c r="AI600" s="387">
        <v>1.6660409056305374</v>
      </c>
      <c r="AJ600" s="387">
        <v>0.26882144441847178</v>
      </c>
      <c r="AK600" s="387">
        <v>4.8546329435038655E-3</v>
      </c>
      <c r="AL600" s="387">
        <v>8.741838538880475E-3</v>
      </c>
      <c r="AM600" s="387">
        <v>2.3596294710292822E-3</v>
      </c>
      <c r="AN600" s="387">
        <v>4.4662475879833621E-3</v>
      </c>
      <c r="AO600" s="387">
        <v>6.9934756600484524E-2</v>
      </c>
      <c r="AP600" s="387">
        <v>1.5730931618441614E-2</v>
      </c>
      <c r="AQ600" s="391">
        <v>3610.9477521999988</v>
      </c>
      <c r="AR600" s="391">
        <v>6106.7023369999979</v>
      </c>
      <c r="AS600" s="391">
        <v>985.33747719999985</v>
      </c>
      <c r="AT600" s="391">
        <v>17.794159940000004</v>
      </c>
      <c r="AU600" s="391">
        <v>32.042313999999998</v>
      </c>
      <c r="AV600" s="391">
        <v>8.6489802000000005</v>
      </c>
      <c r="AW600" s="391">
        <v>16.370573190000002</v>
      </c>
      <c r="AX600" s="391">
        <v>256.3386890000001</v>
      </c>
      <c r="AY600" s="391">
        <v>57.660119000000002</v>
      </c>
    </row>
    <row r="601" spans="1:51" customFormat="1" x14ac:dyDescent="0.25">
      <c r="A601" s="384" t="s">
        <v>889</v>
      </c>
      <c r="B601" s="384" t="s">
        <v>683</v>
      </c>
      <c r="C601" s="382">
        <v>2</v>
      </c>
      <c r="D601" s="384" t="s">
        <v>619</v>
      </c>
      <c r="E601" s="382">
        <v>52</v>
      </c>
      <c r="F601" s="386">
        <v>2015</v>
      </c>
      <c r="G601" s="390">
        <v>6221.5795999999991</v>
      </c>
      <c r="H601" s="387">
        <v>0.96581713703381689</v>
      </c>
      <c r="I601" s="387">
        <v>1.4226195702776194</v>
      </c>
      <c r="J601" s="387">
        <v>0.26220188633446084</v>
      </c>
      <c r="K601" s="387">
        <v>4.7936700673250274E-3</v>
      </c>
      <c r="L601" s="387">
        <v>8.0738496056532022E-3</v>
      </c>
      <c r="M601" s="387">
        <v>2.2950243696954397E-3</v>
      </c>
      <c r="N601" s="387">
        <v>4.4101605000762198E-3</v>
      </c>
      <c r="O601" s="387">
        <v>6.4590768878051485E-2</v>
      </c>
      <c r="P601" s="387">
        <v>1.5300242883656109E-2</v>
      </c>
      <c r="Q601" s="391">
        <v>6008.9081970999987</v>
      </c>
      <c r="R601" s="391">
        <v>8850.9408970000022</v>
      </c>
      <c r="S601" s="391">
        <v>1631.3099071000001</v>
      </c>
      <c r="T601" s="391">
        <v>29.824199900000011</v>
      </c>
      <c r="U601" s="391">
        <v>50.232098000000001</v>
      </c>
      <c r="V601" s="391">
        <v>14.278676800000003</v>
      </c>
      <c r="W601" s="391">
        <v>27.438164600000004</v>
      </c>
      <c r="X601" s="391">
        <v>401.85660999999999</v>
      </c>
      <c r="Y601" s="391">
        <v>95.191679000000008</v>
      </c>
      <c r="AA601" s="384" t="s">
        <v>889</v>
      </c>
      <c r="AB601" s="384" t="s">
        <v>683</v>
      </c>
      <c r="AC601" s="382">
        <v>2</v>
      </c>
      <c r="AD601" s="384" t="s">
        <v>619</v>
      </c>
      <c r="AE601" s="382">
        <v>52</v>
      </c>
      <c r="AF601" s="386">
        <v>2015</v>
      </c>
      <c r="AG601" s="390">
        <v>6221.5795999999991</v>
      </c>
      <c r="AH601" s="387">
        <v>0.96581713703381689</v>
      </c>
      <c r="AI601" s="387">
        <v>1.4226195702776194</v>
      </c>
      <c r="AJ601" s="387">
        <v>0.26220188633446084</v>
      </c>
      <c r="AK601" s="387">
        <v>4.7936700673250274E-3</v>
      </c>
      <c r="AL601" s="387">
        <v>8.0738496056532022E-3</v>
      </c>
      <c r="AM601" s="387">
        <v>2.2950243696954397E-3</v>
      </c>
      <c r="AN601" s="387">
        <v>4.4101605000762198E-3</v>
      </c>
      <c r="AO601" s="387">
        <v>6.4590768878051485E-2</v>
      </c>
      <c r="AP601" s="387">
        <v>1.5300242883656109E-2</v>
      </c>
      <c r="AQ601" s="391">
        <v>6008.9081970999987</v>
      </c>
      <c r="AR601" s="391">
        <v>8850.9408970000022</v>
      </c>
      <c r="AS601" s="391">
        <v>1631.3099071000001</v>
      </c>
      <c r="AT601" s="391">
        <v>29.824199900000011</v>
      </c>
      <c r="AU601" s="391">
        <v>50.232098000000001</v>
      </c>
      <c r="AV601" s="391">
        <v>14.278676800000003</v>
      </c>
      <c r="AW601" s="391">
        <v>27.438164600000004</v>
      </c>
      <c r="AX601" s="391">
        <v>401.85660999999999</v>
      </c>
      <c r="AY601" s="391">
        <v>95.191679000000008</v>
      </c>
    </row>
    <row r="602" spans="1:51" customFormat="1" x14ac:dyDescent="0.25">
      <c r="A602" s="384" t="s">
        <v>890</v>
      </c>
      <c r="B602" s="384" t="s">
        <v>683</v>
      </c>
      <c r="C602" s="382">
        <v>2</v>
      </c>
      <c r="D602" s="384" t="s">
        <v>619</v>
      </c>
      <c r="E602" s="382">
        <v>52</v>
      </c>
      <c r="F602" s="386">
        <v>2016</v>
      </c>
      <c r="G602" s="390">
        <v>8024.1139000000012</v>
      </c>
      <c r="H602" s="387">
        <v>0.98121890215192464</v>
      </c>
      <c r="I602" s="387">
        <v>1.4610261631505506</v>
      </c>
      <c r="J602" s="387">
        <v>0.26269169955326765</v>
      </c>
      <c r="K602" s="387">
        <v>4.7709882707422683E-3</v>
      </c>
      <c r="L602" s="387">
        <v>8.6466763638537083E-3</v>
      </c>
      <c r="M602" s="387">
        <v>2.3563203034792412E-3</v>
      </c>
      <c r="N602" s="387">
        <v>4.3892966424616672E-3</v>
      </c>
      <c r="O602" s="387">
        <v>6.9173381250233729E-2</v>
      </c>
      <c r="P602" s="387">
        <v>1.5708868863389389E-2</v>
      </c>
      <c r="Q602" s="391">
        <v>7873.4122316999992</v>
      </c>
      <c r="R602" s="391">
        <v>11723.440344000002</v>
      </c>
      <c r="S602" s="391">
        <v>2107.8681177999993</v>
      </c>
      <c r="T602" s="391">
        <v>38.282953300000003</v>
      </c>
      <c r="U602" s="391">
        <v>69.381916000000004</v>
      </c>
      <c r="V602" s="391">
        <v>18.907382500000001</v>
      </c>
      <c r="W602" s="391">
        <v>35.220216199999996</v>
      </c>
      <c r="X602" s="391">
        <v>555.05508999999995</v>
      </c>
      <c r="Y602" s="391">
        <v>126.04975300000002</v>
      </c>
      <c r="AA602" s="384" t="s">
        <v>890</v>
      </c>
      <c r="AB602" s="384" t="s">
        <v>683</v>
      </c>
      <c r="AC602" s="382">
        <v>2</v>
      </c>
      <c r="AD602" s="384" t="s">
        <v>619</v>
      </c>
      <c r="AE602" s="382">
        <v>52</v>
      </c>
      <c r="AF602" s="386">
        <v>2016</v>
      </c>
      <c r="AG602" s="390">
        <v>8024.1139000000012</v>
      </c>
      <c r="AH602" s="387">
        <v>0.98121890215192464</v>
      </c>
      <c r="AI602" s="387">
        <v>1.4610261631505506</v>
      </c>
      <c r="AJ602" s="387">
        <v>0.26269169955326765</v>
      </c>
      <c r="AK602" s="387">
        <v>4.7709882707422683E-3</v>
      </c>
      <c r="AL602" s="387">
        <v>8.6466763638537083E-3</v>
      </c>
      <c r="AM602" s="387">
        <v>2.3563203034792412E-3</v>
      </c>
      <c r="AN602" s="387">
        <v>4.3892966424616672E-3</v>
      </c>
      <c r="AO602" s="387">
        <v>6.9173381250233729E-2</v>
      </c>
      <c r="AP602" s="387">
        <v>1.5708868863389389E-2</v>
      </c>
      <c r="AQ602" s="391">
        <v>7873.4122316999992</v>
      </c>
      <c r="AR602" s="391">
        <v>11723.440344000002</v>
      </c>
      <c r="AS602" s="391">
        <v>2107.8681177999993</v>
      </c>
      <c r="AT602" s="391">
        <v>38.282953300000003</v>
      </c>
      <c r="AU602" s="391">
        <v>69.381916000000004</v>
      </c>
      <c r="AV602" s="391">
        <v>18.907382500000001</v>
      </c>
      <c r="AW602" s="391">
        <v>35.220216199999996</v>
      </c>
      <c r="AX602" s="391">
        <v>555.05508999999995</v>
      </c>
      <c r="AY602" s="391">
        <v>126.04975300000002</v>
      </c>
    </row>
    <row r="603" spans="1:51" customFormat="1" x14ac:dyDescent="0.25">
      <c r="A603" s="384" t="s">
        <v>891</v>
      </c>
      <c r="B603" s="384" t="s">
        <v>683</v>
      </c>
      <c r="C603" s="382">
        <v>2</v>
      </c>
      <c r="D603" s="384" t="s">
        <v>619</v>
      </c>
      <c r="E603" s="382">
        <v>52</v>
      </c>
      <c r="F603" s="386">
        <v>2017</v>
      </c>
      <c r="G603" s="390">
        <v>9922.7523000000001</v>
      </c>
      <c r="H603" s="387">
        <v>0.95306268623676094</v>
      </c>
      <c r="I603" s="387">
        <v>1.3832777443209983</v>
      </c>
      <c r="J603" s="387">
        <v>0.26120680196763563</v>
      </c>
      <c r="K603" s="387">
        <v>4.8705304877962137E-3</v>
      </c>
      <c r="L603" s="387">
        <v>8.7051185385329018E-3</v>
      </c>
      <c r="M603" s="387">
        <v>2.3089758070449873E-3</v>
      </c>
      <c r="N603" s="387">
        <v>4.4808742328476736E-3</v>
      </c>
      <c r="O603" s="387">
        <v>6.9640963425036825E-2</v>
      </c>
      <c r="P603" s="387">
        <v>1.5393240139633431E-2</v>
      </c>
      <c r="Q603" s="391">
        <v>9457.0049618999983</v>
      </c>
      <c r="R603" s="391">
        <v>13725.922418999999</v>
      </c>
      <c r="S603" s="391">
        <v>2591.8903950000008</v>
      </c>
      <c r="T603" s="391">
        <v>48.329067600000002</v>
      </c>
      <c r="U603" s="391">
        <v>86.378734999999992</v>
      </c>
      <c r="V603" s="391">
        <v>22.911395000000002</v>
      </c>
      <c r="W603" s="391">
        <v>44.46260509999999</v>
      </c>
      <c r="X603" s="391">
        <v>691.03003000000001</v>
      </c>
      <c r="Y603" s="391">
        <v>152.74330899999995</v>
      </c>
      <c r="AA603" s="384" t="s">
        <v>891</v>
      </c>
      <c r="AB603" s="384" t="s">
        <v>683</v>
      </c>
      <c r="AC603" s="382">
        <v>2</v>
      </c>
      <c r="AD603" s="384" t="s">
        <v>619</v>
      </c>
      <c r="AE603" s="382">
        <v>52</v>
      </c>
      <c r="AF603" s="386">
        <v>2017</v>
      </c>
      <c r="AG603" s="390">
        <v>9922.7523000000001</v>
      </c>
      <c r="AH603" s="387">
        <v>0.95306268623676094</v>
      </c>
      <c r="AI603" s="387">
        <v>1.3832777443209983</v>
      </c>
      <c r="AJ603" s="387">
        <v>0.26120680196763563</v>
      </c>
      <c r="AK603" s="387">
        <v>4.8705304877962137E-3</v>
      </c>
      <c r="AL603" s="387">
        <v>8.7051185385329018E-3</v>
      </c>
      <c r="AM603" s="387">
        <v>2.3089758070449873E-3</v>
      </c>
      <c r="AN603" s="387">
        <v>4.4808742328476736E-3</v>
      </c>
      <c r="AO603" s="387">
        <v>6.9640963425036825E-2</v>
      </c>
      <c r="AP603" s="387">
        <v>1.5393240139633431E-2</v>
      </c>
      <c r="AQ603" s="391">
        <v>9457.0049618999983</v>
      </c>
      <c r="AR603" s="391">
        <v>13725.922418999999</v>
      </c>
      <c r="AS603" s="391">
        <v>2591.8903950000008</v>
      </c>
      <c r="AT603" s="391">
        <v>48.329067600000002</v>
      </c>
      <c r="AU603" s="391">
        <v>86.378734999999992</v>
      </c>
      <c r="AV603" s="391">
        <v>22.911395000000002</v>
      </c>
      <c r="AW603" s="391">
        <v>44.46260509999999</v>
      </c>
      <c r="AX603" s="391">
        <v>691.03003000000001</v>
      </c>
      <c r="AY603" s="391">
        <v>152.74330899999995</v>
      </c>
    </row>
    <row r="604" spans="1:51" customFormat="1" x14ac:dyDescent="0.25">
      <c r="A604" s="384" t="s">
        <v>892</v>
      </c>
      <c r="B604" s="384" t="s">
        <v>683</v>
      </c>
      <c r="C604" s="382">
        <v>2</v>
      </c>
      <c r="D604" s="384" t="s">
        <v>619</v>
      </c>
      <c r="E604" s="382">
        <v>52</v>
      </c>
      <c r="F604" s="386">
        <v>2018</v>
      </c>
      <c r="G604" s="390">
        <v>10965.080899999999</v>
      </c>
      <c r="H604" s="387">
        <v>1.0045382225497301</v>
      </c>
      <c r="I604" s="387">
        <v>1.3960194734176559</v>
      </c>
      <c r="J604" s="387">
        <v>0.26277415116928138</v>
      </c>
      <c r="K604" s="387">
        <v>5.3047936107794708E-3</v>
      </c>
      <c r="L604" s="387">
        <v>9.6914858147558215E-3</v>
      </c>
      <c r="M604" s="387">
        <v>2.4038702714906561E-3</v>
      </c>
      <c r="N604" s="387">
        <v>4.8803948906569385E-3</v>
      </c>
      <c r="O604" s="387">
        <v>7.7531883964485848E-2</v>
      </c>
      <c r="P604" s="387">
        <v>1.6025873279238639E-2</v>
      </c>
      <c r="Q604" s="391">
        <v>11014.842877399995</v>
      </c>
      <c r="R604" s="391">
        <v>15307.466463999996</v>
      </c>
      <c r="S604" s="391">
        <v>2881.3398259999994</v>
      </c>
      <c r="T604" s="391">
        <v>58.167491099999999</v>
      </c>
      <c r="U604" s="391">
        <v>106.26792599999999</v>
      </c>
      <c r="V604" s="391">
        <v>26.358632000000004</v>
      </c>
      <c r="W604" s="391">
        <v>53.513924799999984</v>
      </c>
      <c r="X604" s="391">
        <v>850.14337999999998</v>
      </c>
      <c r="Y604" s="391">
        <v>175.72499699999995</v>
      </c>
      <c r="AA604" s="384" t="s">
        <v>892</v>
      </c>
      <c r="AB604" s="384" t="s">
        <v>683</v>
      </c>
      <c r="AC604" s="382">
        <v>2</v>
      </c>
      <c r="AD604" s="384" t="s">
        <v>619</v>
      </c>
      <c r="AE604" s="382">
        <v>52</v>
      </c>
      <c r="AF604" s="386">
        <v>2018</v>
      </c>
      <c r="AG604" s="390">
        <v>10965.080899999999</v>
      </c>
      <c r="AH604" s="387">
        <v>1.0045382225497301</v>
      </c>
      <c r="AI604" s="387">
        <v>1.3960194734176559</v>
      </c>
      <c r="AJ604" s="387">
        <v>0.26277415116928138</v>
      </c>
      <c r="AK604" s="387">
        <v>5.3047936107794708E-3</v>
      </c>
      <c r="AL604" s="387">
        <v>9.6914858147558215E-3</v>
      </c>
      <c r="AM604" s="387">
        <v>2.4038702714906561E-3</v>
      </c>
      <c r="AN604" s="387">
        <v>4.8803948906569385E-3</v>
      </c>
      <c r="AO604" s="387">
        <v>7.7531883964485848E-2</v>
      </c>
      <c r="AP604" s="387">
        <v>1.6025873279238639E-2</v>
      </c>
      <c r="AQ604" s="391">
        <v>11014.842877399995</v>
      </c>
      <c r="AR604" s="391">
        <v>15307.466463999996</v>
      </c>
      <c r="AS604" s="391">
        <v>2881.3398259999994</v>
      </c>
      <c r="AT604" s="391">
        <v>58.167491099999999</v>
      </c>
      <c r="AU604" s="391">
        <v>106.26792599999999</v>
      </c>
      <c r="AV604" s="391">
        <v>26.358632000000004</v>
      </c>
      <c r="AW604" s="391">
        <v>53.513924799999984</v>
      </c>
      <c r="AX604" s="391">
        <v>850.14337999999998</v>
      </c>
      <c r="AY604" s="391">
        <v>175.72499699999995</v>
      </c>
    </row>
    <row r="605" spans="1:51" customFormat="1" x14ac:dyDescent="0.25">
      <c r="A605" s="384" t="s">
        <v>893</v>
      </c>
      <c r="B605" s="384" t="s">
        <v>683</v>
      </c>
      <c r="C605" s="382">
        <v>2</v>
      </c>
      <c r="D605" s="384" t="s">
        <v>619</v>
      </c>
      <c r="E605" s="382">
        <v>52</v>
      </c>
      <c r="F605" s="386">
        <v>2019</v>
      </c>
      <c r="G605" s="390">
        <v>16118.916099999997</v>
      </c>
      <c r="H605" s="387">
        <v>0.98296512406315018</v>
      </c>
      <c r="I605" s="387">
        <v>1.3160012730012294</v>
      </c>
      <c r="J605" s="387">
        <v>0.26204316387005716</v>
      </c>
      <c r="K605" s="387">
        <v>5.2633306714711418E-3</v>
      </c>
      <c r="L605" s="387">
        <v>9.2356108857716574E-3</v>
      </c>
      <c r="M605" s="387">
        <v>2.3620568383006849E-3</v>
      </c>
      <c r="N605" s="387">
        <v>4.8422505654707156E-3</v>
      </c>
      <c r="O605" s="387">
        <v>7.3884870583822954E-2</v>
      </c>
      <c r="P605" s="387">
        <v>1.5747120242160705E-2</v>
      </c>
      <c r="Q605" s="391">
        <v>15844.332364000005</v>
      </c>
      <c r="R605" s="391">
        <v>21212.514107000006</v>
      </c>
      <c r="S605" s="391">
        <v>4223.8517730000021</v>
      </c>
      <c r="T605" s="391">
        <v>84.839185499999985</v>
      </c>
      <c r="U605" s="391">
        <v>148.86803699999999</v>
      </c>
      <c r="V605" s="391">
        <v>38.073796000000002</v>
      </c>
      <c r="W605" s="391">
        <v>78.051830600000002</v>
      </c>
      <c r="X605" s="391">
        <v>1190.9440299999999</v>
      </c>
      <c r="Y605" s="391">
        <v>253.82651000000004</v>
      </c>
      <c r="AA605" s="384" t="s">
        <v>893</v>
      </c>
      <c r="AB605" s="384" t="s">
        <v>683</v>
      </c>
      <c r="AC605" s="382">
        <v>2</v>
      </c>
      <c r="AD605" s="384" t="s">
        <v>619</v>
      </c>
      <c r="AE605" s="382">
        <v>52</v>
      </c>
      <c r="AF605" s="386">
        <v>2019</v>
      </c>
      <c r="AG605" s="390">
        <v>16118.916099999997</v>
      </c>
      <c r="AH605" s="387">
        <v>0.98296512406315018</v>
      </c>
      <c r="AI605" s="387">
        <v>1.3160012730012294</v>
      </c>
      <c r="AJ605" s="387">
        <v>0.26204316387005716</v>
      </c>
      <c r="AK605" s="387">
        <v>5.2633306714711418E-3</v>
      </c>
      <c r="AL605" s="387">
        <v>9.2356108857716574E-3</v>
      </c>
      <c r="AM605" s="387">
        <v>2.3620568383006849E-3</v>
      </c>
      <c r="AN605" s="387">
        <v>4.8422505654707156E-3</v>
      </c>
      <c r="AO605" s="387">
        <v>7.3884870583822954E-2</v>
      </c>
      <c r="AP605" s="387">
        <v>1.5747120242160705E-2</v>
      </c>
      <c r="AQ605" s="391">
        <v>15844.332364000005</v>
      </c>
      <c r="AR605" s="391">
        <v>21212.514107000006</v>
      </c>
      <c r="AS605" s="391">
        <v>4223.8517730000021</v>
      </c>
      <c r="AT605" s="391">
        <v>84.839185499999985</v>
      </c>
      <c r="AU605" s="391">
        <v>148.86803699999999</v>
      </c>
      <c r="AV605" s="391">
        <v>38.073796000000002</v>
      </c>
      <c r="AW605" s="391">
        <v>78.051830600000002</v>
      </c>
      <c r="AX605" s="391">
        <v>1190.9440299999999</v>
      </c>
      <c r="AY605" s="391">
        <v>253.82651000000004</v>
      </c>
    </row>
    <row r="606" spans="1:51" customFormat="1" x14ac:dyDescent="0.25">
      <c r="A606" s="384" t="s">
        <v>894</v>
      </c>
      <c r="B606" s="384" t="s">
        <v>683</v>
      </c>
      <c r="C606" s="382">
        <v>2</v>
      </c>
      <c r="D606" s="384" t="s">
        <v>619</v>
      </c>
      <c r="E606" s="382">
        <v>52</v>
      </c>
      <c r="F606" s="386">
        <v>2020</v>
      </c>
      <c r="G606" s="390">
        <v>18708.055000000004</v>
      </c>
      <c r="H606" s="387">
        <v>0.97385271905604243</v>
      </c>
      <c r="I606" s="387">
        <v>1.2577822959682337</v>
      </c>
      <c r="J606" s="387">
        <v>0.26157405422423657</v>
      </c>
      <c r="K606" s="387">
        <v>5.160316045681926E-3</v>
      </c>
      <c r="L606" s="387">
        <v>9.0496435893522836E-3</v>
      </c>
      <c r="M606" s="387">
        <v>2.3414439395223075E-3</v>
      </c>
      <c r="N606" s="387">
        <v>4.7474772818446379E-3</v>
      </c>
      <c r="O606" s="387">
        <v>7.2397089382086999E-2</v>
      </c>
      <c r="P606" s="387">
        <v>1.5609705551966785E-2</v>
      </c>
      <c r="Q606" s="391">
        <v>18218.890229999994</v>
      </c>
      <c r="R606" s="391">
        <v>23530.660370999998</v>
      </c>
      <c r="S606" s="391">
        <v>4893.5417930000012</v>
      </c>
      <c r="T606" s="391">
        <v>96.539476399999998</v>
      </c>
      <c r="U606" s="391">
        <v>169.30122999999998</v>
      </c>
      <c r="V606" s="391">
        <v>43.803862000000009</v>
      </c>
      <c r="W606" s="391">
        <v>88.8160661</v>
      </c>
      <c r="X606" s="391">
        <v>1354.4087299999999</v>
      </c>
      <c r="Y606" s="391">
        <v>292.02723000000003</v>
      </c>
      <c r="AA606" s="384" t="s">
        <v>894</v>
      </c>
      <c r="AB606" s="384" t="s">
        <v>683</v>
      </c>
      <c r="AC606" s="382">
        <v>2</v>
      </c>
      <c r="AD606" s="384" t="s">
        <v>619</v>
      </c>
      <c r="AE606" s="382">
        <v>52</v>
      </c>
      <c r="AF606" s="386">
        <v>2020</v>
      </c>
      <c r="AG606" s="390">
        <v>18708.055000000004</v>
      </c>
      <c r="AH606" s="387">
        <v>0.97385271905604243</v>
      </c>
      <c r="AI606" s="387">
        <v>1.2577822959682337</v>
      </c>
      <c r="AJ606" s="387">
        <v>0.26157405422423657</v>
      </c>
      <c r="AK606" s="387">
        <v>5.160316045681926E-3</v>
      </c>
      <c r="AL606" s="387">
        <v>9.0496435893522836E-3</v>
      </c>
      <c r="AM606" s="387">
        <v>2.3414439395223075E-3</v>
      </c>
      <c r="AN606" s="387">
        <v>4.7474772818446379E-3</v>
      </c>
      <c r="AO606" s="387">
        <v>7.2397089382086999E-2</v>
      </c>
      <c r="AP606" s="387">
        <v>1.5609705551966785E-2</v>
      </c>
      <c r="AQ606" s="391">
        <v>18218.890229999994</v>
      </c>
      <c r="AR606" s="391">
        <v>23530.660370999998</v>
      </c>
      <c r="AS606" s="391">
        <v>4893.5417930000012</v>
      </c>
      <c r="AT606" s="391">
        <v>96.539476399999998</v>
      </c>
      <c r="AU606" s="391">
        <v>169.30122999999998</v>
      </c>
      <c r="AV606" s="391">
        <v>43.803862000000009</v>
      </c>
      <c r="AW606" s="391">
        <v>88.8160661</v>
      </c>
      <c r="AX606" s="391">
        <v>1354.4087299999999</v>
      </c>
      <c r="AY606" s="391">
        <v>292.02723000000003</v>
      </c>
    </row>
    <row r="607" spans="1:51" customFormat="1" x14ac:dyDescent="0.25">
      <c r="A607" s="384" t="s">
        <v>895</v>
      </c>
      <c r="B607" s="384" t="s">
        <v>683</v>
      </c>
      <c r="C607" s="382">
        <v>2</v>
      </c>
      <c r="D607" s="384" t="s">
        <v>619</v>
      </c>
      <c r="E607" s="382">
        <v>52</v>
      </c>
      <c r="F607" s="386">
        <v>2021</v>
      </c>
      <c r="G607" s="390">
        <v>22995.428999999996</v>
      </c>
      <c r="H607" s="387">
        <v>0.96813181328341402</v>
      </c>
      <c r="I607" s="387">
        <v>1.2211877660555932</v>
      </c>
      <c r="J607" s="387">
        <v>0.26026995465055264</v>
      </c>
      <c r="K607" s="387">
        <v>5.142376517524418E-3</v>
      </c>
      <c r="L607" s="387">
        <v>9.087566011488633E-3</v>
      </c>
      <c r="M607" s="387">
        <v>2.3373194733614239E-3</v>
      </c>
      <c r="N607" s="387">
        <v>4.7309731686240777E-3</v>
      </c>
      <c r="O607" s="387">
        <v>7.2700538006923054E-2</v>
      </c>
      <c r="P607" s="387">
        <v>1.558220722909758E-2</v>
      </c>
      <c r="Q607" s="391">
        <v>22262.606374999999</v>
      </c>
      <c r="R607" s="391">
        <v>28081.736570000001</v>
      </c>
      <c r="S607" s="391">
        <v>5985.019263000002</v>
      </c>
      <c r="T607" s="391">
        <v>118.25115409999999</v>
      </c>
      <c r="U607" s="391">
        <v>208.97247899999999</v>
      </c>
      <c r="V607" s="391">
        <v>53.747664000000007</v>
      </c>
      <c r="W607" s="391">
        <v>108.79075759999999</v>
      </c>
      <c r="X607" s="391">
        <v>1671.7800600000003</v>
      </c>
      <c r="Y607" s="391">
        <v>358.31954000000007</v>
      </c>
      <c r="AA607" s="384" t="s">
        <v>895</v>
      </c>
      <c r="AB607" s="384" t="s">
        <v>683</v>
      </c>
      <c r="AC607" s="382">
        <v>2</v>
      </c>
      <c r="AD607" s="384" t="s">
        <v>619</v>
      </c>
      <c r="AE607" s="382">
        <v>52</v>
      </c>
      <c r="AF607" s="386">
        <v>2021</v>
      </c>
      <c r="AG607" s="390">
        <v>22995.428999999996</v>
      </c>
      <c r="AH607" s="387">
        <v>0.96813181328341402</v>
      </c>
      <c r="AI607" s="387">
        <v>1.2211877660555932</v>
      </c>
      <c r="AJ607" s="387">
        <v>0.26026995465055264</v>
      </c>
      <c r="AK607" s="387">
        <v>5.142376517524418E-3</v>
      </c>
      <c r="AL607" s="387">
        <v>9.087566011488633E-3</v>
      </c>
      <c r="AM607" s="387">
        <v>2.3373194733614239E-3</v>
      </c>
      <c r="AN607" s="387">
        <v>4.7309731686240777E-3</v>
      </c>
      <c r="AO607" s="387">
        <v>7.2700538006923054E-2</v>
      </c>
      <c r="AP607" s="387">
        <v>1.558220722909758E-2</v>
      </c>
      <c r="AQ607" s="391">
        <v>22262.606374999999</v>
      </c>
      <c r="AR607" s="391">
        <v>28081.736570000001</v>
      </c>
      <c r="AS607" s="391">
        <v>5985.019263000002</v>
      </c>
      <c r="AT607" s="391">
        <v>118.25115409999999</v>
      </c>
      <c r="AU607" s="391">
        <v>208.97247899999999</v>
      </c>
      <c r="AV607" s="391">
        <v>53.747664000000007</v>
      </c>
      <c r="AW607" s="391">
        <v>108.79075759999999</v>
      </c>
      <c r="AX607" s="391">
        <v>1671.7800600000003</v>
      </c>
      <c r="AY607" s="391">
        <v>358.31954000000007</v>
      </c>
    </row>
    <row r="608" spans="1:51" customFormat="1" x14ac:dyDescent="0.25">
      <c r="A608" s="384" t="s">
        <v>896</v>
      </c>
      <c r="B608" s="384" t="s">
        <v>683</v>
      </c>
      <c r="C608" s="382">
        <v>2</v>
      </c>
      <c r="D608" s="384" t="s">
        <v>619</v>
      </c>
      <c r="E608" s="382">
        <v>52</v>
      </c>
      <c r="F608" s="386">
        <v>2022</v>
      </c>
      <c r="G608" s="390">
        <v>22523.947000000004</v>
      </c>
      <c r="H608" s="387">
        <v>0.96969519649464653</v>
      </c>
      <c r="I608" s="387">
        <v>1.2012981845499815</v>
      </c>
      <c r="J608" s="387">
        <v>0.26029603812333602</v>
      </c>
      <c r="K608" s="387">
        <v>5.2175430087808292E-3</v>
      </c>
      <c r="L608" s="387">
        <v>9.1643840220366323E-3</v>
      </c>
      <c r="M608" s="387">
        <v>2.3427024135689888E-3</v>
      </c>
      <c r="N608" s="387">
        <v>4.8001227182784606E-3</v>
      </c>
      <c r="O608" s="387">
        <v>7.3315141879884568E-2</v>
      </c>
      <c r="P608" s="387">
        <v>1.5618093045592765E-2</v>
      </c>
      <c r="Q608" s="391">
        <v>21841.363212000007</v>
      </c>
      <c r="R608" s="391">
        <v>27057.976640000004</v>
      </c>
      <c r="S608" s="391">
        <v>5862.8941670000004</v>
      </c>
      <c r="T608" s="391">
        <v>117.51966219999996</v>
      </c>
      <c r="U608" s="391">
        <v>206.41809999999998</v>
      </c>
      <c r="V608" s="391">
        <v>52.766904999999994</v>
      </c>
      <c r="W608" s="391">
        <v>108.11770969999999</v>
      </c>
      <c r="X608" s="391">
        <v>1651.3463700000007</v>
      </c>
      <c r="Y608" s="391">
        <v>351.78110000000009</v>
      </c>
      <c r="AA608" s="384" t="s">
        <v>896</v>
      </c>
      <c r="AB608" s="384" t="s">
        <v>683</v>
      </c>
      <c r="AC608" s="382">
        <v>2</v>
      </c>
      <c r="AD608" s="384" t="s">
        <v>619</v>
      </c>
      <c r="AE608" s="382">
        <v>52</v>
      </c>
      <c r="AF608" s="386">
        <v>2022</v>
      </c>
      <c r="AG608" s="390">
        <v>22523.947000000004</v>
      </c>
      <c r="AH608" s="387">
        <v>0.96969519649464653</v>
      </c>
      <c r="AI608" s="387">
        <v>1.2012981845499815</v>
      </c>
      <c r="AJ608" s="387">
        <v>0.26029603812333602</v>
      </c>
      <c r="AK608" s="387">
        <v>5.2175430087808292E-3</v>
      </c>
      <c r="AL608" s="387">
        <v>9.1643840220366323E-3</v>
      </c>
      <c r="AM608" s="387">
        <v>2.3427024135689888E-3</v>
      </c>
      <c r="AN608" s="387">
        <v>4.8001227182784606E-3</v>
      </c>
      <c r="AO608" s="387">
        <v>7.3315141879884568E-2</v>
      </c>
      <c r="AP608" s="387">
        <v>1.5618093045592765E-2</v>
      </c>
      <c r="AQ608" s="391">
        <v>21841.363212000007</v>
      </c>
      <c r="AR608" s="391">
        <v>27057.976640000004</v>
      </c>
      <c r="AS608" s="391">
        <v>5862.8941670000004</v>
      </c>
      <c r="AT608" s="391">
        <v>117.51966219999996</v>
      </c>
      <c r="AU608" s="391">
        <v>206.41809999999998</v>
      </c>
      <c r="AV608" s="391">
        <v>52.766904999999994</v>
      </c>
      <c r="AW608" s="391">
        <v>108.11770969999999</v>
      </c>
      <c r="AX608" s="391">
        <v>1651.3463700000007</v>
      </c>
      <c r="AY608" s="391">
        <v>351.78110000000009</v>
      </c>
    </row>
    <row r="609" spans="1:51" customFormat="1" x14ac:dyDescent="0.25">
      <c r="A609" s="384" t="s">
        <v>897</v>
      </c>
      <c r="B609" s="384" t="s">
        <v>683</v>
      </c>
      <c r="C609" s="382">
        <v>2</v>
      </c>
      <c r="D609" s="384" t="s">
        <v>619</v>
      </c>
      <c r="E609" s="382">
        <v>52</v>
      </c>
      <c r="F609" s="386">
        <v>2023</v>
      </c>
      <c r="G609" s="390">
        <v>26025.86</v>
      </c>
      <c r="H609" s="387">
        <v>0.96587608966620142</v>
      </c>
      <c r="I609" s="387">
        <v>1.1911732034983669</v>
      </c>
      <c r="J609" s="387">
        <v>0.25998781777047902</v>
      </c>
      <c r="K609" s="387">
        <v>5.1942772496278685E-3</v>
      </c>
      <c r="L609" s="387">
        <v>9.1013045102063869E-3</v>
      </c>
      <c r="M609" s="387">
        <v>2.334678892455427E-3</v>
      </c>
      <c r="N609" s="387">
        <v>4.7787193084109433E-3</v>
      </c>
      <c r="O609" s="387">
        <v>7.2810445841174881E-2</v>
      </c>
      <c r="P609" s="387">
        <v>1.5564596904770875E-2</v>
      </c>
      <c r="Q609" s="391">
        <v>25137.755887000007</v>
      </c>
      <c r="R609" s="391">
        <v>31001.307030000007</v>
      </c>
      <c r="S609" s="391">
        <v>6766.4065469999987</v>
      </c>
      <c r="T609" s="391">
        <v>135.18553249999997</v>
      </c>
      <c r="U609" s="391">
        <v>236.86927700000001</v>
      </c>
      <c r="V609" s="391">
        <v>60.762025999999999</v>
      </c>
      <c r="W609" s="391">
        <v>124.37027970000004</v>
      </c>
      <c r="X609" s="391">
        <v>1894.9544699999999</v>
      </c>
      <c r="Y609" s="391">
        <v>405.08202000000011</v>
      </c>
      <c r="AA609" s="384" t="s">
        <v>897</v>
      </c>
      <c r="AB609" s="384" t="s">
        <v>683</v>
      </c>
      <c r="AC609" s="382">
        <v>2</v>
      </c>
      <c r="AD609" s="384" t="s">
        <v>619</v>
      </c>
      <c r="AE609" s="382">
        <v>52</v>
      </c>
      <c r="AF609" s="386">
        <v>2023</v>
      </c>
      <c r="AG609" s="390">
        <v>26025.86</v>
      </c>
      <c r="AH609" s="387">
        <v>0.96587608966620142</v>
      </c>
      <c r="AI609" s="387">
        <v>1.1911732034983669</v>
      </c>
      <c r="AJ609" s="387">
        <v>0.25998781777047902</v>
      </c>
      <c r="AK609" s="387">
        <v>5.1942772496278685E-3</v>
      </c>
      <c r="AL609" s="387">
        <v>9.1013045102063869E-3</v>
      </c>
      <c r="AM609" s="387">
        <v>2.334678892455427E-3</v>
      </c>
      <c r="AN609" s="387">
        <v>4.7787193084109433E-3</v>
      </c>
      <c r="AO609" s="387">
        <v>7.2810445841174881E-2</v>
      </c>
      <c r="AP609" s="387">
        <v>1.5564596904770875E-2</v>
      </c>
      <c r="AQ609" s="391">
        <v>25137.755887000007</v>
      </c>
      <c r="AR609" s="391">
        <v>31001.307030000007</v>
      </c>
      <c r="AS609" s="391">
        <v>6766.4065469999987</v>
      </c>
      <c r="AT609" s="391">
        <v>135.18553249999997</v>
      </c>
      <c r="AU609" s="391">
        <v>236.86927700000001</v>
      </c>
      <c r="AV609" s="391">
        <v>60.762025999999999</v>
      </c>
      <c r="AW609" s="391">
        <v>124.37027970000004</v>
      </c>
      <c r="AX609" s="391">
        <v>1894.9544699999999</v>
      </c>
      <c r="AY609" s="391">
        <v>405.08202000000011</v>
      </c>
    </row>
    <row r="610" spans="1:51" customFormat="1" x14ac:dyDescent="0.25">
      <c r="A610" s="384" t="s">
        <v>898</v>
      </c>
      <c r="B610" s="384" t="s">
        <v>683</v>
      </c>
      <c r="C610" s="382">
        <v>2</v>
      </c>
      <c r="D610" s="384" t="s">
        <v>619</v>
      </c>
      <c r="E610" s="382">
        <v>52</v>
      </c>
      <c r="F610" s="386">
        <v>2024</v>
      </c>
      <c r="G610" s="390">
        <v>29617.139000000003</v>
      </c>
      <c r="H610" s="387">
        <v>0.95838374172468188</v>
      </c>
      <c r="I610" s="387">
        <v>1.1659126349104818</v>
      </c>
      <c r="J610" s="387">
        <v>0.25889502051497948</v>
      </c>
      <c r="K610" s="387">
        <v>5.0948901580264048E-3</v>
      </c>
      <c r="L610" s="387">
        <v>8.9291958956602777E-3</v>
      </c>
      <c r="M610" s="387">
        <v>2.3174367719988073E-3</v>
      </c>
      <c r="N610" s="387">
        <v>4.6872839169239131E-3</v>
      </c>
      <c r="O610" s="387">
        <v>7.1433563856387328E-2</v>
      </c>
      <c r="P610" s="387">
        <v>1.5449665816809647E-2</v>
      </c>
      <c r="Q610" s="391">
        <v>28384.584494000006</v>
      </c>
      <c r="R610" s="391">
        <v>34530.996569999996</v>
      </c>
      <c r="S610" s="391">
        <v>7667.7298089999995</v>
      </c>
      <c r="T610" s="391">
        <v>150.89607000000001</v>
      </c>
      <c r="U610" s="391">
        <v>264.45723599999997</v>
      </c>
      <c r="V610" s="391">
        <v>68.635846999999984</v>
      </c>
      <c r="W610" s="391">
        <v>138.82393930000001</v>
      </c>
      <c r="X610" s="391">
        <v>2115.6577899999997</v>
      </c>
      <c r="Y610" s="391">
        <v>457.5748999999999</v>
      </c>
      <c r="AA610" s="384" t="s">
        <v>898</v>
      </c>
      <c r="AB610" s="384" t="s">
        <v>683</v>
      </c>
      <c r="AC610" s="382">
        <v>2</v>
      </c>
      <c r="AD610" s="384" t="s">
        <v>619</v>
      </c>
      <c r="AE610" s="382">
        <v>52</v>
      </c>
      <c r="AF610" s="386">
        <v>2024</v>
      </c>
      <c r="AG610" s="390">
        <v>29617.139000000003</v>
      </c>
      <c r="AH610" s="387">
        <v>0.95838374172468188</v>
      </c>
      <c r="AI610" s="387">
        <v>1.1659126349104818</v>
      </c>
      <c r="AJ610" s="387">
        <v>0.25889502051497948</v>
      </c>
      <c r="AK610" s="387">
        <v>5.0948901580264048E-3</v>
      </c>
      <c r="AL610" s="387">
        <v>8.9291958956602777E-3</v>
      </c>
      <c r="AM610" s="387">
        <v>2.3174367719988073E-3</v>
      </c>
      <c r="AN610" s="387">
        <v>4.6872839169239131E-3</v>
      </c>
      <c r="AO610" s="387">
        <v>7.1433563856387328E-2</v>
      </c>
      <c r="AP610" s="387">
        <v>1.5449665816809647E-2</v>
      </c>
      <c r="AQ610" s="391">
        <v>28384.584494000006</v>
      </c>
      <c r="AR610" s="391">
        <v>34530.996569999996</v>
      </c>
      <c r="AS610" s="391">
        <v>7667.7298089999995</v>
      </c>
      <c r="AT610" s="391">
        <v>150.89607000000001</v>
      </c>
      <c r="AU610" s="391">
        <v>264.45723599999997</v>
      </c>
      <c r="AV610" s="391">
        <v>68.635846999999984</v>
      </c>
      <c r="AW610" s="391">
        <v>138.82393930000001</v>
      </c>
      <c r="AX610" s="391">
        <v>2115.6577899999997</v>
      </c>
      <c r="AY610" s="391">
        <v>457.5748999999999</v>
      </c>
    </row>
    <row r="611" spans="1:51" customFormat="1" x14ac:dyDescent="0.25">
      <c r="A611" s="384" t="s">
        <v>899</v>
      </c>
      <c r="B611" s="384" t="s">
        <v>683</v>
      </c>
      <c r="C611" s="382">
        <v>2</v>
      </c>
      <c r="D611" s="384" t="s">
        <v>619</v>
      </c>
      <c r="E611" s="382">
        <v>52</v>
      </c>
      <c r="F611" s="386">
        <v>2025</v>
      </c>
      <c r="G611" s="390">
        <v>32419.811999999994</v>
      </c>
      <c r="H611" s="387">
        <v>0.95326533870708441</v>
      </c>
      <c r="I611" s="387">
        <v>1.15081660374835</v>
      </c>
      <c r="J611" s="387">
        <v>0.25865841572431086</v>
      </c>
      <c r="K611" s="387">
        <v>5.0442173137833128E-3</v>
      </c>
      <c r="L611" s="387">
        <v>8.8360734479274606E-3</v>
      </c>
      <c r="M611" s="387">
        <v>2.3060552911287708E-3</v>
      </c>
      <c r="N611" s="387">
        <v>4.6406678453286545E-3</v>
      </c>
      <c r="O611" s="387">
        <v>7.0688522499760334E-2</v>
      </c>
      <c r="P611" s="387">
        <v>1.537377638093645E-2</v>
      </c>
      <c r="Q611" s="391">
        <v>30904.683066999994</v>
      </c>
      <c r="R611" s="391">
        <v>37309.257939999996</v>
      </c>
      <c r="S611" s="391">
        <v>8385.6572100000012</v>
      </c>
      <c r="T611" s="391">
        <v>163.53257699999997</v>
      </c>
      <c r="U611" s="391">
        <v>286.46384</v>
      </c>
      <c r="V611" s="391">
        <v>74.761879000000008</v>
      </c>
      <c r="W611" s="391">
        <v>150.44957910000002</v>
      </c>
      <c r="X611" s="391">
        <v>2291.7086099999997</v>
      </c>
      <c r="Y611" s="391">
        <v>498.41494</v>
      </c>
      <c r="AA611" s="384" t="s">
        <v>899</v>
      </c>
      <c r="AB611" s="384" t="s">
        <v>683</v>
      </c>
      <c r="AC611" s="382">
        <v>2</v>
      </c>
      <c r="AD611" s="384" t="s">
        <v>619</v>
      </c>
      <c r="AE611" s="382">
        <v>52</v>
      </c>
      <c r="AF611" s="386">
        <v>2025</v>
      </c>
      <c r="AG611" s="390">
        <v>32419.811999999994</v>
      </c>
      <c r="AH611" s="387">
        <v>0.95326533870708441</v>
      </c>
      <c r="AI611" s="387">
        <v>1.15081660374835</v>
      </c>
      <c r="AJ611" s="387">
        <v>0.25865841572431086</v>
      </c>
      <c r="AK611" s="387">
        <v>5.0442173137833128E-3</v>
      </c>
      <c r="AL611" s="387">
        <v>8.8360734479274606E-3</v>
      </c>
      <c r="AM611" s="387">
        <v>2.3060552911287708E-3</v>
      </c>
      <c r="AN611" s="387">
        <v>4.6406678453286545E-3</v>
      </c>
      <c r="AO611" s="387">
        <v>7.0688522499760334E-2</v>
      </c>
      <c r="AP611" s="387">
        <v>1.537377638093645E-2</v>
      </c>
      <c r="AQ611" s="391">
        <v>30904.683066999994</v>
      </c>
      <c r="AR611" s="391">
        <v>37309.257939999996</v>
      </c>
      <c r="AS611" s="391">
        <v>8385.6572100000012</v>
      </c>
      <c r="AT611" s="391">
        <v>163.53257699999997</v>
      </c>
      <c r="AU611" s="391">
        <v>286.46384</v>
      </c>
      <c r="AV611" s="391">
        <v>74.761879000000008</v>
      </c>
      <c r="AW611" s="391">
        <v>150.44957910000002</v>
      </c>
      <c r="AX611" s="391">
        <v>2291.7086099999997</v>
      </c>
      <c r="AY611" s="391">
        <v>498.41494</v>
      </c>
    </row>
    <row r="612" spans="1:51" customFormat="1" x14ac:dyDescent="0.25">
      <c r="A612" s="384" t="s">
        <v>900</v>
      </c>
      <c r="B612" s="384" t="s">
        <v>683</v>
      </c>
      <c r="C612" s="382">
        <v>2</v>
      </c>
      <c r="D612" s="384" t="s">
        <v>619</v>
      </c>
      <c r="E612" s="382">
        <v>52</v>
      </c>
      <c r="F612" s="386">
        <v>2026</v>
      </c>
      <c r="G612" s="390">
        <v>35080.507999999994</v>
      </c>
      <c r="H612" s="387">
        <v>0.92672305058980387</v>
      </c>
      <c r="I612" s="387">
        <v>1.1237294935979831</v>
      </c>
      <c r="J612" s="387">
        <v>0.25823302687064859</v>
      </c>
      <c r="K612" s="387">
        <v>4.7661977642969146E-3</v>
      </c>
      <c r="L612" s="387">
        <v>8.9301035777475044E-3</v>
      </c>
      <c r="M612" s="387">
        <v>2.3101354746630238E-3</v>
      </c>
      <c r="N612" s="387">
        <v>4.3848880324081968E-3</v>
      </c>
      <c r="O612" s="387">
        <v>7.1440757927450763E-2</v>
      </c>
      <c r="P612" s="387">
        <v>1.5400968537855836E-2</v>
      </c>
      <c r="Q612" s="391">
        <v>32509.915390000013</v>
      </c>
      <c r="R612" s="391">
        <v>39421.001489999988</v>
      </c>
      <c r="S612" s="391">
        <v>9058.9457650000004</v>
      </c>
      <c r="T612" s="391">
        <v>167.20063880000001</v>
      </c>
      <c r="U612" s="391">
        <v>313.27256999999992</v>
      </c>
      <c r="V612" s="391">
        <v>81.040725999999992</v>
      </c>
      <c r="W612" s="391">
        <v>153.82409969999998</v>
      </c>
      <c r="X612" s="391">
        <v>2506.1780799999997</v>
      </c>
      <c r="Y612" s="391">
        <v>540.27379999999982</v>
      </c>
      <c r="AA612" s="384" t="s">
        <v>900</v>
      </c>
      <c r="AB612" s="384" t="s">
        <v>683</v>
      </c>
      <c r="AC612" s="382">
        <v>2</v>
      </c>
      <c r="AD612" s="384" t="s">
        <v>619</v>
      </c>
      <c r="AE612" s="382">
        <v>52</v>
      </c>
      <c r="AF612" s="386">
        <v>2026</v>
      </c>
      <c r="AG612" s="390">
        <v>35080.507999999994</v>
      </c>
      <c r="AH612" s="387">
        <v>0.92672305058980387</v>
      </c>
      <c r="AI612" s="387">
        <v>1.1237294935979831</v>
      </c>
      <c r="AJ612" s="387">
        <v>0.25823302687064859</v>
      </c>
      <c r="AK612" s="387">
        <v>4.7661977642969146E-3</v>
      </c>
      <c r="AL612" s="387">
        <v>8.9301035777475044E-3</v>
      </c>
      <c r="AM612" s="387">
        <v>2.3101354746630238E-3</v>
      </c>
      <c r="AN612" s="387">
        <v>4.3848880324081968E-3</v>
      </c>
      <c r="AO612" s="387">
        <v>7.1440757927450763E-2</v>
      </c>
      <c r="AP612" s="387">
        <v>1.5400968537855836E-2</v>
      </c>
      <c r="AQ612" s="391">
        <v>32509.915390000013</v>
      </c>
      <c r="AR612" s="391">
        <v>39421.001489999988</v>
      </c>
      <c r="AS612" s="391">
        <v>9058.9457650000004</v>
      </c>
      <c r="AT612" s="391">
        <v>167.20063880000001</v>
      </c>
      <c r="AU612" s="391">
        <v>313.27256999999992</v>
      </c>
      <c r="AV612" s="391">
        <v>81.040725999999992</v>
      </c>
      <c r="AW612" s="391">
        <v>153.82409969999998</v>
      </c>
      <c r="AX612" s="391">
        <v>2506.1780799999997</v>
      </c>
      <c r="AY612" s="391">
        <v>540.27379999999982</v>
      </c>
    </row>
    <row r="613" spans="1:51" customFormat="1" x14ac:dyDescent="0.25">
      <c r="A613" s="384" t="s">
        <v>1162</v>
      </c>
      <c r="B613" s="384" t="s">
        <v>683</v>
      </c>
      <c r="C613" s="382">
        <v>2</v>
      </c>
      <c r="D613" s="384" t="s">
        <v>619</v>
      </c>
      <c r="E613" s="382">
        <v>52</v>
      </c>
      <c r="F613" s="386">
        <v>2027</v>
      </c>
      <c r="G613" s="390">
        <v>37313.300000000003</v>
      </c>
      <c r="H613" s="387">
        <v>0.83541615724151963</v>
      </c>
      <c r="I613" s="387">
        <v>0.41514136514325989</v>
      </c>
      <c r="J613" s="387">
        <v>0.25360043844956087</v>
      </c>
      <c r="K613" s="387">
        <v>3.0383094178215281E-3</v>
      </c>
      <c r="L613" s="387">
        <v>9.0670058665408837E-3</v>
      </c>
      <c r="M613" s="387">
        <v>2.3176118702982582E-3</v>
      </c>
      <c r="N613" s="387">
        <v>2.795234865316121E-3</v>
      </c>
      <c r="O613" s="387">
        <v>7.2535986364111474E-2</v>
      </c>
      <c r="P613" s="387">
        <v>1.5450825844940003E-2</v>
      </c>
      <c r="Q613" s="391">
        <v>31172.133699999998</v>
      </c>
      <c r="R613" s="391">
        <v>15490.294300000001</v>
      </c>
      <c r="S613" s="391">
        <v>9462.6692400000011</v>
      </c>
      <c r="T613" s="391">
        <v>113.36935080000003</v>
      </c>
      <c r="U613" s="391">
        <v>338.31990999999999</v>
      </c>
      <c r="V613" s="391">
        <v>86.477747000000008</v>
      </c>
      <c r="W613" s="391">
        <v>104.29943710000002</v>
      </c>
      <c r="X613" s="391">
        <v>2706.5570200000006</v>
      </c>
      <c r="Y613" s="391">
        <v>576.52129999999988</v>
      </c>
      <c r="AA613" s="384" t="s">
        <v>1162</v>
      </c>
      <c r="AB613" s="384" t="s">
        <v>683</v>
      </c>
      <c r="AC613" s="382">
        <v>2</v>
      </c>
      <c r="AD613" s="384" t="s">
        <v>619</v>
      </c>
      <c r="AE613" s="382">
        <v>52</v>
      </c>
      <c r="AF613" s="386">
        <v>2027</v>
      </c>
      <c r="AG613" s="390">
        <v>37313.300000000003</v>
      </c>
      <c r="AH613" s="387">
        <v>0.83541615724151963</v>
      </c>
      <c r="AI613" s="387">
        <v>0.41514136514325989</v>
      </c>
      <c r="AJ613" s="387">
        <v>0.25360043844956087</v>
      </c>
      <c r="AK613" s="387">
        <v>3.0383094178215281E-3</v>
      </c>
      <c r="AL613" s="387">
        <v>9.0670058665408837E-3</v>
      </c>
      <c r="AM613" s="387">
        <v>2.3176118702982582E-3</v>
      </c>
      <c r="AN613" s="387">
        <v>2.795234865316121E-3</v>
      </c>
      <c r="AO613" s="387">
        <v>7.2535986364111474E-2</v>
      </c>
      <c r="AP613" s="387">
        <v>1.5450825844940003E-2</v>
      </c>
      <c r="AQ613" s="391">
        <v>31172.133699999998</v>
      </c>
      <c r="AR613" s="391">
        <v>15490.294300000001</v>
      </c>
      <c r="AS613" s="391">
        <v>9462.6692400000011</v>
      </c>
      <c r="AT613" s="391">
        <v>113.36935080000003</v>
      </c>
      <c r="AU613" s="391">
        <v>338.31990999999999</v>
      </c>
      <c r="AV613" s="391">
        <v>86.477747000000008</v>
      </c>
      <c r="AW613" s="391">
        <v>104.29943710000002</v>
      </c>
      <c r="AX613" s="391">
        <v>2706.5570200000006</v>
      </c>
      <c r="AY613" s="391">
        <v>576.52129999999988</v>
      </c>
    </row>
    <row r="614" spans="1:51" customFormat="1" x14ac:dyDescent="0.25">
      <c r="A614" s="384" t="s">
        <v>1163</v>
      </c>
      <c r="B614" s="384" t="s">
        <v>683</v>
      </c>
      <c r="C614" s="382">
        <v>2</v>
      </c>
      <c r="D614" s="384" t="s">
        <v>619</v>
      </c>
      <c r="E614" s="382">
        <v>52</v>
      </c>
      <c r="F614" s="386">
        <v>2028</v>
      </c>
      <c r="G614" s="390">
        <v>39574.812999999995</v>
      </c>
      <c r="H614" s="387">
        <v>0.78919849349635607</v>
      </c>
      <c r="I614" s="387">
        <v>0.33397868235031208</v>
      </c>
      <c r="J614" s="387">
        <v>0.25280471975950963</v>
      </c>
      <c r="K614" s="387">
        <v>2.7697052137681619E-3</v>
      </c>
      <c r="L614" s="387">
        <v>9.0313050879103369E-3</v>
      </c>
      <c r="M614" s="387">
        <v>2.3139840231209685E-3</v>
      </c>
      <c r="N614" s="387">
        <v>2.548120732749893E-3</v>
      </c>
      <c r="O614" s="387">
        <v>7.2250463950391877E-2</v>
      </c>
      <c r="P614" s="387">
        <v>1.5426636381073998E-2</v>
      </c>
      <c r="Q614" s="391">
        <v>31232.382800000003</v>
      </c>
      <c r="R614" s="391">
        <v>13217.143899999999</v>
      </c>
      <c r="S614" s="391">
        <v>10004.699509999997</v>
      </c>
      <c r="T614" s="391">
        <v>109.61056590000001</v>
      </c>
      <c r="U614" s="391">
        <v>357.41221000000007</v>
      </c>
      <c r="V614" s="391">
        <v>91.575484999999986</v>
      </c>
      <c r="W614" s="391">
        <v>100.84140149999998</v>
      </c>
      <c r="X614" s="391">
        <v>2859.2985999999996</v>
      </c>
      <c r="Y614" s="391">
        <v>610.50625000000014</v>
      </c>
      <c r="AA614" s="384" t="s">
        <v>1163</v>
      </c>
      <c r="AB614" s="384" t="s">
        <v>683</v>
      </c>
      <c r="AC614" s="382">
        <v>2</v>
      </c>
      <c r="AD614" s="384" t="s">
        <v>619</v>
      </c>
      <c r="AE614" s="382">
        <v>52</v>
      </c>
      <c r="AF614" s="386">
        <v>2028</v>
      </c>
      <c r="AG614" s="390">
        <v>39574.812999999995</v>
      </c>
      <c r="AH614" s="387">
        <v>0.78919849349635607</v>
      </c>
      <c r="AI614" s="387">
        <v>0.33397868235031208</v>
      </c>
      <c r="AJ614" s="387">
        <v>0.25280471975950963</v>
      </c>
      <c r="AK614" s="387">
        <v>2.7697052137681619E-3</v>
      </c>
      <c r="AL614" s="387">
        <v>9.0313050879103369E-3</v>
      </c>
      <c r="AM614" s="387">
        <v>2.3139840231209685E-3</v>
      </c>
      <c r="AN614" s="387">
        <v>2.548120732749893E-3</v>
      </c>
      <c r="AO614" s="387">
        <v>7.2250463950391877E-2</v>
      </c>
      <c r="AP614" s="387">
        <v>1.5426636381073998E-2</v>
      </c>
      <c r="AQ614" s="391">
        <v>31232.382800000003</v>
      </c>
      <c r="AR614" s="391">
        <v>13217.143899999999</v>
      </c>
      <c r="AS614" s="391">
        <v>10004.699509999997</v>
      </c>
      <c r="AT614" s="391">
        <v>109.61056590000001</v>
      </c>
      <c r="AU614" s="391">
        <v>357.41221000000007</v>
      </c>
      <c r="AV614" s="391">
        <v>91.575484999999986</v>
      </c>
      <c r="AW614" s="391">
        <v>100.84140149999998</v>
      </c>
      <c r="AX614" s="391">
        <v>2859.2985999999996</v>
      </c>
      <c r="AY614" s="391">
        <v>610.50625000000014</v>
      </c>
    </row>
    <row r="615" spans="1:51" customFormat="1" x14ac:dyDescent="0.25">
      <c r="A615" s="384" t="s">
        <v>1395</v>
      </c>
      <c r="B615" s="384" t="s">
        <v>683</v>
      </c>
      <c r="C615" s="382">
        <v>2</v>
      </c>
      <c r="D615" s="384" t="s">
        <v>619</v>
      </c>
      <c r="E615" s="382">
        <v>52</v>
      </c>
      <c r="F615" s="386">
        <v>2029</v>
      </c>
      <c r="G615" s="390">
        <v>38875.516999999993</v>
      </c>
      <c r="H615" s="387">
        <v>0.78575923247528778</v>
      </c>
      <c r="I615" s="387">
        <v>0.3312697449142607</v>
      </c>
      <c r="J615" s="387">
        <v>0.25268076434842013</v>
      </c>
      <c r="K615" s="387">
        <v>2.751041289045751E-3</v>
      </c>
      <c r="L615" s="387">
        <v>8.9333510342769207E-3</v>
      </c>
      <c r="M615" s="387">
        <v>2.304385611128979E-3</v>
      </c>
      <c r="N615" s="387">
        <v>2.530949877785548E-3</v>
      </c>
      <c r="O615" s="387">
        <v>7.1466828338257238E-2</v>
      </c>
      <c r="P615" s="387">
        <v>1.536264610963245E-2</v>
      </c>
      <c r="Q615" s="391">
        <v>30546.796399999996</v>
      </c>
      <c r="R615" s="391">
        <v>12878.282600000002</v>
      </c>
      <c r="S615" s="391">
        <v>9823.0953499999996</v>
      </c>
      <c r="T615" s="391">
        <v>106.94815239999998</v>
      </c>
      <c r="U615" s="391">
        <v>347.28863999999993</v>
      </c>
      <c r="V615" s="391">
        <v>89.584181999999998</v>
      </c>
      <c r="W615" s="391">
        <v>98.391984999999977</v>
      </c>
      <c r="X615" s="391">
        <v>2778.3099000000002</v>
      </c>
      <c r="Y615" s="391">
        <v>597.23081000000002</v>
      </c>
      <c r="AA615" s="384" t="s">
        <v>1395</v>
      </c>
      <c r="AB615" s="384" t="s">
        <v>683</v>
      </c>
      <c r="AC615" s="382">
        <v>2</v>
      </c>
      <c r="AD615" s="384" t="s">
        <v>619</v>
      </c>
      <c r="AE615" s="382">
        <v>52</v>
      </c>
      <c r="AF615" s="386">
        <v>2029</v>
      </c>
      <c r="AG615" s="390">
        <v>38875.516999999993</v>
      </c>
      <c r="AH615" s="387">
        <v>0.78575923247528778</v>
      </c>
      <c r="AI615" s="387">
        <v>0.3312697449142607</v>
      </c>
      <c r="AJ615" s="387">
        <v>0.25268076434842013</v>
      </c>
      <c r="AK615" s="387">
        <v>2.751041289045751E-3</v>
      </c>
      <c r="AL615" s="387">
        <v>8.9333510342769207E-3</v>
      </c>
      <c r="AM615" s="387">
        <v>2.304385611128979E-3</v>
      </c>
      <c r="AN615" s="387">
        <v>2.530949877785548E-3</v>
      </c>
      <c r="AO615" s="387">
        <v>7.1466828338257238E-2</v>
      </c>
      <c r="AP615" s="387">
        <v>1.536264610963245E-2</v>
      </c>
      <c r="AQ615" s="391">
        <v>30546.796399999996</v>
      </c>
      <c r="AR615" s="391">
        <v>12878.282600000002</v>
      </c>
      <c r="AS615" s="391">
        <v>9823.0953499999996</v>
      </c>
      <c r="AT615" s="391">
        <v>106.94815239999998</v>
      </c>
      <c r="AU615" s="391">
        <v>347.28863999999993</v>
      </c>
      <c r="AV615" s="391">
        <v>89.584181999999998</v>
      </c>
      <c r="AW615" s="391">
        <v>98.391984999999977</v>
      </c>
      <c r="AX615" s="391">
        <v>2778.3099000000002</v>
      </c>
      <c r="AY615" s="391">
        <v>597.23081000000002</v>
      </c>
    </row>
    <row r="616" spans="1:51" customFormat="1" x14ac:dyDescent="0.25">
      <c r="A616" s="384" t="s">
        <v>1396</v>
      </c>
      <c r="B616" s="384" t="s">
        <v>683</v>
      </c>
      <c r="C616" s="382">
        <v>2</v>
      </c>
      <c r="D616" s="384" t="s">
        <v>619</v>
      </c>
      <c r="E616" s="382">
        <v>52</v>
      </c>
      <c r="F616" s="386">
        <v>2030</v>
      </c>
      <c r="G616" s="390">
        <v>37966.621999999996</v>
      </c>
      <c r="H616" s="387">
        <v>0.78096885996336463</v>
      </c>
      <c r="I616" s="387">
        <v>0.329481969715399</v>
      </c>
      <c r="J616" s="387">
        <v>0.25248948247226233</v>
      </c>
      <c r="K616" s="387">
        <v>2.7172522828077779E-3</v>
      </c>
      <c r="L616" s="387">
        <v>8.7820243792033955E-3</v>
      </c>
      <c r="M616" s="387">
        <v>2.2903986559562766E-3</v>
      </c>
      <c r="N616" s="387">
        <v>2.4998642096734332E-3</v>
      </c>
      <c r="O616" s="387">
        <v>7.0256126025644308E-2</v>
      </c>
      <c r="P616" s="387">
        <v>1.5269397946438322E-2</v>
      </c>
      <c r="Q616" s="391">
        <v>29650.749499999994</v>
      </c>
      <c r="R616" s="391">
        <v>12509.3174</v>
      </c>
      <c r="S616" s="391">
        <v>9586.1727400000091</v>
      </c>
      <c r="T616" s="391">
        <v>103.1648903</v>
      </c>
      <c r="U616" s="391">
        <v>333.42379999999997</v>
      </c>
      <c r="V616" s="391">
        <v>86.958699999999993</v>
      </c>
      <c r="W616" s="391">
        <v>94.911399499999973</v>
      </c>
      <c r="X616" s="391">
        <v>2667.3877799999996</v>
      </c>
      <c r="Y616" s="391">
        <v>579.72745999999995</v>
      </c>
      <c r="AA616" s="384" t="s">
        <v>1396</v>
      </c>
      <c r="AB616" s="384" t="s">
        <v>683</v>
      </c>
      <c r="AC616" s="382">
        <v>2</v>
      </c>
      <c r="AD616" s="384" t="s">
        <v>619</v>
      </c>
      <c r="AE616" s="382">
        <v>52</v>
      </c>
      <c r="AF616" s="386">
        <v>2030</v>
      </c>
      <c r="AG616" s="390">
        <v>37966.621999999996</v>
      </c>
      <c r="AH616" s="387">
        <v>0.78096885996336463</v>
      </c>
      <c r="AI616" s="387">
        <v>0.329481969715399</v>
      </c>
      <c r="AJ616" s="387">
        <v>0.25248948247226233</v>
      </c>
      <c r="AK616" s="387">
        <v>2.7172522828077779E-3</v>
      </c>
      <c r="AL616" s="387">
        <v>8.7820243792033955E-3</v>
      </c>
      <c r="AM616" s="387">
        <v>2.2903986559562766E-3</v>
      </c>
      <c r="AN616" s="387">
        <v>2.4998642096734332E-3</v>
      </c>
      <c r="AO616" s="387">
        <v>7.0256126025644308E-2</v>
      </c>
      <c r="AP616" s="387">
        <v>1.5269397946438322E-2</v>
      </c>
      <c r="AQ616" s="391">
        <v>29650.749499999994</v>
      </c>
      <c r="AR616" s="391">
        <v>12509.3174</v>
      </c>
      <c r="AS616" s="391">
        <v>9586.1727400000091</v>
      </c>
      <c r="AT616" s="391">
        <v>103.1648903</v>
      </c>
      <c r="AU616" s="391">
        <v>333.42379999999997</v>
      </c>
      <c r="AV616" s="391">
        <v>86.958699999999993</v>
      </c>
      <c r="AW616" s="391">
        <v>94.911399499999973</v>
      </c>
      <c r="AX616" s="391">
        <v>2667.3877799999996</v>
      </c>
      <c r="AY616" s="391">
        <v>579.72745999999995</v>
      </c>
    </row>
    <row r="617" spans="1:51" customFormat="1" x14ac:dyDescent="0.25">
      <c r="A617" s="384" t="s">
        <v>2117</v>
      </c>
      <c r="B617" s="384" t="s">
        <v>683</v>
      </c>
      <c r="C617" s="382">
        <v>2</v>
      </c>
      <c r="D617" s="384" t="s">
        <v>619</v>
      </c>
      <c r="E617" s="382">
        <v>52</v>
      </c>
      <c r="F617" s="386">
        <v>2031</v>
      </c>
      <c r="G617" s="390">
        <v>37455.200000000012</v>
      </c>
      <c r="H617" s="387">
        <v>0.77760740297742315</v>
      </c>
      <c r="I617" s="387">
        <v>0.32814049317584726</v>
      </c>
      <c r="J617" s="387">
        <v>0.25236101369102282</v>
      </c>
      <c r="K617" s="387">
        <v>2.6959871660009811E-3</v>
      </c>
      <c r="L617" s="387">
        <v>8.6884515367692556E-3</v>
      </c>
      <c r="M617" s="387">
        <v>2.2808122503684392E-3</v>
      </c>
      <c r="N617" s="387">
        <v>2.4803001372306114E-3</v>
      </c>
      <c r="O617" s="387">
        <v>6.950753086353828E-2</v>
      </c>
      <c r="P617" s="387">
        <v>1.5205475875178875E-2</v>
      </c>
      <c r="Q617" s="391">
        <v>29125.440799999989</v>
      </c>
      <c r="R617" s="391">
        <v>12290.567799999999</v>
      </c>
      <c r="S617" s="391">
        <v>9452.2322400000012</v>
      </c>
      <c r="T617" s="391">
        <v>100.97873849999998</v>
      </c>
      <c r="U617" s="391">
        <v>325.42768999999993</v>
      </c>
      <c r="V617" s="391">
        <v>85.428278999999989</v>
      </c>
      <c r="W617" s="391">
        <v>92.900137700000016</v>
      </c>
      <c r="X617" s="391">
        <v>2603.4184699999996</v>
      </c>
      <c r="Y617" s="391">
        <v>569.52413999999999</v>
      </c>
      <c r="AA617" s="384" t="s">
        <v>2117</v>
      </c>
      <c r="AB617" s="384" t="s">
        <v>683</v>
      </c>
      <c r="AC617" s="382">
        <v>2</v>
      </c>
      <c r="AD617" s="384" t="s">
        <v>619</v>
      </c>
      <c r="AE617" s="382">
        <v>52</v>
      </c>
      <c r="AF617" s="386">
        <v>2031</v>
      </c>
      <c r="AG617" s="390">
        <v>37455.200000000012</v>
      </c>
      <c r="AH617" s="387">
        <v>0.77760740297742315</v>
      </c>
      <c r="AI617" s="387">
        <v>0.32814049317584726</v>
      </c>
      <c r="AJ617" s="387">
        <v>0.25236101369102282</v>
      </c>
      <c r="AK617" s="387">
        <v>2.6959871660009811E-3</v>
      </c>
      <c r="AL617" s="387">
        <v>8.6884515367692556E-3</v>
      </c>
      <c r="AM617" s="387">
        <v>2.2808122503684392E-3</v>
      </c>
      <c r="AN617" s="387">
        <v>2.4803001372306114E-3</v>
      </c>
      <c r="AO617" s="387">
        <v>6.950753086353828E-2</v>
      </c>
      <c r="AP617" s="387">
        <v>1.5205475875178875E-2</v>
      </c>
      <c r="AQ617" s="391">
        <v>29125.440799999989</v>
      </c>
      <c r="AR617" s="391">
        <v>12290.567799999999</v>
      </c>
      <c r="AS617" s="391">
        <v>9452.2322400000012</v>
      </c>
      <c r="AT617" s="391">
        <v>100.97873849999998</v>
      </c>
      <c r="AU617" s="391">
        <v>325.42768999999993</v>
      </c>
      <c r="AV617" s="391">
        <v>85.428278999999989</v>
      </c>
      <c r="AW617" s="391">
        <v>92.900137700000016</v>
      </c>
      <c r="AX617" s="391">
        <v>2603.4184699999996</v>
      </c>
      <c r="AY617" s="391">
        <v>569.52413999999999</v>
      </c>
    </row>
    <row r="618" spans="1:51" customFormat="1" x14ac:dyDescent="0.25">
      <c r="A618" s="384" t="s">
        <v>901</v>
      </c>
      <c r="B618" s="384" t="s">
        <v>683</v>
      </c>
      <c r="C618" s="382">
        <v>2</v>
      </c>
      <c r="D618" s="384" t="s">
        <v>647</v>
      </c>
      <c r="E618" s="382">
        <v>53</v>
      </c>
      <c r="F618" s="386">
        <v>53</v>
      </c>
      <c r="G618" s="390">
        <v>29403.43649</v>
      </c>
      <c r="H618" s="387">
        <v>0.98296815908742785</v>
      </c>
      <c r="I618" s="387">
        <v>1.0878432076517495</v>
      </c>
      <c r="J618" s="387">
        <v>9.7279538131299581E-2</v>
      </c>
      <c r="K618" s="387">
        <v>2.6264227748835144E-2</v>
      </c>
      <c r="L618" s="387">
        <v>9.3241851772408249E-3</v>
      </c>
      <c r="M618" s="387">
        <v>2.332371885759806E-3</v>
      </c>
      <c r="N618" s="387">
        <v>2.4163009655692808E-2</v>
      </c>
      <c r="O618" s="387">
        <v>7.4593471563976374E-2</v>
      </c>
      <c r="P618" s="387">
        <v>1.5549223939028087E-2</v>
      </c>
      <c r="Q618" s="391">
        <v>28902.6418374194</v>
      </c>
      <c r="R618" s="391">
        <v>31986.328667266094</v>
      </c>
      <c r="S618" s="391">
        <v>2860.3527212202007</v>
      </c>
      <c r="T618" s="391">
        <v>772.25855257176988</v>
      </c>
      <c r="U618" s="391">
        <v>274.16308667999999</v>
      </c>
      <c r="V618" s="391">
        <v>68.579748613999996</v>
      </c>
      <c r="W618" s="391">
        <v>710.47551981842025</v>
      </c>
      <c r="X618" s="391">
        <v>2193.3044037000004</v>
      </c>
      <c r="Y618" s="391">
        <v>457.20061856000001</v>
      </c>
      <c r="AA618" s="384" t="s">
        <v>901</v>
      </c>
      <c r="AB618" s="384" t="s">
        <v>683</v>
      </c>
      <c r="AC618" s="382">
        <v>2</v>
      </c>
      <c r="AD618" s="384" t="s">
        <v>647</v>
      </c>
      <c r="AE618" s="382">
        <v>53</v>
      </c>
      <c r="AF618" s="386">
        <v>53</v>
      </c>
      <c r="AG618" s="390">
        <v>29403.43649</v>
      </c>
      <c r="AH618" s="387">
        <v>0.98296815908742785</v>
      </c>
      <c r="AI618" s="387">
        <v>1.0878432076517495</v>
      </c>
      <c r="AJ618" s="387">
        <v>9.7279538131299581E-2</v>
      </c>
      <c r="AK618" s="387">
        <v>2.6264227748835144E-2</v>
      </c>
      <c r="AL618" s="387">
        <v>9.3241851772408249E-3</v>
      </c>
      <c r="AM618" s="387">
        <v>2.332371885759806E-3</v>
      </c>
      <c r="AN618" s="387">
        <v>2.4163009655692808E-2</v>
      </c>
      <c r="AO618" s="387">
        <v>7.4593471563976374E-2</v>
      </c>
      <c r="AP618" s="387">
        <v>1.5549223939028087E-2</v>
      </c>
      <c r="AQ618" s="391">
        <v>28902.6418374194</v>
      </c>
      <c r="AR618" s="391">
        <v>31986.328667266094</v>
      </c>
      <c r="AS618" s="391">
        <v>2860.3527212202007</v>
      </c>
      <c r="AT618" s="391">
        <v>772.25855257176988</v>
      </c>
      <c r="AU618" s="391">
        <v>274.16308667999999</v>
      </c>
      <c r="AV618" s="391">
        <v>68.579748613999996</v>
      </c>
      <c r="AW618" s="391">
        <v>710.47551981842025</v>
      </c>
      <c r="AX618" s="391">
        <v>2193.3044037000004</v>
      </c>
      <c r="AY618" s="391">
        <v>457.20061856000001</v>
      </c>
    </row>
    <row r="619" spans="1:51" customFormat="1" x14ac:dyDescent="0.25">
      <c r="A619" s="384" t="s">
        <v>902</v>
      </c>
      <c r="B619" s="384" t="s">
        <v>683</v>
      </c>
      <c r="C619" s="382">
        <v>2</v>
      </c>
      <c r="D619" s="384" t="s">
        <v>647</v>
      </c>
      <c r="E619" s="382">
        <v>53</v>
      </c>
      <c r="F619" s="386">
        <v>2001</v>
      </c>
      <c r="G619" s="390">
        <v>618.87355999999977</v>
      </c>
      <c r="H619" s="387">
        <v>5.612489027193214</v>
      </c>
      <c r="I619" s="387">
        <v>11.011968440313552</v>
      </c>
      <c r="J619" s="387">
        <v>1.6346194943438854</v>
      </c>
      <c r="K619" s="387">
        <v>0.61942370882058728</v>
      </c>
      <c r="L619" s="387">
        <v>1.1816468132844458E-2</v>
      </c>
      <c r="M619" s="387">
        <v>2.6006497191445707E-3</v>
      </c>
      <c r="N619" s="387">
        <v>0.5698678502141864</v>
      </c>
      <c r="O619" s="387">
        <v>9.4531721471507055E-2</v>
      </c>
      <c r="P619" s="387">
        <v>1.7337748925644849E-2</v>
      </c>
      <c r="Q619" s="391">
        <v>3473.4210647199998</v>
      </c>
      <c r="R619" s="391">
        <v>6815.0161112644928</v>
      </c>
      <c r="S619" s="391">
        <v>1011.6227857099999</v>
      </c>
      <c r="T619" s="391">
        <v>383.34495582620008</v>
      </c>
      <c r="U619" s="391">
        <v>7.3128997</v>
      </c>
      <c r="V619" s="391">
        <v>1.60947335</v>
      </c>
      <c r="W619" s="391">
        <v>352.67614519160014</v>
      </c>
      <c r="X619" s="391">
        <v>58.503182999999986</v>
      </c>
      <c r="Y619" s="391">
        <v>10.7298744</v>
      </c>
      <c r="AA619" s="384" t="s">
        <v>902</v>
      </c>
      <c r="AB619" s="384" t="s">
        <v>683</v>
      </c>
      <c r="AC619" s="382">
        <v>2</v>
      </c>
      <c r="AD619" s="384" t="s">
        <v>647</v>
      </c>
      <c r="AE619" s="382">
        <v>53</v>
      </c>
      <c r="AF619" s="386">
        <v>2001</v>
      </c>
      <c r="AG619" s="390">
        <v>618.87355999999977</v>
      </c>
      <c r="AH619" s="387">
        <v>5.612489027193214</v>
      </c>
      <c r="AI619" s="387">
        <v>11.011968440313552</v>
      </c>
      <c r="AJ619" s="387">
        <v>1.6346194943438854</v>
      </c>
      <c r="AK619" s="387">
        <v>0.61942370882058728</v>
      </c>
      <c r="AL619" s="387">
        <v>1.1816468132844458E-2</v>
      </c>
      <c r="AM619" s="387">
        <v>2.6006497191445707E-3</v>
      </c>
      <c r="AN619" s="387">
        <v>0.5698678502141864</v>
      </c>
      <c r="AO619" s="387">
        <v>9.4531721471507055E-2</v>
      </c>
      <c r="AP619" s="387">
        <v>1.7337748925644849E-2</v>
      </c>
      <c r="AQ619" s="391">
        <v>3473.4210647199998</v>
      </c>
      <c r="AR619" s="391">
        <v>6815.0161112644928</v>
      </c>
      <c r="AS619" s="391">
        <v>1011.6227857099999</v>
      </c>
      <c r="AT619" s="391">
        <v>383.34495582620008</v>
      </c>
      <c r="AU619" s="391">
        <v>7.3128997</v>
      </c>
      <c r="AV619" s="391">
        <v>1.60947335</v>
      </c>
      <c r="AW619" s="391">
        <v>352.67614519160014</v>
      </c>
      <c r="AX619" s="391">
        <v>58.503182999999986</v>
      </c>
      <c r="AY619" s="391">
        <v>10.7298744</v>
      </c>
    </row>
    <row r="620" spans="1:51" customFormat="1" x14ac:dyDescent="0.25">
      <c r="A620" s="384" t="s">
        <v>903</v>
      </c>
      <c r="B620" s="384" t="s">
        <v>683</v>
      </c>
      <c r="C620" s="382">
        <v>2</v>
      </c>
      <c r="D620" s="384" t="s">
        <v>647</v>
      </c>
      <c r="E620" s="382">
        <v>53</v>
      </c>
      <c r="F620" s="386">
        <v>2002</v>
      </c>
      <c r="G620" s="390">
        <v>62.423431999999998</v>
      </c>
      <c r="H620" s="387">
        <v>5.628266405354001</v>
      </c>
      <c r="I620" s="387">
        <v>10.979751421011187</v>
      </c>
      <c r="J620" s="387">
        <v>1.6154711482668878</v>
      </c>
      <c r="K620" s="387">
        <v>0.6164026859976236</v>
      </c>
      <c r="L620" s="387">
        <v>1.1550925940758912E-2</v>
      </c>
      <c r="M620" s="387">
        <v>2.5899978873317958E-3</v>
      </c>
      <c r="N620" s="387">
        <v>0.56708854197667291</v>
      </c>
      <c r="O620" s="387">
        <v>9.2407371962502802E-2</v>
      </c>
      <c r="P620" s="387">
        <v>1.7266725578305279E-2</v>
      </c>
      <c r="Q620" s="391">
        <v>351.33570523249989</v>
      </c>
      <c r="R620" s="391">
        <v>685.39376620639518</v>
      </c>
      <c r="S620" s="391">
        <v>100.84325337179999</v>
      </c>
      <c r="T620" s="391">
        <v>38.477971153990005</v>
      </c>
      <c r="U620" s="391">
        <v>0.7210484399999999</v>
      </c>
      <c r="V620" s="391">
        <v>0.16167655700000003</v>
      </c>
      <c r="W620" s="391">
        <v>35.399613038059989</v>
      </c>
      <c r="X620" s="391">
        <v>5.7683853000000003</v>
      </c>
      <c r="Y620" s="391">
        <v>1.0778482700000003</v>
      </c>
      <c r="AA620" s="384" t="s">
        <v>903</v>
      </c>
      <c r="AB620" s="384" t="s">
        <v>683</v>
      </c>
      <c r="AC620" s="382">
        <v>2</v>
      </c>
      <c r="AD620" s="384" t="s">
        <v>647</v>
      </c>
      <c r="AE620" s="382">
        <v>53</v>
      </c>
      <c r="AF620" s="386">
        <v>2002</v>
      </c>
      <c r="AG620" s="390">
        <v>62.423431999999998</v>
      </c>
      <c r="AH620" s="387">
        <v>5.628266405354001</v>
      </c>
      <c r="AI620" s="387">
        <v>10.979751421011187</v>
      </c>
      <c r="AJ620" s="387">
        <v>1.6154711482668878</v>
      </c>
      <c r="AK620" s="387">
        <v>0.6164026859976236</v>
      </c>
      <c r="AL620" s="387">
        <v>1.1550925940758912E-2</v>
      </c>
      <c r="AM620" s="387">
        <v>2.5899978873317958E-3</v>
      </c>
      <c r="AN620" s="387">
        <v>0.56708854197667291</v>
      </c>
      <c r="AO620" s="387">
        <v>9.2407371962502802E-2</v>
      </c>
      <c r="AP620" s="387">
        <v>1.7266725578305279E-2</v>
      </c>
      <c r="AQ620" s="391">
        <v>351.33570523249989</v>
      </c>
      <c r="AR620" s="391">
        <v>685.39376620639518</v>
      </c>
      <c r="AS620" s="391">
        <v>100.84325337179999</v>
      </c>
      <c r="AT620" s="391">
        <v>38.477971153990005</v>
      </c>
      <c r="AU620" s="391">
        <v>0.7210484399999999</v>
      </c>
      <c r="AV620" s="391">
        <v>0.16167655700000003</v>
      </c>
      <c r="AW620" s="391">
        <v>35.399613038059989</v>
      </c>
      <c r="AX620" s="391">
        <v>5.7683853000000003</v>
      </c>
      <c r="AY620" s="391">
        <v>1.0778482700000003</v>
      </c>
    </row>
    <row r="621" spans="1:51" customFormat="1" x14ac:dyDescent="0.25">
      <c r="A621" s="384" t="s">
        <v>904</v>
      </c>
      <c r="B621" s="384" t="s">
        <v>683</v>
      </c>
      <c r="C621" s="382">
        <v>2</v>
      </c>
      <c r="D621" s="384" t="s">
        <v>647</v>
      </c>
      <c r="E621" s="382">
        <v>53</v>
      </c>
      <c r="F621" s="386">
        <v>2003</v>
      </c>
      <c r="G621" s="390">
        <v>70.878180000000015</v>
      </c>
      <c r="H621" s="387">
        <v>3.5260161893688551</v>
      </c>
      <c r="I621" s="387">
        <v>6.7500233412898432</v>
      </c>
      <c r="J621" s="387">
        <v>1.0010858913208545</v>
      </c>
      <c r="K621" s="387">
        <v>0.53926604562631253</v>
      </c>
      <c r="L621" s="387">
        <v>1.1309498635546228E-2</v>
      </c>
      <c r="M621" s="387">
        <v>2.5858330871362661E-3</v>
      </c>
      <c r="N621" s="387">
        <v>0.49612335439834904</v>
      </c>
      <c r="O621" s="387">
        <v>9.0475971589563942E-2</v>
      </c>
      <c r="P621" s="387">
        <v>1.7238976367621169E-2</v>
      </c>
      <c r="Q621" s="391">
        <v>249.91761015299986</v>
      </c>
      <c r="R621" s="391">
        <v>478.42936938814302</v>
      </c>
      <c r="S621" s="391">
        <v>70.95514600049998</v>
      </c>
      <c r="T621" s="391">
        <v>38.222195849789998</v>
      </c>
      <c r="U621" s="391">
        <v>0.80159668000000006</v>
      </c>
      <c r="V621" s="391">
        <v>0.18327914300000001</v>
      </c>
      <c r="W621" s="391">
        <v>35.164320415249982</v>
      </c>
      <c r="X621" s="391">
        <v>6.4127722</v>
      </c>
      <c r="Y621" s="391">
        <v>1.2218672699999997</v>
      </c>
      <c r="AA621" s="384" t="s">
        <v>904</v>
      </c>
      <c r="AB621" s="384" t="s">
        <v>683</v>
      </c>
      <c r="AC621" s="382">
        <v>2</v>
      </c>
      <c r="AD621" s="384" t="s">
        <v>647</v>
      </c>
      <c r="AE621" s="382">
        <v>53</v>
      </c>
      <c r="AF621" s="386">
        <v>2003</v>
      </c>
      <c r="AG621" s="390">
        <v>70.878180000000015</v>
      </c>
      <c r="AH621" s="387">
        <v>3.5260161893688551</v>
      </c>
      <c r="AI621" s="387">
        <v>6.7500233412898432</v>
      </c>
      <c r="AJ621" s="387">
        <v>1.0010858913208545</v>
      </c>
      <c r="AK621" s="387">
        <v>0.53926604562631253</v>
      </c>
      <c r="AL621" s="387">
        <v>1.1309498635546228E-2</v>
      </c>
      <c r="AM621" s="387">
        <v>2.5858330871362661E-3</v>
      </c>
      <c r="AN621" s="387">
        <v>0.49612335439834904</v>
      </c>
      <c r="AO621" s="387">
        <v>9.0475971589563942E-2</v>
      </c>
      <c r="AP621" s="387">
        <v>1.7238976367621169E-2</v>
      </c>
      <c r="AQ621" s="391">
        <v>249.91761015299986</v>
      </c>
      <c r="AR621" s="391">
        <v>478.42936938814302</v>
      </c>
      <c r="AS621" s="391">
        <v>70.95514600049998</v>
      </c>
      <c r="AT621" s="391">
        <v>38.222195849789998</v>
      </c>
      <c r="AU621" s="391">
        <v>0.80159668000000006</v>
      </c>
      <c r="AV621" s="391">
        <v>0.18327914300000001</v>
      </c>
      <c r="AW621" s="391">
        <v>35.164320415249982</v>
      </c>
      <c r="AX621" s="391">
        <v>6.4127722</v>
      </c>
      <c r="AY621" s="391">
        <v>1.2218672699999997</v>
      </c>
    </row>
    <row r="622" spans="1:51" customFormat="1" x14ac:dyDescent="0.25">
      <c r="A622" s="384" t="s">
        <v>905</v>
      </c>
      <c r="B622" s="384" t="s">
        <v>683</v>
      </c>
      <c r="C622" s="382">
        <v>2</v>
      </c>
      <c r="D622" s="384" t="s">
        <v>647</v>
      </c>
      <c r="E622" s="382">
        <v>53</v>
      </c>
      <c r="F622" s="386">
        <v>2004</v>
      </c>
      <c r="G622" s="390">
        <v>84.438800000000015</v>
      </c>
      <c r="H622" s="387">
        <v>3.5452689359512437</v>
      </c>
      <c r="I622" s="387">
        <v>6.8616395668857422</v>
      </c>
      <c r="J622" s="387">
        <v>1.0168260058515759</v>
      </c>
      <c r="K622" s="387">
        <v>0.54449908203278541</v>
      </c>
      <c r="L622" s="387">
        <v>1.1843829969161094E-2</v>
      </c>
      <c r="M622" s="387">
        <v>2.5847151664874436E-3</v>
      </c>
      <c r="N622" s="387">
        <v>0.50093770842693175</v>
      </c>
      <c r="O622" s="387">
        <v>9.4750625304954567E-2</v>
      </c>
      <c r="P622" s="387">
        <v>1.7231527804753267E-2</v>
      </c>
      <c r="Q622" s="391">
        <v>299.35825462899993</v>
      </c>
      <c r="R622" s="391">
        <v>579.38861106035188</v>
      </c>
      <c r="S622" s="391">
        <v>85.859567742900055</v>
      </c>
      <c r="T622" s="391">
        <v>45.976849087949972</v>
      </c>
      <c r="U622" s="391">
        <v>1.0000787899999999</v>
      </c>
      <c r="V622" s="391">
        <v>0.21825024700000001</v>
      </c>
      <c r="W622" s="391">
        <v>42.298578974320009</v>
      </c>
      <c r="X622" s="391">
        <v>8.0006290999999994</v>
      </c>
      <c r="Y622" s="391">
        <v>1.4550095300000003</v>
      </c>
      <c r="AA622" s="384" t="s">
        <v>905</v>
      </c>
      <c r="AB622" s="384" t="s">
        <v>683</v>
      </c>
      <c r="AC622" s="382">
        <v>2</v>
      </c>
      <c r="AD622" s="384" t="s">
        <v>647</v>
      </c>
      <c r="AE622" s="382">
        <v>53</v>
      </c>
      <c r="AF622" s="386">
        <v>2004</v>
      </c>
      <c r="AG622" s="390">
        <v>84.438800000000015</v>
      </c>
      <c r="AH622" s="387">
        <v>3.5452689359512437</v>
      </c>
      <c r="AI622" s="387">
        <v>6.8616395668857422</v>
      </c>
      <c r="AJ622" s="387">
        <v>1.0168260058515759</v>
      </c>
      <c r="AK622" s="387">
        <v>0.54449908203278541</v>
      </c>
      <c r="AL622" s="387">
        <v>1.1843829969161094E-2</v>
      </c>
      <c r="AM622" s="387">
        <v>2.5847151664874436E-3</v>
      </c>
      <c r="AN622" s="387">
        <v>0.50093770842693175</v>
      </c>
      <c r="AO622" s="387">
        <v>9.4750625304954567E-2</v>
      </c>
      <c r="AP622" s="387">
        <v>1.7231527804753267E-2</v>
      </c>
      <c r="AQ622" s="391">
        <v>299.35825462899993</v>
      </c>
      <c r="AR622" s="391">
        <v>579.38861106035188</v>
      </c>
      <c r="AS622" s="391">
        <v>85.859567742900055</v>
      </c>
      <c r="AT622" s="391">
        <v>45.976849087949972</v>
      </c>
      <c r="AU622" s="391">
        <v>1.0000787899999999</v>
      </c>
      <c r="AV622" s="391">
        <v>0.21825024700000001</v>
      </c>
      <c r="AW622" s="391">
        <v>42.298578974320009</v>
      </c>
      <c r="AX622" s="391">
        <v>8.0006290999999994</v>
      </c>
      <c r="AY622" s="391">
        <v>1.4550095300000003</v>
      </c>
    </row>
    <row r="623" spans="1:51" customFormat="1" x14ac:dyDescent="0.25">
      <c r="A623" s="384" t="s">
        <v>906</v>
      </c>
      <c r="B623" s="384" t="s">
        <v>683</v>
      </c>
      <c r="C623" s="382">
        <v>2</v>
      </c>
      <c r="D623" s="384" t="s">
        <v>647</v>
      </c>
      <c r="E623" s="382">
        <v>53</v>
      </c>
      <c r="F623" s="386">
        <v>2005</v>
      </c>
      <c r="G623" s="390">
        <v>122.06951299999999</v>
      </c>
      <c r="H623" s="387">
        <v>3.5403335614601805</v>
      </c>
      <c r="I623" s="387">
        <v>6.8130000999244587</v>
      </c>
      <c r="J623" s="387">
        <v>1.0121354245265148</v>
      </c>
      <c r="K623" s="387">
        <v>0.53718140566269001</v>
      </c>
      <c r="L623" s="387">
        <v>1.1414910781203821E-2</v>
      </c>
      <c r="M623" s="387">
        <v>2.5674377844040384E-3</v>
      </c>
      <c r="N623" s="387">
        <v>0.49420530640824295</v>
      </c>
      <c r="O623" s="387">
        <v>9.1319180572138434E-2</v>
      </c>
      <c r="P623" s="387">
        <v>1.7116337147998623E-2</v>
      </c>
      <c r="Q623" s="391">
        <v>432.16679370499975</v>
      </c>
      <c r="R623" s="391">
        <v>831.65960426672996</v>
      </c>
      <c r="S623" s="391">
        <v>123.55087836199991</v>
      </c>
      <c r="T623" s="391">
        <v>65.573472581900006</v>
      </c>
      <c r="U623" s="391">
        <v>1.3934125999999998</v>
      </c>
      <c r="V623" s="391">
        <v>0.31340587999999991</v>
      </c>
      <c r="W623" s="391">
        <v>60.327401075269989</v>
      </c>
      <c r="X623" s="391">
        <v>11.147287899999998</v>
      </c>
      <c r="Y623" s="391">
        <v>2.0893829400000006</v>
      </c>
      <c r="AA623" s="384" t="s">
        <v>906</v>
      </c>
      <c r="AB623" s="384" t="s">
        <v>683</v>
      </c>
      <c r="AC623" s="382">
        <v>2</v>
      </c>
      <c r="AD623" s="384" t="s">
        <v>647</v>
      </c>
      <c r="AE623" s="382">
        <v>53</v>
      </c>
      <c r="AF623" s="386">
        <v>2005</v>
      </c>
      <c r="AG623" s="390">
        <v>122.06951299999999</v>
      </c>
      <c r="AH623" s="387">
        <v>3.5403335614601805</v>
      </c>
      <c r="AI623" s="387">
        <v>6.8130000999244587</v>
      </c>
      <c r="AJ623" s="387">
        <v>1.0121354245265148</v>
      </c>
      <c r="AK623" s="387">
        <v>0.53718140566269001</v>
      </c>
      <c r="AL623" s="387">
        <v>1.1414910781203821E-2</v>
      </c>
      <c r="AM623" s="387">
        <v>2.5674377844040384E-3</v>
      </c>
      <c r="AN623" s="387">
        <v>0.49420530640824295</v>
      </c>
      <c r="AO623" s="387">
        <v>9.1319180572138434E-2</v>
      </c>
      <c r="AP623" s="387">
        <v>1.7116337147998623E-2</v>
      </c>
      <c r="AQ623" s="391">
        <v>432.16679370499975</v>
      </c>
      <c r="AR623" s="391">
        <v>831.65960426672996</v>
      </c>
      <c r="AS623" s="391">
        <v>123.55087836199991</v>
      </c>
      <c r="AT623" s="391">
        <v>65.573472581900006</v>
      </c>
      <c r="AU623" s="391">
        <v>1.3934125999999998</v>
      </c>
      <c r="AV623" s="391">
        <v>0.31340587999999991</v>
      </c>
      <c r="AW623" s="391">
        <v>60.327401075269989</v>
      </c>
      <c r="AX623" s="391">
        <v>11.147287899999998</v>
      </c>
      <c r="AY623" s="391">
        <v>2.0893829400000006</v>
      </c>
    </row>
    <row r="624" spans="1:51" customFormat="1" x14ac:dyDescent="0.25">
      <c r="A624" s="384" t="s">
        <v>907</v>
      </c>
      <c r="B624" s="384" t="s">
        <v>683</v>
      </c>
      <c r="C624" s="382">
        <v>2</v>
      </c>
      <c r="D624" s="384" t="s">
        <v>647</v>
      </c>
      <c r="E624" s="382">
        <v>53</v>
      </c>
      <c r="F624" s="386">
        <v>2006</v>
      </c>
      <c r="G624" s="390">
        <v>155.33141600000005</v>
      </c>
      <c r="H624" s="387">
        <v>3.5324411736193779</v>
      </c>
      <c r="I624" s="387">
        <v>6.6834473755133947</v>
      </c>
      <c r="J624" s="387">
        <v>1.0013445792124889</v>
      </c>
      <c r="K624" s="387">
        <v>0.52734867468213886</v>
      </c>
      <c r="L624" s="387">
        <v>1.0792500146911681E-2</v>
      </c>
      <c r="M624" s="387">
        <v>2.5260429609422984E-3</v>
      </c>
      <c r="N624" s="387">
        <v>0.48515914011110284</v>
      </c>
      <c r="O624" s="387">
        <v>8.6339928813885261E-2</v>
      </c>
      <c r="P624" s="387">
        <v>1.6840364733429068E-2</v>
      </c>
      <c r="Q624" s="391">
        <v>548.69908943500002</v>
      </c>
      <c r="R624" s="391">
        <v>1038.1493445999797</v>
      </c>
      <c r="S624" s="391">
        <v>155.5402713930001</v>
      </c>
      <c r="T624" s="391">
        <v>81.913816364100001</v>
      </c>
      <c r="U624" s="391">
        <v>1.6764143299999998</v>
      </c>
      <c r="V624" s="391">
        <v>0.39237383000000003</v>
      </c>
      <c r="W624" s="391">
        <v>75.360456218800024</v>
      </c>
      <c r="X624" s="391">
        <v>13.411303400000003</v>
      </c>
      <c r="Y624" s="391">
        <v>2.6158377000000002</v>
      </c>
      <c r="AA624" s="384" t="s">
        <v>907</v>
      </c>
      <c r="AB624" s="384" t="s">
        <v>683</v>
      </c>
      <c r="AC624" s="382">
        <v>2</v>
      </c>
      <c r="AD624" s="384" t="s">
        <v>647</v>
      </c>
      <c r="AE624" s="382">
        <v>53</v>
      </c>
      <c r="AF624" s="386">
        <v>2006</v>
      </c>
      <c r="AG624" s="390">
        <v>155.33141600000005</v>
      </c>
      <c r="AH624" s="387">
        <v>3.5324411736193779</v>
      </c>
      <c r="AI624" s="387">
        <v>6.6834473755133947</v>
      </c>
      <c r="AJ624" s="387">
        <v>1.0013445792124889</v>
      </c>
      <c r="AK624" s="387">
        <v>0.52734867468213886</v>
      </c>
      <c r="AL624" s="387">
        <v>1.0792500146911681E-2</v>
      </c>
      <c r="AM624" s="387">
        <v>2.5260429609422984E-3</v>
      </c>
      <c r="AN624" s="387">
        <v>0.48515914011110284</v>
      </c>
      <c r="AO624" s="387">
        <v>8.6339928813885261E-2</v>
      </c>
      <c r="AP624" s="387">
        <v>1.6840364733429068E-2</v>
      </c>
      <c r="AQ624" s="391">
        <v>548.69908943500002</v>
      </c>
      <c r="AR624" s="391">
        <v>1038.1493445999797</v>
      </c>
      <c r="AS624" s="391">
        <v>155.5402713930001</v>
      </c>
      <c r="AT624" s="391">
        <v>81.913816364100001</v>
      </c>
      <c r="AU624" s="391">
        <v>1.6764143299999998</v>
      </c>
      <c r="AV624" s="391">
        <v>0.39237383000000003</v>
      </c>
      <c r="AW624" s="391">
        <v>75.360456218800024</v>
      </c>
      <c r="AX624" s="391">
        <v>13.411303400000003</v>
      </c>
      <c r="AY624" s="391">
        <v>2.6158377000000002</v>
      </c>
    </row>
    <row r="625" spans="1:51" customFormat="1" x14ac:dyDescent="0.25">
      <c r="A625" s="384" t="s">
        <v>908</v>
      </c>
      <c r="B625" s="384" t="s">
        <v>683</v>
      </c>
      <c r="C625" s="382">
        <v>2</v>
      </c>
      <c r="D625" s="384" t="s">
        <v>647</v>
      </c>
      <c r="E625" s="382">
        <v>53</v>
      </c>
      <c r="F625" s="386">
        <v>2007</v>
      </c>
      <c r="G625" s="390">
        <v>144.56925700000002</v>
      </c>
      <c r="H625" s="387">
        <v>0.84968412336794386</v>
      </c>
      <c r="I625" s="387">
        <v>4.2740521075653017</v>
      </c>
      <c r="J625" s="387">
        <v>0.16326226889303302</v>
      </c>
      <c r="K625" s="387">
        <v>2.3000017370428907E-2</v>
      </c>
      <c r="L625" s="387">
        <v>1.2736735238253312E-2</v>
      </c>
      <c r="M625" s="387">
        <v>2.6970839311984567E-3</v>
      </c>
      <c r="N625" s="387">
        <v>2.1159946605660427E-2</v>
      </c>
      <c r="O625" s="387">
        <v>0.10189388743970648</v>
      </c>
      <c r="P625" s="387">
        <v>1.7980658916992281E-2</v>
      </c>
      <c r="Q625" s="391">
        <v>122.8382024</v>
      </c>
      <c r="R625" s="391">
        <v>617.89653756999985</v>
      </c>
      <c r="S625" s="391">
        <v>23.60270491</v>
      </c>
      <c r="T625" s="391">
        <v>3.3250954222300013</v>
      </c>
      <c r="U625" s="391">
        <v>1.8413403499999996</v>
      </c>
      <c r="V625" s="391">
        <v>0.38991542000000007</v>
      </c>
      <c r="W625" s="391">
        <v>3.0590777589400004</v>
      </c>
      <c r="X625" s="391">
        <v>14.730723600000001</v>
      </c>
      <c r="Y625" s="391">
        <v>2.5994504999999992</v>
      </c>
      <c r="AA625" s="384" t="s">
        <v>908</v>
      </c>
      <c r="AB625" s="384" t="s">
        <v>683</v>
      </c>
      <c r="AC625" s="382">
        <v>2</v>
      </c>
      <c r="AD625" s="384" t="s">
        <v>647</v>
      </c>
      <c r="AE625" s="382">
        <v>53</v>
      </c>
      <c r="AF625" s="386">
        <v>2007</v>
      </c>
      <c r="AG625" s="390">
        <v>144.56925700000002</v>
      </c>
      <c r="AH625" s="387">
        <v>0.84968412336794386</v>
      </c>
      <c r="AI625" s="387">
        <v>4.2740521075653017</v>
      </c>
      <c r="AJ625" s="387">
        <v>0.16326226889303302</v>
      </c>
      <c r="AK625" s="387">
        <v>2.3000017370428907E-2</v>
      </c>
      <c r="AL625" s="387">
        <v>1.2736735238253312E-2</v>
      </c>
      <c r="AM625" s="387">
        <v>2.6970839311984567E-3</v>
      </c>
      <c r="AN625" s="387">
        <v>2.1159946605660427E-2</v>
      </c>
      <c r="AO625" s="387">
        <v>0.10189388743970648</v>
      </c>
      <c r="AP625" s="387">
        <v>1.7980658916992281E-2</v>
      </c>
      <c r="AQ625" s="391">
        <v>122.8382024</v>
      </c>
      <c r="AR625" s="391">
        <v>617.89653756999985</v>
      </c>
      <c r="AS625" s="391">
        <v>23.60270491</v>
      </c>
      <c r="AT625" s="391">
        <v>3.3250954222300013</v>
      </c>
      <c r="AU625" s="391">
        <v>1.8413403499999996</v>
      </c>
      <c r="AV625" s="391">
        <v>0.38991542000000007</v>
      </c>
      <c r="AW625" s="391">
        <v>3.0590777589400004</v>
      </c>
      <c r="AX625" s="391">
        <v>14.730723600000001</v>
      </c>
      <c r="AY625" s="391">
        <v>2.5994504999999992</v>
      </c>
    </row>
    <row r="626" spans="1:51" customFormat="1" x14ac:dyDescent="0.25">
      <c r="A626" s="384" t="s">
        <v>909</v>
      </c>
      <c r="B626" s="384" t="s">
        <v>683</v>
      </c>
      <c r="C626" s="382">
        <v>2</v>
      </c>
      <c r="D626" s="384" t="s">
        <v>647</v>
      </c>
      <c r="E626" s="382">
        <v>53</v>
      </c>
      <c r="F626" s="386">
        <v>2008</v>
      </c>
      <c r="G626" s="390">
        <v>141.97487599999999</v>
      </c>
      <c r="H626" s="387">
        <v>0.73087342509811382</v>
      </c>
      <c r="I626" s="387">
        <v>3.7579039582327227</v>
      </c>
      <c r="J626" s="387">
        <v>0.13624586162695435</v>
      </c>
      <c r="K626" s="387">
        <v>2.1076617926963363E-2</v>
      </c>
      <c r="L626" s="387">
        <v>9.3115338942081575E-3</v>
      </c>
      <c r="M626" s="387">
        <v>2.3526415335626003E-3</v>
      </c>
      <c r="N626" s="387">
        <v>1.939041793450837E-2</v>
      </c>
      <c r="O626" s="387">
        <v>7.4492321444253273E-2</v>
      </c>
      <c r="P626" s="387">
        <v>1.5684364112422255E-2</v>
      </c>
      <c r="Q626" s="391">
        <v>103.76566389999999</v>
      </c>
      <c r="R626" s="391">
        <v>533.52794848999997</v>
      </c>
      <c r="S626" s="391">
        <v>19.343489310000002</v>
      </c>
      <c r="T626" s="391">
        <v>2.9923502166800002</v>
      </c>
      <c r="U626" s="391">
        <v>1.3220038700000003</v>
      </c>
      <c r="V626" s="391">
        <v>0.33401598999999998</v>
      </c>
      <c r="W626" s="391">
        <v>2.7529521818400018</v>
      </c>
      <c r="X626" s="391">
        <v>10.5760381</v>
      </c>
      <c r="Y626" s="391">
        <v>2.2267856499999996</v>
      </c>
      <c r="AA626" s="384" t="s">
        <v>909</v>
      </c>
      <c r="AB626" s="384" t="s">
        <v>683</v>
      </c>
      <c r="AC626" s="382">
        <v>2</v>
      </c>
      <c r="AD626" s="384" t="s">
        <v>647</v>
      </c>
      <c r="AE626" s="382">
        <v>53</v>
      </c>
      <c r="AF626" s="386">
        <v>2008</v>
      </c>
      <c r="AG626" s="390">
        <v>141.97487599999999</v>
      </c>
      <c r="AH626" s="387">
        <v>0.73087342509811382</v>
      </c>
      <c r="AI626" s="387">
        <v>3.7579039582327227</v>
      </c>
      <c r="AJ626" s="387">
        <v>0.13624586162695435</v>
      </c>
      <c r="AK626" s="387">
        <v>2.1076617926963363E-2</v>
      </c>
      <c r="AL626" s="387">
        <v>9.3115338942081575E-3</v>
      </c>
      <c r="AM626" s="387">
        <v>2.3526415335626003E-3</v>
      </c>
      <c r="AN626" s="387">
        <v>1.939041793450837E-2</v>
      </c>
      <c r="AO626" s="387">
        <v>7.4492321444253273E-2</v>
      </c>
      <c r="AP626" s="387">
        <v>1.5684364112422255E-2</v>
      </c>
      <c r="AQ626" s="391">
        <v>103.76566389999999</v>
      </c>
      <c r="AR626" s="391">
        <v>533.52794848999997</v>
      </c>
      <c r="AS626" s="391">
        <v>19.343489310000002</v>
      </c>
      <c r="AT626" s="391">
        <v>2.9923502166800002</v>
      </c>
      <c r="AU626" s="391">
        <v>1.3220038700000003</v>
      </c>
      <c r="AV626" s="391">
        <v>0.33401598999999998</v>
      </c>
      <c r="AW626" s="391">
        <v>2.7529521818400018</v>
      </c>
      <c r="AX626" s="391">
        <v>10.5760381</v>
      </c>
      <c r="AY626" s="391">
        <v>2.2267856499999996</v>
      </c>
    </row>
    <row r="627" spans="1:51" customFormat="1" x14ac:dyDescent="0.25">
      <c r="A627" s="384" t="s">
        <v>910</v>
      </c>
      <c r="B627" s="384" t="s">
        <v>683</v>
      </c>
      <c r="C627" s="382">
        <v>2</v>
      </c>
      <c r="D627" s="384" t="s">
        <v>647</v>
      </c>
      <c r="E627" s="382">
        <v>53</v>
      </c>
      <c r="F627" s="386">
        <v>2009</v>
      </c>
      <c r="G627" s="390">
        <v>63.262553999999994</v>
      </c>
      <c r="H627" s="387">
        <v>0.84825996797410375</v>
      </c>
      <c r="I627" s="387">
        <v>4.4162143662426283</v>
      </c>
      <c r="J627" s="387">
        <v>0.16334500026666646</v>
      </c>
      <c r="K627" s="387">
        <v>2.3643580198959405E-2</v>
      </c>
      <c r="L627" s="387">
        <v>1.324481999256622E-2</v>
      </c>
      <c r="M627" s="387">
        <v>2.8015339848593535E-3</v>
      </c>
      <c r="N627" s="387">
        <v>2.1752013301739297E-2</v>
      </c>
      <c r="O627" s="387">
        <v>0.10595850271868572</v>
      </c>
      <c r="P627" s="387">
        <v>1.8676975640281614E-2</v>
      </c>
      <c r="Q627" s="391">
        <v>53.663092030000001</v>
      </c>
      <c r="R627" s="391">
        <v>279.38099982</v>
      </c>
      <c r="S627" s="391">
        <v>10.333621900000001</v>
      </c>
      <c r="T627" s="391">
        <v>1.4957532690899999</v>
      </c>
      <c r="U627" s="391">
        <v>0.83790114000000004</v>
      </c>
      <c r="V627" s="391">
        <v>0.17723219500000001</v>
      </c>
      <c r="W627" s="391">
        <v>1.3760879161100004</v>
      </c>
      <c r="X627" s="391">
        <v>6.703205500000001</v>
      </c>
      <c r="Y627" s="391">
        <v>1.1815531800000001</v>
      </c>
      <c r="AA627" s="384" t="s">
        <v>910</v>
      </c>
      <c r="AB627" s="384" t="s">
        <v>683</v>
      </c>
      <c r="AC627" s="382">
        <v>2</v>
      </c>
      <c r="AD627" s="384" t="s">
        <v>647</v>
      </c>
      <c r="AE627" s="382">
        <v>53</v>
      </c>
      <c r="AF627" s="386">
        <v>2009</v>
      </c>
      <c r="AG627" s="390">
        <v>63.262553999999994</v>
      </c>
      <c r="AH627" s="387">
        <v>0.84825996797410375</v>
      </c>
      <c r="AI627" s="387">
        <v>4.4162143662426283</v>
      </c>
      <c r="AJ627" s="387">
        <v>0.16334500026666646</v>
      </c>
      <c r="AK627" s="387">
        <v>2.3643580198959405E-2</v>
      </c>
      <c r="AL627" s="387">
        <v>1.324481999256622E-2</v>
      </c>
      <c r="AM627" s="387">
        <v>2.8015339848593535E-3</v>
      </c>
      <c r="AN627" s="387">
        <v>2.1752013301739297E-2</v>
      </c>
      <c r="AO627" s="387">
        <v>0.10595850271868572</v>
      </c>
      <c r="AP627" s="387">
        <v>1.8676975640281614E-2</v>
      </c>
      <c r="AQ627" s="391">
        <v>53.663092030000001</v>
      </c>
      <c r="AR627" s="391">
        <v>279.38099982</v>
      </c>
      <c r="AS627" s="391">
        <v>10.333621900000001</v>
      </c>
      <c r="AT627" s="391">
        <v>1.4957532690899999</v>
      </c>
      <c r="AU627" s="391">
        <v>0.83790114000000004</v>
      </c>
      <c r="AV627" s="391">
        <v>0.17723219500000001</v>
      </c>
      <c r="AW627" s="391">
        <v>1.3760879161100004</v>
      </c>
      <c r="AX627" s="391">
        <v>6.703205500000001</v>
      </c>
      <c r="AY627" s="391">
        <v>1.1815531800000001</v>
      </c>
    </row>
    <row r="628" spans="1:51" customFormat="1" x14ac:dyDescent="0.25">
      <c r="A628" s="384" t="s">
        <v>911</v>
      </c>
      <c r="B628" s="384" t="s">
        <v>683</v>
      </c>
      <c r="C628" s="382">
        <v>2</v>
      </c>
      <c r="D628" s="384" t="s">
        <v>647</v>
      </c>
      <c r="E628" s="382">
        <v>53</v>
      </c>
      <c r="F628" s="386">
        <v>2010</v>
      </c>
      <c r="G628" s="390">
        <v>53.027195999999982</v>
      </c>
      <c r="H628" s="387">
        <v>1.2372539892718453</v>
      </c>
      <c r="I628" s="387">
        <v>2.835211567287097</v>
      </c>
      <c r="J628" s="387">
        <v>0.12186486025020075</v>
      </c>
      <c r="K628" s="387">
        <v>2.1925629737993325E-2</v>
      </c>
      <c r="L628" s="387">
        <v>1.1657673168311599E-2</v>
      </c>
      <c r="M628" s="387">
        <v>2.6361682786319699E-3</v>
      </c>
      <c r="N628" s="387">
        <v>2.0171531476603069E-2</v>
      </c>
      <c r="O628" s="387">
        <v>9.3261286152109601E-2</v>
      </c>
      <c r="P628" s="387">
        <v>1.7574548162041233E-2</v>
      </c>
      <c r="Q628" s="391">
        <v>65.608109790900016</v>
      </c>
      <c r="R628" s="391">
        <v>150.34331948000002</v>
      </c>
      <c r="S628" s="391">
        <v>6.4621518300000025</v>
      </c>
      <c r="T628" s="391">
        <v>1.1626546655400003</v>
      </c>
      <c r="U628" s="391">
        <v>0.61817371999999993</v>
      </c>
      <c r="V628" s="391">
        <v>0.13978861200000003</v>
      </c>
      <c r="W628" s="391">
        <v>1.0696397532299999</v>
      </c>
      <c r="X628" s="391">
        <v>4.9453845000000003</v>
      </c>
      <c r="Y628" s="391">
        <v>0.93192900999999995</v>
      </c>
      <c r="AA628" s="384" t="s">
        <v>911</v>
      </c>
      <c r="AB628" s="384" t="s">
        <v>683</v>
      </c>
      <c r="AC628" s="382">
        <v>2</v>
      </c>
      <c r="AD628" s="384" t="s">
        <v>647</v>
      </c>
      <c r="AE628" s="382">
        <v>53</v>
      </c>
      <c r="AF628" s="386">
        <v>2010</v>
      </c>
      <c r="AG628" s="390">
        <v>53.027195999999982</v>
      </c>
      <c r="AH628" s="387">
        <v>1.2372539892718453</v>
      </c>
      <c r="AI628" s="387">
        <v>2.835211567287097</v>
      </c>
      <c r="AJ628" s="387">
        <v>0.12186486025020075</v>
      </c>
      <c r="AK628" s="387">
        <v>2.1925629737993325E-2</v>
      </c>
      <c r="AL628" s="387">
        <v>1.1657673168311599E-2</v>
      </c>
      <c r="AM628" s="387">
        <v>2.6361682786319699E-3</v>
      </c>
      <c r="AN628" s="387">
        <v>2.0171531476603069E-2</v>
      </c>
      <c r="AO628" s="387">
        <v>9.3261286152109601E-2</v>
      </c>
      <c r="AP628" s="387">
        <v>1.7574548162041233E-2</v>
      </c>
      <c r="AQ628" s="391">
        <v>65.608109790900016</v>
      </c>
      <c r="AR628" s="391">
        <v>150.34331948000002</v>
      </c>
      <c r="AS628" s="391">
        <v>6.4621518300000025</v>
      </c>
      <c r="AT628" s="391">
        <v>1.1626546655400003</v>
      </c>
      <c r="AU628" s="391">
        <v>0.61817371999999993</v>
      </c>
      <c r="AV628" s="391">
        <v>0.13978861200000003</v>
      </c>
      <c r="AW628" s="391">
        <v>1.0696397532299999</v>
      </c>
      <c r="AX628" s="391">
        <v>4.9453845000000003</v>
      </c>
      <c r="AY628" s="391">
        <v>0.93192900999999995</v>
      </c>
    </row>
    <row r="629" spans="1:51" customFormat="1" x14ac:dyDescent="0.25">
      <c r="A629" s="384" t="s">
        <v>912</v>
      </c>
      <c r="B629" s="384" t="s">
        <v>683</v>
      </c>
      <c r="C629" s="382">
        <v>2</v>
      </c>
      <c r="D629" s="384" t="s">
        <v>647</v>
      </c>
      <c r="E629" s="382">
        <v>53</v>
      </c>
      <c r="F629" s="386">
        <v>2011</v>
      </c>
      <c r="G629" s="390">
        <v>124.128669</v>
      </c>
      <c r="H629" s="387">
        <v>1.0891924946846889</v>
      </c>
      <c r="I629" s="387">
        <v>2.3984131702080842</v>
      </c>
      <c r="J629" s="387">
        <v>9.2587455279972433E-2</v>
      </c>
      <c r="K629" s="387">
        <v>1.8158287442041295E-2</v>
      </c>
      <c r="L629" s="387">
        <v>8.7778850669864208E-3</v>
      </c>
      <c r="M629" s="387">
        <v>2.3449364465512801E-3</v>
      </c>
      <c r="N629" s="387">
        <v>1.6705564910230373E-2</v>
      </c>
      <c r="O629" s="387">
        <v>7.0223084402846525E-2</v>
      </c>
      <c r="P629" s="387">
        <v>1.5632994179612128E-2</v>
      </c>
      <c r="Q629" s="391">
        <v>135.20001465000001</v>
      </c>
      <c r="R629" s="391">
        <v>297.71183452999998</v>
      </c>
      <c r="S629" s="391">
        <v>11.49275759</v>
      </c>
      <c r="T629" s="391">
        <v>2.2539640515000006</v>
      </c>
      <c r="U629" s="391">
        <v>1.0895871900000003</v>
      </c>
      <c r="V629" s="391">
        <v>0.29107384000000003</v>
      </c>
      <c r="W629" s="391">
        <v>2.0736395372000005</v>
      </c>
      <c r="X629" s="391">
        <v>8.7166979999999992</v>
      </c>
      <c r="Y629" s="391">
        <v>1.9405027600000002</v>
      </c>
      <c r="AA629" s="384" t="s">
        <v>912</v>
      </c>
      <c r="AB629" s="384" t="s">
        <v>683</v>
      </c>
      <c r="AC629" s="382">
        <v>2</v>
      </c>
      <c r="AD629" s="384" t="s">
        <v>647</v>
      </c>
      <c r="AE629" s="382">
        <v>53</v>
      </c>
      <c r="AF629" s="386">
        <v>2011</v>
      </c>
      <c r="AG629" s="390">
        <v>124.128669</v>
      </c>
      <c r="AH629" s="387">
        <v>1.0891924946846889</v>
      </c>
      <c r="AI629" s="387">
        <v>2.3984131702080842</v>
      </c>
      <c r="AJ629" s="387">
        <v>9.2587455279972433E-2</v>
      </c>
      <c r="AK629" s="387">
        <v>1.8158287442041295E-2</v>
      </c>
      <c r="AL629" s="387">
        <v>8.7778850669864208E-3</v>
      </c>
      <c r="AM629" s="387">
        <v>2.3449364465512801E-3</v>
      </c>
      <c r="AN629" s="387">
        <v>1.6705564910230373E-2</v>
      </c>
      <c r="AO629" s="387">
        <v>7.0223084402846525E-2</v>
      </c>
      <c r="AP629" s="387">
        <v>1.5632994179612128E-2</v>
      </c>
      <c r="AQ629" s="391">
        <v>135.20001465000001</v>
      </c>
      <c r="AR629" s="391">
        <v>297.71183452999998</v>
      </c>
      <c r="AS629" s="391">
        <v>11.49275759</v>
      </c>
      <c r="AT629" s="391">
        <v>2.2539640515000006</v>
      </c>
      <c r="AU629" s="391">
        <v>1.0895871900000003</v>
      </c>
      <c r="AV629" s="391">
        <v>0.29107384000000003</v>
      </c>
      <c r="AW629" s="391">
        <v>2.0736395372000005</v>
      </c>
      <c r="AX629" s="391">
        <v>8.7166979999999992</v>
      </c>
      <c r="AY629" s="391">
        <v>1.9405027600000002</v>
      </c>
    </row>
    <row r="630" spans="1:51" customFormat="1" x14ac:dyDescent="0.25">
      <c r="A630" s="384" t="s">
        <v>913</v>
      </c>
      <c r="B630" s="384" t="s">
        <v>683</v>
      </c>
      <c r="C630" s="382">
        <v>2</v>
      </c>
      <c r="D630" s="384" t="s">
        <v>647</v>
      </c>
      <c r="E630" s="382">
        <v>53</v>
      </c>
      <c r="F630" s="386">
        <v>2012</v>
      </c>
      <c r="G630" s="390">
        <v>171.16312100000002</v>
      </c>
      <c r="H630" s="387">
        <v>1.1330729918742244</v>
      </c>
      <c r="I630" s="387">
        <v>2.388775348984201</v>
      </c>
      <c r="J630" s="387">
        <v>9.3592441271271282E-2</v>
      </c>
      <c r="K630" s="387">
        <v>1.8882218504300351E-2</v>
      </c>
      <c r="L630" s="387">
        <v>9.4658174642655631E-3</v>
      </c>
      <c r="M630" s="387">
        <v>2.4066706519098816E-3</v>
      </c>
      <c r="N630" s="387">
        <v>1.7371576680937015E-2</v>
      </c>
      <c r="O630" s="387">
        <v>7.5726534572830101E-2</v>
      </c>
      <c r="P630" s="387">
        <v>1.6044552027068962E-2</v>
      </c>
      <c r="Q630" s="391">
        <v>193.9403096099999</v>
      </c>
      <c r="R630" s="391">
        <v>408.87024410000004</v>
      </c>
      <c r="S630" s="391">
        <v>16.019574350000003</v>
      </c>
      <c r="T630" s="391">
        <v>3.2319394506000005</v>
      </c>
      <c r="U630" s="391">
        <v>1.6201988599999999</v>
      </c>
      <c r="V630" s="391">
        <v>0.41193325999999997</v>
      </c>
      <c r="W630" s="391">
        <v>2.9733732814000007</v>
      </c>
      <c r="X630" s="391">
        <v>12.961590000000003</v>
      </c>
      <c r="Y630" s="391">
        <v>2.7462356000000003</v>
      </c>
      <c r="AA630" s="384" t="s">
        <v>913</v>
      </c>
      <c r="AB630" s="384" t="s">
        <v>683</v>
      </c>
      <c r="AC630" s="382">
        <v>2</v>
      </c>
      <c r="AD630" s="384" t="s">
        <v>647</v>
      </c>
      <c r="AE630" s="382">
        <v>53</v>
      </c>
      <c r="AF630" s="386">
        <v>2012</v>
      </c>
      <c r="AG630" s="390">
        <v>171.16312100000002</v>
      </c>
      <c r="AH630" s="387">
        <v>1.1330729918742244</v>
      </c>
      <c r="AI630" s="387">
        <v>2.388775348984201</v>
      </c>
      <c r="AJ630" s="387">
        <v>9.3592441271271282E-2</v>
      </c>
      <c r="AK630" s="387">
        <v>1.8882218504300351E-2</v>
      </c>
      <c r="AL630" s="387">
        <v>9.4658174642655631E-3</v>
      </c>
      <c r="AM630" s="387">
        <v>2.4066706519098816E-3</v>
      </c>
      <c r="AN630" s="387">
        <v>1.7371576680937015E-2</v>
      </c>
      <c r="AO630" s="387">
        <v>7.5726534572830101E-2</v>
      </c>
      <c r="AP630" s="387">
        <v>1.6044552027068962E-2</v>
      </c>
      <c r="AQ630" s="391">
        <v>193.9403096099999</v>
      </c>
      <c r="AR630" s="391">
        <v>408.87024410000004</v>
      </c>
      <c r="AS630" s="391">
        <v>16.019574350000003</v>
      </c>
      <c r="AT630" s="391">
        <v>3.2319394506000005</v>
      </c>
      <c r="AU630" s="391">
        <v>1.6201988599999999</v>
      </c>
      <c r="AV630" s="391">
        <v>0.41193325999999997</v>
      </c>
      <c r="AW630" s="391">
        <v>2.9733732814000007</v>
      </c>
      <c r="AX630" s="391">
        <v>12.961590000000003</v>
      </c>
      <c r="AY630" s="391">
        <v>2.7462356000000003</v>
      </c>
    </row>
    <row r="631" spans="1:51" customFormat="1" x14ac:dyDescent="0.25">
      <c r="A631" s="384" t="s">
        <v>914</v>
      </c>
      <c r="B631" s="384" t="s">
        <v>683</v>
      </c>
      <c r="C631" s="382">
        <v>2</v>
      </c>
      <c r="D631" s="384" t="s">
        <v>647</v>
      </c>
      <c r="E631" s="382">
        <v>53</v>
      </c>
      <c r="F631" s="386">
        <v>2013</v>
      </c>
      <c r="G631" s="390">
        <v>129.50945200000001</v>
      </c>
      <c r="H631" s="387">
        <v>1.2112891829470493</v>
      </c>
      <c r="I631" s="387">
        <v>2.5542616010760351</v>
      </c>
      <c r="J631" s="387">
        <v>9.7644214493317436E-2</v>
      </c>
      <c r="K631" s="387">
        <v>1.9789232575086482E-2</v>
      </c>
      <c r="L631" s="387">
        <v>1.1468100104384656E-2</v>
      </c>
      <c r="M631" s="387">
        <v>2.6256979297541931E-3</v>
      </c>
      <c r="N631" s="387">
        <v>1.8206015775589873E-2</v>
      </c>
      <c r="O631" s="387">
        <v>9.1744862761059351E-2</v>
      </c>
      <c r="P631" s="387">
        <v>1.750471108471682E-2</v>
      </c>
      <c r="Q631" s="391">
        <v>156.87339829700011</v>
      </c>
      <c r="R631" s="391">
        <v>330.80102021999994</v>
      </c>
      <c r="S631" s="391">
        <v>12.645848709999999</v>
      </c>
      <c r="T631" s="391">
        <v>2.5628926662999993</v>
      </c>
      <c r="U631" s="391">
        <v>1.4852273599999997</v>
      </c>
      <c r="V631" s="391">
        <v>0.34005270000000004</v>
      </c>
      <c r="W631" s="391">
        <v>2.3578511261999995</v>
      </c>
      <c r="X631" s="391">
        <v>11.881826900000004</v>
      </c>
      <c r="Y631" s="391">
        <v>2.267025540000001</v>
      </c>
      <c r="AA631" s="384" t="s">
        <v>914</v>
      </c>
      <c r="AB631" s="384" t="s">
        <v>683</v>
      </c>
      <c r="AC631" s="382">
        <v>2</v>
      </c>
      <c r="AD631" s="384" t="s">
        <v>647</v>
      </c>
      <c r="AE631" s="382">
        <v>53</v>
      </c>
      <c r="AF631" s="386">
        <v>2013</v>
      </c>
      <c r="AG631" s="390">
        <v>129.50945200000001</v>
      </c>
      <c r="AH631" s="387">
        <v>1.2112891829470493</v>
      </c>
      <c r="AI631" s="387">
        <v>2.5542616010760351</v>
      </c>
      <c r="AJ631" s="387">
        <v>9.7644214493317436E-2</v>
      </c>
      <c r="AK631" s="387">
        <v>1.9789232575086482E-2</v>
      </c>
      <c r="AL631" s="387">
        <v>1.1468100104384656E-2</v>
      </c>
      <c r="AM631" s="387">
        <v>2.6256979297541931E-3</v>
      </c>
      <c r="AN631" s="387">
        <v>1.8206015775589873E-2</v>
      </c>
      <c r="AO631" s="387">
        <v>9.1744862761059351E-2</v>
      </c>
      <c r="AP631" s="387">
        <v>1.750471108471682E-2</v>
      </c>
      <c r="AQ631" s="391">
        <v>156.87339829700011</v>
      </c>
      <c r="AR631" s="391">
        <v>330.80102021999994</v>
      </c>
      <c r="AS631" s="391">
        <v>12.645848709999999</v>
      </c>
      <c r="AT631" s="391">
        <v>2.5628926662999993</v>
      </c>
      <c r="AU631" s="391">
        <v>1.4852273599999997</v>
      </c>
      <c r="AV631" s="391">
        <v>0.34005270000000004</v>
      </c>
      <c r="AW631" s="391">
        <v>2.3578511261999995</v>
      </c>
      <c r="AX631" s="391">
        <v>11.881826900000004</v>
      </c>
      <c r="AY631" s="391">
        <v>2.267025540000001</v>
      </c>
    </row>
    <row r="632" spans="1:51" customFormat="1" x14ac:dyDescent="0.25">
      <c r="A632" s="384" t="s">
        <v>915</v>
      </c>
      <c r="B632" s="384" t="s">
        <v>683</v>
      </c>
      <c r="C632" s="382">
        <v>2</v>
      </c>
      <c r="D632" s="384" t="s">
        <v>647</v>
      </c>
      <c r="E632" s="382">
        <v>53</v>
      </c>
      <c r="F632" s="386">
        <v>2014</v>
      </c>
      <c r="G632" s="390">
        <v>143.48589399999997</v>
      </c>
      <c r="H632" s="387">
        <v>0.92767947525908023</v>
      </c>
      <c r="I632" s="387">
        <v>1.4922705549717661</v>
      </c>
      <c r="J632" s="387">
        <v>5.6463740888703672E-2</v>
      </c>
      <c r="K632" s="387">
        <v>4.5410706232906781E-3</v>
      </c>
      <c r="L632" s="387">
        <v>8.9350730183971952E-3</v>
      </c>
      <c r="M632" s="387">
        <v>2.3596279087894187E-3</v>
      </c>
      <c r="N632" s="387">
        <v>4.1777718770041597E-3</v>
      </c>
      <c r="O632" s="387">
        <v>7.1480559615149361E-2</v>
      </c>
      <c r="P632" s="387">
        <v>1.5730940840777009E-2</v>
      </c>
      <c r="Q632" s="391">
        <v>133.10891885299998</v>
      </c>
      <c r="R632" s="391">
        <v>214.11977466999997</v>
      </c>
      <c r="S632" s="391">
        <v>8.1017503399999988</v>
      </c>
      <c r="T632" s="391">
        <v>0.6515795781</v>
      </c>
      <c r="U632" s="391">
        <v>1.2820569399999997</v>
      </c>
      <c r="V632" s="391">
        <v>0.33857332000000012</v>
      </c>
      <c r="W632" s="391">
        <v>0.59945133269999973</v>
      </c>
      <c r="X632" s="391">
        <v>10.256451999999999</v>
      </c>
      <c r="Y632" s="391">
        <v>2.2571681100000003</v>
      </c>
      <c r="AA632" s="384" t="s">
        <v>915</v>
      </c>
      <c r="AB632" s="384" t="s">
        <v>683</v>
      </c>
      <c r="AC632" s="382">
        <v>2</v>
      </c>
      <c r="AD632" s="384" t="s">
        <v>647</v>
      </c>
      <c r="AE632" s="382">
        <v>53</v>
      </c>
      <c r="AF632" s="386">
        <v>2014</v>
      </c>
      <c r="AG632" s="390">
        <v>143.48589399999997</v>
      </c>
      <c r="AH632" s="387">
        <v>0.92767947525908023</v>
      </c>
      <c r="AI632" s="387">
        <v>1.4922705549717661</v>
      </c>
      <c r="AJ632" s="387">
        <v>5.6463740888703672E-2</v>
      </c>
      <c r="AK632" s="387">
        <v>4.5410706232906781E-3</v>
      </c>
      <c r="AL632" s="387">
        <v>8.9350730183971952E-3</v>
      </c>
      <c r="AM632" s="387">
        <v>2.3596279087894187E-3</v>
      </c>
      <c r="AN632" s="387">
        <v>4.1777718770041597E-3</v>
      </c>
      <c r="AO632" s="387">
        <v>7.1480559615149361E-2</v>
      </c>
      <c r="AP632" s="387">
        <v>1.5730940840777009E-2</v>
      </c>
      <c r="AQ632" s="391">
        <v>133.10891885299998</v>
      </c>
      <c r="AR632" s="391">
        <v>214.11977466999997</v>
      </c>
      <c r="AS632" s="391">
        <v>8.1017503399999988</v>
      </c>
      <c r="AT632" s="391">
        <v>0.6515795781</v>
      </c>
      <c r="AU632" s="391">
        <v>1.2820569399999997</v>
      </c>
      <c r="AV632" s="391">
        <v>0.33857332000000012</v>
      </c>
      <c r="AW632" s="391">
        <v>0.59945133269999973</v>
      </c>
      <c r="AX632" s="391">
        <v>10.256451999999999</v>
      </c>
      <c r="AY632" s="391">
        <v>2.2571681100000003</v>
      </c>
    </row>
    <row r="633" spans="1:51" customFormat="1" x14ac:dyDescent="0.25">
      <c r="A633" s="384" t="s">
        <v>916</v>
      </c>
      <c r="B633" s="384" t="s">
        <v>683</v>
      </c>
      <c r="C633" s="382">
        <v>2</v>
      </c>
      <c r="D633" s="384" t="s">
        <v>647</v>
      </c>
      <c r="E633" s="382">
        <v>53</v>
      </c>
      <c r="F633" s="386">
        <v>2015</v>
      </c>
      <c r="G633" s="390">
        <v>233.80046999999999</v>
      </c>
      <c r="H633" s="387">
        <v>0.90822508202827801</v>
      </c>
      <c r="I633" s="387">
        <v>1.2549574673652284</v>
      </c>
      <c r="J633" s="387">
        <v>4.9912717027472221E-2</v>
      </c>
      <c r="K633" s="387">
        <v>4.4805589693639215E-3</v>
      </c>
      <c r="L633" s="387">
        <v>8.2598414365890709E-3</v>
      </c>
      <c r="M633" s="387">
        <v>2.2950267379702014E-3</v>
      </c>
      <c r="N633" s="387">
        <v>4.1221026711366314E-3</v>
      </c>
      <c r="O633" s="387">
        <v>6.6078736710837235E-2</v>
      </c>
      <c r="P633" s="387">
        <v>1.5300255812146144E-2</v>
      </c>
      <c r="Q633" s="391">
        <v>212.34345104399995</v>
      </c>
      <c r="R633" s="391">
        <v>293.40964570000006</v>
      </c>
      <c r="S633" s="391">
        <v>11.669616700000008</v>
      </c>
      <c r="T633" s="391">
        <v>1.0475567929000005</v>
      </c>
      <c r="U633" s="391">
        <v>1.9311548099999998</v>
      </c>
      <c r="V633" s="391">
        <v>0.53657832999999988</v>
      </c>
      <c r="W633" s="391">
        <v>0.96374954189999973</v>
      </c>
      <c r="X633" s="391">
        <v>15.449239699999998</v>
      </c>
      <c r="Y633" s="391">
        <v>3.577207</v>
      </c>
      <c r="AA633" s="384" t="s">
        <v>916</v>
      </c>
      <c r="AB633" s="384" t="s">
        <v>683</v>
      </c>
      <c r="AC633" s="382">
        <v>2</v>
      </c>
      <c r="AD633" s="384" t="s">
        <v>647</v>
      </c>
      <c r="AE633" s="382">
        <v>53</v>
      </c>
      <c r="AF633" s="386">
        <v>2015</v>
      </c>
      <c r="AG633" s="390">
        <v>233.80046999999999</v>
      </c>
      <c r="AH633" s="387">
        <v>0.90822508202827801</v>
      </c>
      <c r="AI633" s="387">
        <v>1.2549574673652284</v>
      </c>
      <c r="AJ633" s="387">
        <v>4.9912717027472221E-2</v>
      </c>
      <c r="AK633" s="387">
        <v>4.4805589693639215E-3</v>
      </c>
      <c r="AL633" s="387">
        <v>8.2598414365890709E-3</v>
      </c>
      <c r="AM633" s="387">
        <v>2.2950267379702014E-3</v>
      </c>
      <c r="AN633" s="387">
        <v>4.1221026711366314E-3</v>
      </c>
      <c r="AO633" s="387">
        <v>6.6078736710837235E-2</v>
      </c>
      <c r="AP633" s="387">
        <v>1.5300255812146144E-2</v>
      </c>
      <c r="AQ633" s="391">
        <v>212.34345104399995</v>
      </c>
      <c r="AR633" s="391">
        <v>293.40964570000006</v>
      </c>
      <c r="AS633" s="391">
        <v>11.669616700000008</v>
      </c>
      <c r="AT633" s="391">
        <v>1.0475567929000005</v>
      </c>
      <c r="AU633" s="391">
        <v>1.9311548099999998</v>
      </c>
      <c r="AV633" s="391">
        <v>0.53657832999999988</v>
      </c>
      <c r="AW633" s="391">
        <v>0.96374954189999973</v>
      </c>
      <c r="AX633" s="391">
        <v>15.449239699999998</v>
      </c>
      <c r="AY633" s="391">
        <v>3.577207</v>
      </c>
    </row>
    <row r="634" spans="1:51" customFormat="1" x14ac:dyDescent="0.25">
      <c r="A634" s="384" t="s">
        <v>917</v>
      </c>
      <c r="B634" s="384" t="s">
        <v>683</v>
      </c>
      <c r="C634" s="382">
        <v>2</v>
      </c>
      <c r="D634" s="384" t="s">
        <v>647</v>
      </c>
      <c r="E634" s="382">
        <v>53</v>
      </c>
      <c r="F634" s="386">
        <v>2016</v>
      </c>
      <c r="G634" s="390">
        <v>363.68020999999999</v>
      </c>
      <c r="H634" s="387">
        <v>0.92252565579523838</v>
      </c>
      <c r="I634" s="387">
        <v>1.2926711395706689</v>
      </c>
      <c r="J634" s="387">
        <v>5.0447477139325222E-2</v>
      </c>
      <c r="K634" s="387">
        <v>4.460088286354651E-3</v>
      </c>
      <c r="L634" s="387">
        <v>8.8389032771400994E-3</v>
      </c>
      <c r="M634" s="387">
        <v>2.3563193883989449E-3</v>
      </c>
      <c r="N634" s="387">
        <v>4.1032700921504635E-3</v>
      </c>
      <c r="O634" s="387">
        <v>7.0711223192485503E-2</v>
      </c>
      <c r="P634" s="387">
        <v>1.5708868238939921E-2</v>
      </c>
      <c r="Q634" s="391">
        <v>335.50432423000001</v>
      </c>
      <c r="R634" s="391">
        <v>470.11891150000014</v>
      </c>
      <c r="S634" s="391">
        <v>18.346749079999995</v>
      </c>
      <c r="T634" s="391">
        <v>1.6220458445999997</v>
      </c>
      <c r="U634" s="391">
        <v>3.2145341999999997</v>
      </c>
      <c r="V634" s="391">
        <v>0.85694672999999977</v>
      </c>
      <c r="W634" s="391">
        <v>1.4922781287999998</v>
      </c>
      <c r="X634" s="391">
        <v>25.716272499999999</v>
      </c>
      <c r="Y634" s="391">
        <v>5.7130045000000003</v>
      </c>
      <c r="AA634" s="384" t="s">
        <v>917</v>
      </c>
      <c r="AB634" s="384" t="s">
        <v>683</v>
      </c>
      <c r="AC634" s="382">
        <v>2</v>
      </c>
      <c r="AD634" s="384" t="s">
        <v>647</v>
      </c>
      <c r="AE634" s="382">
        <v>53</v>
      </c>
      <c r="AF634" s="386">
        <v>2016</v>
      </c>
      <c r="AG634" s="390">
        <v>363.68020999999999</v>
      </c>
      <c r="AH634" s="387">
        <v>0.92252565579523838</v>
      </c>
      <c r="AI634" s="387">
        <v>1.2926711395706689</v>
      </c>
      <c r="AJ634" s="387">
        <v>5.0447477139325222E-2</v>
      </c>
      <c r="AK634" s="387">
        <v>4.460088286354651E-3</v>
      </c>
      <c r="AL634" s="387">
        <v>8.8389032771400994E-3</v>
      </c>
      <c r="AM634" s="387">
        <v>2.3563193883989449E-3</v>
      </c>
      <c r="AN634" s="387">
        <v>4.1032700921504635E-3</v>
      </c>
      <c r="AO634" s="387">
        <v>7.0711223192485503E-2</v>
      </c>
      <c r="AP634" s="387">
        <v>1.5708868238939921E-2</v>
      </c>
      <c r="AQ634" s="391">
        <v>335.50432423000001</v>
      </c>
      <c r="AR634" s="391">
        <v>470.11891150000014</v>
      </c>
      <c r="AS634" s="391">
        <v>18.346749079999995</v>
      </c>
      <c r="AT634" s="391">
        <v>1.6220458445999997</v>
      </c>
      <c r="AU634" s="391">
        <v>3.2145341999999997</v>
      </c>
      <c r="AV634" s="391">
        <v>0.85694672999999977</v>
      </c>
      <c r="AW634" s="391">
        <v>1.4922781287999998</v>
      </c>
      <c r="AX634" s="391">
        <v>25.716272499999999</v>
      </c>
      <c r="AY634" s="391">
        <v>5.7130045000000003</v>
      </c>
    </row>
    <row r="635" spans="1:51" customFormat="1" x14ac:dyDescent="0.25">
      <c r="A635" s="384" t="s">
        <v>918</v>
      </c>
      <c r="B635" s="384" t="s">
        <v>683</v>
      </c>
      <c r="C635" s="382">
        <v>2</v>
      </c>
      <c r="D635" s="384" t="s">
        <v>647</v>
      </c>
      <c r="E635" s="382">
        <v>53</v>
      </c>
      <c r="F635" s="386">
        <v>2017</v>
      </c>
      <c r="G635" s="390">
        <v>500.93913999999995</v>
      </c>
      <c r="H635" s="387">
        <v>0.89508965221603565</v>
      </c>
      <c r="I635" s="387">
        <v>1.2162046143968712</v>
      </c>
      <c r="J635" s="387">
        <v>4.8879995941223518E-2</v>
      </c>
      <c r="K635" s="387">
        <v>4.5575907422606282E-3</v>
      </c>
      <c r="L635" s="387">
        <v>8.9038965891145988E-3</v>
      </c>
      <c r="M635" s="387">
        <v>2.3089733814770389E-3</v>
      </c>
      <c r="N635" s="387">
        <v>4.1929716084872096E-3</v>
      </c>
      <c r="O635" s="387">
        <v>7.1231149955661266E-2</v>
      </c>
      <c r="P635" s="387">
        <v>1.5393226809947416E-2</v>
      </c>
      <c r="Q635" s="391">
        <v>448.38544060399994</v>
      </c>
      <c r="R635" s="391">
        <v>609.24449360000028</v>
      </c>
      <c r="S635" s="391">
        <v>24.485903129999997</v>
      </c>
      <c r="T635" s="391">
        <v>2.2830755869000003</v>
      </c>
      <c r="U635" s="391">
        <v>4.4603102999999997</v>
      </c>
      <c r="V635" s="391">
        <v>1.1566551399999998</v>
      </c>
      <c r="W635" s="391">
        <v>2.1004235915999994</v>
      </c>
      <c r="X635" s="391">
        <v>35.682470999999993</v>
      </c>
      <c r="Y635" s="391">
        <v>7.7110698000000015</v>
      </c>
      <c r="AA635" s="384" t="s">
        <v>918</v>
      </c>
      <c r="AB635" s="384" t="s">
        <v>683</v>
      </c>
      <c r="AC635" s="382">
        <v>2</v>
      </c>
      <c r="AD635" s="384" t="s">
        <v>647</v>
      </c>
      <c r="AE635" s="382">
        <v>53</v>
      </c>
      <c r="AF635" s="386">
        <v>2017</v>
      </c>
      <c r="AG635" s="390">
        <v>500.93913999999995</v>
      </c>
      <c r="AH635" s="387">
        <v>0.89508965221603565</v>
      </c>
      <c r="AI635" s="387">
        <v>1.2162046143968712</v>
      </c>
      <c r="AJ635" s="387">
        <v>4.8879995941223518E-2</v>
      </c>
      <c r="AK635" s="387">
        <v>4.5575907422606282E-3</v>
      </c>
      <c r="AL635" s="387">
        <v>8.9038965891145988E-3</v>
      </c>
      <c r="AM635" s="387">
        <v>2.3089733814770389E-3</v>
      </c>
      <c r="AN635" s="387">
        <v>4.1929716084872096E-3</v>
      </c>
      <c r="AO635" s="387">
        <v>7.1231149955661266E-2</v>
      </c>
      <c r="AP635" s="387">
        <v>1.5393226809947416E-2</v>
      </c>
      <c r="AQ635" s="391">
        <v>448.38544060399994</v>
      </c>
      <c r="AR635" s="391">
        <v>609.24449360000028</v>
      </c>
      <c r="AS635" s="391">
        <v>24.485903129999997</v>
      </c>
      <c r="AT635" s="391">
        <v>2.2830755869000003</v>
      </c>
      <c r="AU635" s="391">
        <v>4.4603102999999997</v>
      </c>
      <c r="AV635" s="391">
        <v>1.1566551399999998</v>
      </c>
      <c r="AW635" s="391">
        <v>2.1004235915999994</v>
      </c>
      <c r="AX635" s="391">
        <v>35.682470999999993</v>
      </c>
      <c r="AY635" s="391">
        <v>7.7110698000000015</v>
      </c>
    </row>
    <row r="636" spans="1:51" customFormat="1" x14ac:dyDescent="0.25">
      <c r="A636" s="384" t="s">
        <v>919</v>
      </c>
      <c r="B636" s="384" t="s">
        <v>683</v>
      </c>
      <c r="C636" s="382">
        <v>2</v>
      </c>
      <c r="D636" s="384" t="s">
        <v>647</v>
      </c>
      <c r="E636" s="382">
        <v>53</v>
      </c>
      <c r="F636" s="386">
        <v>2018</v>
      </c>
      <c r="G636" s="390">
        <v>593.96397999999988</v>
      </c>
      <c r="H636" s="387">
        <v>0.94544057185925667</v>
      </c>
      <c r="I636" s="387">
        <v>1.2374611022708821</v>
      </c>
      <c r="J636" s="387">
        <v>5.0457304313301955E-2</v>
      </c>
      <c r="K636" s="387">
        <v>4.9785156621787079E-3</v>
      </c>
      <c r="L636" s="387">
        <v>9.8973631363975991E-3</v>
      </c>
      <c r="M636" s="387">
        <v>2.4038710226165572E-3</v>
      </c>
      <c r="N636" s="387">
        <v>4.5802242664614136E-3</v>
      </c>
      <c r="O636" s="387">
        <v>7.9178907448226088E-2</v>
      </c>
      <c r="P636" s="387">
        <v>1.6025898910570307E-2</v>
      </c>
      <c r="Q636" s="391">
        <v>561.55764491499997</v>
      </c>
      <c r="R636" s="391">
        <v>735.00732140000002</v>
      </c>
      <c r="S636" s="391">
        <v>29.969821289999992</v>
      </c>
      <c r="T636" s="391">
        <v>2.9570589772000004</v>
      </c>
      <c r="U636" s="391">
        <v>5.8786771999999994</v>
      </c>
      <c r="V636" s="391">
        <v>1.4278128000000001</v>
      </c>
      <c r="W636" s="391">
        <v>2.7204882346000012</v>
      </c>
      <c r="X636" s="391">
        <v>47.029419000000004</v>
      </c>
      <c r="Y636" s="391">
        <v>9.5188067000000007</v>
      </c>
      <c r="AA636" s="384" t="s">
        <v>919</v>
      </c>
      <c r="AB636" s="384" t="s">
        <v>683</v>
      </c>
      <c r="AC636" s="382">
        <v>2</v>
      </c>
      <c r="AD636" s="384" t="s">
        <v>647</v>
      </c>
      <c r="AE636" s="382">
        <v>53</v>
      </c>
      <c r="AF636" s="386">
        <v>2018</v>
      </c>
      <c r="AG636" s="390">
        <v>593.96397999999988</v>
      </c>
      <c r="AH636" s="387">
        <v>0.94544057185925667</v>
      </c>
      <c r="AI636" s="387">
        <v>1.2374611022708821</v>
      </c>
      <c r="AJ636" s="387">
        <v>5.0457304313301955E-2</v>
      </c>
      <c r="AK636" s="387">
        <v>4.9785156621787079E-3</v>
      </c>
      <c r="AL636" s="387">
        <v>9.8973631363975991E-3</v>
      </c>
      <c r="AM636" s="387">
        <v>2.4038710226165572E-3</v>
      </c>
      <c r="AN636" s="387">
        <v>4.5802242664614136E-3</v>
      </c>
      <c r="AO636" s="387">
        <v>7.9178907448226088E-2</v>
      </c>
      <c r="AP636" s="387">
        <v>1.6025898910570307E-2</v>
      </c>
      <c r="AQ636" s="391">
        <v>561.55764491499997</v>
      </c>
      <c r="AR636" s="391">
        <v>735.00732140000002</v>
      </c>
      <c r="AS636" s="391">
        <v>29.969821289999992</v>
      </c>
      <c r="AT636" s="391">
        <v>2.9570589772000004</v>
      </c>
      <c r="AU636" s="391">
        <v>5.8786771999999994</v>
      </c>
      <c r="AV636" s="391">
        <v>1.4278128000000001</v>
      </c>
      <c r="AW636" s="391">
        <v>2.7204882346000012</v>
      </c>
      <c r="AX636" s="391">
        <v>47.029419000000004</v>
      </c>
      <c r="AY636" s="391">
        <v>9.5188067000000007</v>
      </c>
    </row>
    <row r="637" spans="1:51" customFormat="1" x14ac:dyDescent="0.25">
      <c r="A637" s="384" t="s">
        <v>920</v>
      </c>
      <c r="B637" s="384" t="s">
        <v>683</v>
      </c>
      <c r="C637" s="382">
        <v>2</v>
      </c>
      <c r="D637" s="384" t="s">
        <v>647</v>
      </c>
      <c r="E637" s="382">
        <v>53</v>
      </c>
      <c r="F637" s="386">
        <v>2019</v>
      </c>
      <c r="G637" s="390">
        <v>917.67701999999986</v>
      </c>
      <c r="H637" s="387">
        <v>0.92464005543584415</v>
      </c>
      <c r="I637" s="387">
        <v>1.1617504783981625</v>
      </c>
      <c r="J637" s="387">
        <v>4.9703927205238287E-2</v>
      </c>
      <c r="K637" s="387">
        <v>4.9372908370310959E-3</v>
      </c>
      <c r="L637" s="387">
        <v>9.4362317147268261E-3</v>
      </c>
      <c r="M637" s="387">
        <v>2.3620545385347018E-3</v>
      </c>
      <c r="N637" s="387">
        <v>4.5422925340333799E-3</v>
      </c>
      <c r="O637" s="387">
        <v>7.5489830833946364E-2</v>
      </c>
      <c r="P637" s="387">
        <v>1.5747109260728795E-2</v>
      </c>
      <c r="Q637" s="391">
        <v>848.52093064500013</v>
      </c>
      <c r="R637" s="391">
        <v>1066.111717</v>
      </c>
      <c r="S637" s="391">
        <v>45.612151799999992</v>
      </c>
      <c r="T637" s="391">
        <v>4.5308383422000009</v>
      </c>
      <c r="U637" s="391">
        <v>8.6594130000000025</v>
      </c>
      <c r="V637" s="391">
        <v>2.16760317</v>
      </c>
      <c r="W637" s="391">
        <v>4.1683574765999998</v>
      </c>
      <c r="X637" s="391">
        <v>69.275283000000002</v>
      </c>
      <c r="Y637" s="391">
        <v>14.450760300000001</v>
      </c>
      <c r="AA637" s="384" t="s">
        <v>920</v>
      </c>
      <c r="AB637" s="384" t="s">
        <v>683</v>
      </c>
      <c r="AC637" s="382">
        <v>2</v>
      </c>
      <c r="AD637" s="384" t="s">
        <v>647</v>
      </c>
      <c r="AE637" s="382">
        <v>53</v>
      </c>
      <c r="AF637" s="386">
        <v>2019</v>
      </c>
      <c r="AG637" s="390">
        <v>917.67701999999986</v>
      </c>
      <c r="AH637" s="387">
        <v>0.92464005543584415</v>
      </c>
      <c r="AI637" s="387">
        <v>1.1617504783981625</v>
      </c>
      <c r="AJ637" s="387">
        <v>4.9703927205238287E-2</v>
      </c>
      <c r="AK637" s="387">
        <v>4.9372908370310959E-3</v>
      </c>
      <c r="AL637" s="387">
        <v>9.4362317147268261E-3</v>
      </c>
      <c r="AM637" s="387">
        <v>2.3620545385347018E-3</v>
      </c>
      <c r="AN637" s="387">
        <v>4.5422925340333799E-3</v>
      </c>
      <c r="AO637" s="387">
        <v>7.5489830833946364E-2</v>
      </c>
      <c r="AP637" s="387">
        <v>1.5747109260728795E-2</v>
      </c>
      <c r="AQ637" s="391">
        <v>848.52093064500013</v>
      </c>
      <c r="AR637" s="391">
        <v>1066.111717</v>
      </c>
      <c r="AS637" s="391">
        <v>45.612151799999992</v>
      </c>
      <c r="AT637" s="391">
        <v>4.5308383422000009</v>
      </c>
      <c r="AU637" s="391">
        <v>8.6594130000000025</v>
      </c>
      <c r="AV637" s="391">
        <v>2.16760317</v>
      </c>
      <c r="AW637" s="391">
        <v>4.1683574765999998</v>
      </c>
      <c r="AX637" s="391">
        <v>69.275283000000002</v>
      </c>
      <c r="AY637" s="391">
        <v>14.450760300000001</v>
      </c>
    </row>
    <row r="638" spans="1:51" customFormat="1" x14ac:dyDescent="0.25">
      <c r="A638" s="384" t="s">
        <v>921</v>
      </c>
      <c r="B638" s="384" t="s">
        <v>683</v>
      </c>
      <c r="C638" s="382">
        <v>2</v>
      </c>
      <c r="D638" s="384" t="s">
        <v>647</v>
      </c>
      <c r="E638" s="382">
        <v>53</v>
      </c>
      <c r="F638" s="386">
        <v>2020</v>
      </c>
      <c r="G638" s="390">
        <v>1105.2775099999999</v>
      </c>
      <c r="H638" s="387">
        <v>0.91572128921360207</v>
      </c>
      <c r="I638" s="387">
        <v>1.1068303533109973</v>
      </c>
      <c r="J638" s="387">
        <v>4.9228218440814896E-2</v>
      </c>
      <c r="K638" s="387">
        <v>4.8376517016074996E-3</v>
      </c>
      <c r="L638" s="387">
        <v>9.249515445220631E-3</v>
      </c>
      <c r="M638" s="387">
        <v>2.3414441862659452E-3</v>
      </c>
      <c r="N638" s="387">
        <v>4.4506229164112815E-3</v>
      </c>
      <c r="O638" s="387">
        <v>7.3996174046823779E-2</v>
      </c>
      <c r="P638" s="387">
        <v>1.5609723118314427E-2</v>
      </c>
      <c r="Q638" s="391">
        <v>1012.1261463959999</v>
      </c>
      <c r="R638" s="391">
        <v>1223.3546968999992</v>
      </c>
      <c r="S638" s="391">
        <v>54.410842699999968</v>
      </c>
      <c r="T638" s="391">
        <v>5.3469476269999996</v>
      </c>
      <c r="U638" s="391">
        <v>10.223281399999999</v>
      </c>
      <c r="V638" s="391">
        <v>2.5879455999999998</v>
      </c>
      <c r="W638" s="391">
        <v>4.9191734149999986</v>
      </c>
      <c r="X638" s="391">
        <v>81.786307000000008</v>
      </c>
      <c r="Y638" s="391">
        <v>17.253075900000002</v>
      </c>
      <c r="AA638" s="384" t="s">
        <v>921</v>
      </c>
      <c r="AB638" s="384" t="s">
        <v>683</v>
      </c>
      <c r="AC638" s="382">
        <v>2</v>
      </c>
      <c r="AD638" s="384" t="s">
        <v>647</v>
      </c>
      <c r="AE638" s="382">
        <v>53</v>
      </c>
      <c r="AF638" s="386">
        <v>2020</v>
      </c>
      <c r="AG638" s="390">
        <v>1105.2775099999999</v>
      </c>
      <c r="AH638" s="387">
        <v>0.91572128921360207</v>
      </c>
      <c r="AI638" s="387">
        <v>1.1068303533109973</v>
      </c>
      <c r="AJ638" s="387">
        <v>4.9228218440814896E-2</v>
      </c>
      <c r="AK638" s="387">
        <v>4.8376517016074996E-3</v>
      </c>
      <c r="AL638" s="387">
        <v>9.249515445220631E-3</v>
      </c>
      <c r="AM638" s="387">
        <v>2.3414441862659452E-3</v>
      </c>
      <c r="AN638" s="387">
        <v>4.4506229164112815E-3</v>
      </c>
      <c r="AO638" s="387">
        <v>7.3996174046823779E-2</v>
      </c>
      <c r="AP638" s="387">
        <v>1.5609723118314427E-2</v>
      </c>
      <c r="AQ638" s="391">
        <v>1012.1261463959999</v>
      </c>
      <c r="AR638" s="391">
        <v>1223.3546968999992</v>
      </c>
      <c r="AS638" s="391">
        <v>54.410842699999968</v>
      </c>
      <c r="AT638" s="391">
        <v>5.3469476269999996</v>
      </c>
      <c r="AU638" s="391">
        <v>10.223281399999999</v>
      </c>
      <c r="AV638" s="391">
        <v>2.5879455999999998</v>
      </c>
      <c r="AW638" s="391">
        <v>4.9191734149999986</v>
      </c>
      <c r="AX638" s="391">
        <v>81.786307000000008</v>
      </c>
      <c r="AY638" s="391">
        <v>17.253075900000002</v>
      </c>
    </row>
    <row r="639" spans="1:51" customFormat="1" x14ac:dyDescent="0.25">
      <c r="A639" s="384" t="s">
        <v>922</v>
      </c>
      <c r="B639" s="384" t="s">
        <v>683</v>
      </c>
      <c r="C639" s="382">
        <v>2</v>
      </c>
      <c r="D639" s="384" t="s">
        <v>647</v>
      </c>
      <c r="E639" s="382">
        <v>53</v>
      </c>
      <c r="F639" s="386">
        <v>2021</v>
      </c>
      <c r="G639" s="390">
        <v>1398.0965100000001</v>
      </c>
      <c r="H639" s="387">
        <v>0.91013266210070132</v>
      </c>
      <c r="I639" s="387">
        <v>1.0727759939834194</v>
      </c>
      <c r="J639" s="387">
        <v>4.7812529765917218E-2</v>
      </c>
      <c r="K639" s="387">
        <v>4.8077873079019418E-3</v>
      </c>
      <c r="L639" s="387">
        <v>9.3103058386148144E-3</v>
      </c>
      <c r="M639" s="387">
        <v>2.3373211910814365E-3</v>
      </c>
      <c r="N639" s="387">
        <v>4.4231512486931244E-3</v>
      </c>
      <c r="O639" s="387">
        <v>7.4482382478731748E-2</v>
      </c>
      <c r="P639" s="387">
        <v>1.5582233661394374E-2</v>
      </c>
      <c r="Q639" s="391">
        <v>1272.4532985199999</v>
      </c>
      <c r="R639" s="391">
        <v>1499.8443731999998</v>
      </c>
      <c r="S639" s="391">
        <v>66.846530999999985</v>
      </c>
      <c r="T639" s="391">
        <v>6.7217506560000002</v>
      </c>
      <c r="U639" s="391">
        <v>13.016706099999997</v>
      </c>
      <c r="V639" s="391">
        <v>3.2678005999999997</v>
      </c>
      <c r="W639" s="391">
        <v>6.1839923239999992</v>
      </c>
      <c r="X639" s="391">
        <v>104.13355900000001</v>
      </c>
      <c r="Y639" s="391">
        <v>21.785466499999998</v>
      </c>
      <c r="AA639" s="384" t="s">
        <v>922</v>
      </c>
      <c r="AB639" s="384" t="s">
        <v>683</v>
      </c>
      <c r="AC639" s="382">
        <v>2</v>
      </c>
      <c r="AD639" s="384" t="s">
        <v>647</v>
      </c>
      <c r="AE639" s="382">
        <v>53</v>
      </c>
      <c r="AF639" s="386">
        <v>2021</v>
      </c>
      <c r="AG639" s="390">
        <v>1398.0965100000001</v>
      </c>
      <c r="AH639" s="387">
        <v>0.91013266210070132</v>
      </c>
      <c r="AI639" s="387">
        <v>1.0727759939834194</v>
      </c>
      <c r="AJ639" s="387">
        <v>4.7812529765917218E-2</v>
      </c>
      <c r="AK639" s="387">
        <v>4.8077873079019418E-3</v>
      </c>
      <c r="AL639" s="387">
        <v>9.3103058386148144E-3</v>
      </c>
      <c r="AM639" s="387">
        <v>2.3373211910814365E-3</v>
      </c>
      <c r="AN639" s="387">
        <v>4.4231512486931244E-3</v>
      </c>
      <c r="AO639" s="387">
        <v>7.4482382478731748E-2</v>
      </c>
      <c r="AP639" s="387">
        <v>1.5582233661394374E-2</v>
      </c>
      <c r="AQ639" s="391">
        <v>1272.4532985199999</v>
      </c>
      <c r="AR639" s="391">
        <v>1499.8443731999998</v>
      </c>
      <c r="AS639" s="391">
        <v>66.846530999999985</v>
      </c>
      <c r="AT639" s="391">
        <v>6.7217506560000002</v>
      </c>
      <c r="AU639" s="391">
        <v>13.016706099999997</v>
      </c>
      <c r="AV639" s="391">
        <v>3.2678005999999997</v>
      </c>
      <c r="AW639" s="391">
        <v>6.1839923239999992</v>
      </c>
      <c r="AX639" s="391">
        <v>104.13355900000001</v>
      </c>
      <c r="AY639" s="391">
        <v>21.785466499999998</v>
      </c>
    </row>
    <row r="640" spans="1:51" customFormat="1" x14ac:dyDescent="0.25">
      <c r="A640" s="384" t="s">
        <v>923</v>
      </c>
      <c r="B640" s="384" t="s">
        <v>683</v>
      </c>
      <c r="C640" s="382">
        <v>2</v>
      </c>
      <c r="D640" s="384" t="s">
        <v>647</v>
      </c>
      <c r="E640" s="382">
        <v>53</v>
      </c>
      <c r="F640" s="386">
        <v>2022</v>
      </c>
      <c r="G640" s="390">
        <v>1401.1003800000001</v>
      </c>
      <c r="H640" s="387">
        <v>0.9117157592591616</v>
      </c>
      <c r="I640" s="387">
        <v>1.0555722983959224</v>
      </c>
      <c r="J640" s="387">
        <v>4.7827373367781138E-2</v>
      </c>
      <c r="K640" s="387">
        <v>4.8803890382215177E-3</v>
      </c>
      <c r="L640" s="387">
        <v>9.3870664712830919E-3</v>
      </c>
      <c r="M640" s="387">
        <v>2.3427035970113724E-3</v>
      </c>
      <c r="N640" s="387">
        <v>4.489942663494245E-3</v>
      </c>
      <c r="O640" s="387">
        <v>7.5096471674641882E-2</v>
      </c>
      <c r="P640" s="387">
        <v>1.5618093258956937E-2</v>
      </c>
      <c r="Q640" s="391">
        <v>1277.4052967499999</v>
      </c>
      <c r="R640" s="391">
        <v>1478.9627484000005</v>
      </c>
      <c r="S640" s="391">
        <v>67.010951000000034</v>
      </c>
      <c r="T640" s="391">
        <v>6.8379149360000033</v>
      </c>
      <c r="U640" s="391">
        <v>13.152222399999999</v>
      </c>
      <c r="V640" s="391">
        <v>3.2823629000000007</v>
      </c>
      <c r="W640" s="391">
        <v>6.2908603719999991</v>
      </c>
      <c r="X640" s="391">
        <v>105.21769499999999</v>
      </c>
      <c r="Y640" s="391">
        <v>21.882516400000004</v>
      </c>
      <c r="AA640" s="384" t="s">
        <v>923</v>
      </c>
      <c r="AB640" s="384" t="s">
        <v>683</v>
      </c>
      <c r="AC640" s="382">
        <v>2</v>
      </c>
      <c r="AD640" s="384" t="s">
        <v>647</v>
      </c>
      <c r="AE640" s="382">
        <v>53</v>
      </c>
      <c r="AF640" s="386">
        <v>2022</v>
      </c>
      <c r="AG640" s="390">
        <v>1401.1003800000001</v>
      </c>
      <c r="AH640" s="387">
        <v>0.9117157592591616</v>
      </c>
      <c r="AI640" s="387">
        <v>1.0555722983959224</v>
      </c>
      <c r="AJ640" s="387">
        <v>4.7827373367781138E-2</v>
      </c>
      <c r="AK640" s="387">
        <v>4.8803890382215177E-3</v>
      </c>
      <c r="AL640" s="387">
        <v>9.3870664712830919E-3</v>
      </c>
      <c r="AM640" s="387">
        <v>2.3427035970113724E-3</v>
      </c>
      <c r="AN640" s="387">
        <v>4.489942663494245E-3</v>
      </c>
      <c r="AO640" s="387">
        <v>7.5096471674641882E-2</v>
      </c>
      <c r="AP640" s="387">
        <v>1.5618093258956937E-2</v>
      </c>
      <c r="AQ640" s="391">
        <v>1277.4052967499999</v>
      </c>
      <c r="AR640" s="391">
        <v>1478.9627484000005</v>
      </c>
      <c r="AS640" s="391">
        <v>67.010951000000034</v>
      </c>
      <c r="AT640" s="391">
        <v>6.8379149360000033</v>
      </c>
      <c r="AU640" s="391">
        <v>13.152222399999999</v>
      </c>
      <c r="AV640" s="391">
        <v>3.2823629000000007</v>
      </c>
      <c r="AW640" s="391">
        <v>6.2908603719999991</v>
      </c>
      <c r="AX640" s="391">
        <v>105.21769499999999</v>
      </c>
      <c r="AY640" s="391">
        <v>21.882516400000004</v>
      </c>
    </row>
    <row r="641" spans="1:51" customFormat="1" x14ac:dyDescent="0.25">
      <c r="A641" s="384" t="s">
        <v>924</v>
      </c>
      <c r="B641" s="384" t="s">
        <v>683</v>
      </c>
      <c r="C641" s="382">
        <v>2</v>
      </c>
      <c r="D641" s="384" t="s">
        <v>647</v>
      </c>
      <c r="E641" s="382">
        <v>53</v>
      </c>
      <c r="F641" s="386">
        <v>2023</v>
      </c>
      <c r="G641" s="390">
        <v>1649.4250000000002</v>
      </c>
      <c r="H641" s="387">
        <v>0.90799679056034666</v>
      </c>
      <c r="I641" s="387">
        <v>1.0456466655955863</v>
      </c>
      <c r="J641" s="387">
        <v>4.7506919623505159E-2</v>
      </c>
      <c r="K641" s="387">
        <v>4.8578454697849266E-3</v>
      </c>
      <c r="L641" s="387">
        <v>9.3237470027433805E-3</v>
      </c>
      <c r="M641" s="387">
        <v>2.3346796004668287E-3</v>
      </c>
      <c r="N641" s="387">
        <v>4.4692032611364568E-3</v>
      </c>
      <c r="O641" s="387">
        <v>7.4590008639374331E-2</v>
      </c>
      <c r="P641" s="387">
        <v>1.5564613729026783E-2</v>
      </c>
      <c r="Q641" s="391">
        <v>1497.67260627</v>
      </c>
      <c r="R641" s="391">
        <v>1724.7157514</v>
      </c>
      <c r="S641" s="391">
        <v>78.359100900000001</v>
      </c>
      <c r="T641" s="391">
        <v>8.0126517640000028</v>
      </c>
      <c r="U641" s="391">
        <v>15.378821400000003</v>
      </c>
      <c r="V641" s="391">
        <v>3.8508788999999997</v>
      </c>
      <c r="W641" s="391">
        <v>7.371615589000001</v>
      </c>
      <c r="X641" s="391">
        <v>123.03062500000001</v>
      </c>
      <c r="Y641" s="391">
        <v>25.672663000000004</v>
      </c>
      <c r="AA641" s="384" t="s">
        <v>924</v>
      </c>
      <c r="AB641" s="384" t="s">
        <v>683</v>
      </c>
      <c r="AC641" s="382">
        <v>2</v>
      </c>
      <c r="AD641" s="384" t="s">
        <v>647</v>
      </c>
      <c r="AE641" s="382">
        <v>53</v>
      </c>
      <c r="AF641" s="386">
        <v>2023</v>
      </c>
      <c r="AG641" s="390">
        <v>1649.4250000000002</v>
      </c>
      <c r="AH641" s="387">
        <v>0.90799679056034666</v>
      </c>
      <c r="AI641" s="387">
        <v>1.0456466655955863</v>
      </c>
      <c r="AJ641" s="387">
        <v>4.7506919623505159E-2</v>
      </c>
      <c r="AK641" s="387">
        <v>4.8578454697849266E-3</v>
      </c>
      <c r="AL641" s="387">
        <v>9.3237470027433805E-3</v>
      </c>
      <c r="AM641" s="387">
        <v>2.3346796004668287E-3</v>
      </c>
      <c r="AN641" s="387">
        <v>4.4692032611364568E-3</v>
      </c>
      <c r="AO641" s="387">
        <v>7.4590008639374331E-2</v>
      </c>
      <c r="AP641" s="387">
        <v>1.5564613729026783E-2</v>
      </c>
      <c r="AQ641" s="391">
        <v>1497.67260627</v>
      </c>
      <c r="AR641" s="391">
        <v>1724.7157514</v>
      </c>
      <c r="AS641" s="391">
        <v>78.359100900000001</v>
      </c>
      <c r="AT641" s="391">
        <v>8.0126517640000028</v>
      </c>
      <c r="AU641" s="391">
        <v>15.378821400000003</v>
      </c>
      <c r="AV641" s="391">
        <v>3.8508788999999997</v>
      </c>
      <c r="AW641" s="391">
        <v>7.371615589000001</v>
      </c>
      <c r="AX641" s="391">
        <v>123.03062500000001</v>
      </c>
      <c r="AY641" s="391">
        <v>25.672663000000004</v>
      </c>
    </row>
    <row r="642" spans="1:51" customFormat="1" x14ac:dyDescent="0.25">
      <c r="A642" s="384" t="s">
        <v>925</v>
      </c>
      <c r="B642" s="384" t="s">
        <v>683</v>
      </c>
      <c r="C642" s="382">
        <v>2</v>
      </c>
      <c r="D642" s="384" t="s">
        <v>647</v>
      </c>
      <c r="E642" s="382">
        <v>53</v>
      </c>
      <c r="F642" s="386">
        <v>2024</v>
      </c>
      <c r="G642" s="390">
        <v>1906.3853899999999</v>
      </c>
      <c r="H642" s="387">
        <v>0.89916691778150881</v>
      </c>
      <c r="I642" s="387">
        <v>1.0185193553649714</v>
      </c>
      <c r="J642" s="387">
        <v>4.6278175893909888E-2</v>
      </c>
      <c r="K642" s="387">
        <v>4.7423265990304301E-3</v>
      </c>
      <c r="L642" s="387">
        <v>9.1922515205595436E-3</v>
      </c>
      <c r="M642" s="387">
        <v>2.3174399170148912E-3</v>
      </c>
      <c r="N642" s="387">
        <v>4.362927854792256E-3</v>
      </c>
      <c r="O642" s="387">
        <v>7.3538050981391531E-2</v>
      </c>
      <c r="P642" s="387">
        <v>1.5449675681788561E-2</v>
      </c>
      <c r="Q642" s="391">
        <v>1714.1586752299995</v>
      </c>
      <c r="R642" s="391">
        <v>1941.6904184999994</v>
      </c>
      <c r="S642" s="391">
        <v>88.224038399999998</v>
      </c>
      <c r="T642" s="391">
        <v>9.040702142999999</v>
      </c>
      <c r="U642" s="391">
        <v>17.523973999999999</v>
      </c>
      <c r="V642" s="391">
        <v>4.4179336000000005</v>
      </c>
      <c r="W642" s="391">
        <v>8.3174219199999975</v>
      </c>
      <c r="X642" s="391">
        <v>140.19186599999998</v>
      </c>
      <c r="Y642" s="391">
        <v>29.453036000000001</v>
      </c>
      <c r="AA642" s="384" t="s">
        <v>925</v>
      </c>
      <c r="AB642" s="384" t="s">
        <v>683</v>
      </c>
      <c r="AC642" s="382">
        <v>2</v>
      </c>
      <c r="AD642" s="384" t="s">
        <v>647</v>
      </c>
      <c r="AE642" s="382">
        <v>53</v>
      </c>
      <c r="AF642" s="386">
        <v>2024</v>
      </c>
      <c r="AG642" s="390">
        <v>1906.3853899999999</v>
      </c>
      <c r="AH642" s="387">
        <v>0.89916691778150881</v>
      </c>
      <c r="AI642" s="387">
        <v>1.0185193553649714</v>
      </c>
      <c r="AJ642" s="387">
        <v>4.6278175893909888E-2</v>
      </c>
      <c r="AK642" s="387">
        <v>4.7423265990304301E-3</v>
      </c>
      <c r="AL642" s="387">
        <v>9.1922515205595436E-3</v>
      </c>
      <c r="AM642" s="387">
        <v>2.3174399170148912E-3</v>
      </c>
      <c r="AN642" s="387">
        <v>4.362927854792256E-3</v>
      </c>
      <c r="AO642" s="387">
        <v>7.3538050981391531E-2</v>
      </c>
      <c r="AP642" s="387">
        <v>1.5449675681788561E-2</v>
      </c>
      <c r="AQ642" s="391">
        <v>1714.1586752299995</v>
      </c>
      <c r="AR642" s="391">
        <v>1941.6904184999994</v>
      </c>
      <c r="AS642" s="391">
        <v>88.224038399999998</v>
      </c>
      <c r="AT642" s="391">
        <v>9.040702142999999</v>
      </c>
      <c r="AU642" s="391">
        <v>17.523973999999999</v>
      </c>
      <c r="AV642" s="391">
        <v>4.4179336000000005</v>
      </c>
      <c r="AW642" s="391">
        <v>8.3174219199999975</v>
      </c>
      <c r="AX642" s="391">
        <v>140.19186599999998</v>
      </c>
      <c r="AY642" s="391">
        <v>29.453036000000001</v>
      </c>
    </row>
    <row r="643" spans="1:51" customFormat="1" x14ac:dyDescent="0.25">
      <c r="A643" s="384" t="s">
        <v>926</v>
      </c>
      <c r="B643" s="384" t="s">
        <v>683</v>
      </c>
      <c r="C643" s="382">
        <v>2</v>
      </c>
      <c r="D643" s="384" t="s">
        <v>647</v>
      </c>
      <c r="E643" s="382">
        <v>53</v>
      </c>
      <c r="F643" s="386">
        <v>2025</v>
      </c>
      <c r="G643" s="390">
        <v>2114.3267599999999</v>
      </c>
      <c r="H643" s="387">
        <v>0.89415675380280402</v>
      </c>
      <c r="I643" s="387">
        <v>1.0036802400400968</v>
      </c>
      <c r="J643" s="387">
        <v>4.6039787719472446E-2</v>
      </c>
      <c r="K643" s="387">
        <v>4.6934946871693573E-3</v>
      </c>
      <c r="L643" s="387">
        <v>9.0992879927414803E-3</v>
      </c>
      <c r="M643" s="387">
        <v>2.3060561840498118E-3</v>
      </c>
      <c r="N643" s="387">
        <v>4.318002222608204E-3</v>
      </c>
      <c r="O643" s="387">
        <v>7.2794276604624758E-2</v>
      </c>
      <c r="P643" s="387">
        <v>1.53737878245461E-2</v>
      </c>
      <c r="Q643" s="391">
        <v>1890.5395522000001</v>
      </c>
      <c r="R643" s="391">
        <v>2122.10799</v>
      </c>
      <c r="S643" s="391">
        <v>97.343155199999956</v>
      </c>
      <c r="T643" s="391">
        <v>9.923581415000001</v>
      </c>
      <c r="U643" s="391">
        <v>19.238868099999998</v>
      </c>
      <c r="V643" s="391">
        <v>4.8757563000000017</v>
      </c>
      <c r="W643" s="391">
        <v>9.1296676490000017</v>
      </c>
      <c r="X643" s="391">
        <v>153.91088700000006</v>
      </c>
      <c r="Y643" s="391">
        <v>32.505211000000003</v>
      </c>
      <c r="AA643" s="384" t="s">
        <v>926</v>
      </c>
      <c r="AB643" s="384" t="s">
        <v>683</v>
      </c>
      <c r="AC643" s="382">
        <v>2</v>
      </c>
      <c r="AD643" s="384" t="s">
        <v>647</v>
      </c>
      <c r="AE643" s="382">
        <v>53</v>
      </c>
      <c r="AF643" s="386">
        <v>2025</v>
      </c>
      <c r="AG643" s="390">
        <v>2114.3267599999999</v>
      </c>
      <c r="AH643" s="387">
        <v>0.89415675380280402</v>
      </c>
      <c r="AI643" s="387">
        <v>1.0036802400400968</v>
      </c>
      <c r="AJ643" s="387">
        <v>4.6039787719472446E-2</v>
      </c>
      <c r="AK643" s="387">
        <v>4.6934946871693573E-3</v>
      </c>
      <c r="AL643" s="387">
        <v>9.0992879927414803E-3</v>
      </c>
      <c r="AM643" s="387">
        <v>2.3060561840498118E-3</v>
      </c>
      <c r="AN643" s="387">
        <v>4.318002222608204E-3</v>
      </c>
      <c r="AO643" s="387">
        <v>7.2794276604624758E-2</v>
      </c>
      <c r="AP643" s="387">
        <v>1.53737878245461E-2</v>
      </c>
      <c r="AQ643" s="391">
        <v>1890.5395522000001</v>
      </c>
      <c r="AR643" s="391">
        <v>2122.10799</v>
      </c>
      <c r="AS643" s="391">
        <v>97.343155199999956</v>
      </c>
      <c r="AT643" s="391">
        <v>9.923581415000001</v>
      </c>
      <c r="AU643" s="391">
        <v>19.238868099999998</v>
      </c>
      <c r="AV643" s="391">
        <v>4.8757563000000017</v>
      </c>
      <c r="AW643" s="391">
        <v>9.1296676490000017</v>
      </c>
      <c r="AX643" s="391">
        <v>153.91088700000006</v>
      </c>
      <c r="AY643" s="391">
        <v>32.505211000000003</v>
      </c>
    </row>
    <row r="644" spans="1:51" customFormat="1" x14ac:dyDescent="0.25">
      <c r="A644" s="384" t="s">
        <v>927</v>
      </c>
      <c r="B644" s="384" t="s">
        <v>683</v>
      </c>
      <c r="C644" s="382">
        <v>2</v>
      </c>
      <c r="D644" s="384" t="s">
        <v>647</v>
      </c>
      <c r="E644" s="382">
        <v>53</v>
      </c>
      <c r="F644" s="386">
        <v>2026</v>
      </c>
      <c r="G644" s="390">
        <v>2313.6793000000002</v>
      </c>
      <c r="H644" s="387">
        <v>0.86837285068418957</v>
      </c>
      <c r="I644" s="387">
        <v>0.97695176293447439</v>
      </c>
      <c r="J644" s="387">
        <v>4.5619580380046633E-2</v>
      </c>
      <c r="K644" s="387">
        <v>4.4253402059654511E-3</v>
      </c>
      <c r="L644" s="387">
        <v>9.195615183141416E-3</v>
      </c>
      <c r="M644" s="387">
        <v>2.3101350736033296E-3</v>
      </c>
      <c r="N644" s="387">
        <v>4.0712993032353279E-3</v>
      </c>
      <c r="O644" s="387">
        <v>7.3564965550757172E-2</v>
      </c>
      <c r="P644" s="387">
        <v>1.540097929734687E-2</v>
      </c>
      <c r="Q644" s="391">
        <v>2009.1362893100004</v>
      </c>
      <c r="R644" s="391">
        <v>2260.3530710000009</v>
      </c>
      <c r="S644" s="391">
        <v>105.54907880000003</v>
      </c>
      <c r="T644" s="391">
        <v>10.238818030000001</v>
      </c>
      <c r="U644" s="391">
        <v>21.275704500000003</v>
      </c>
      <c r="V644" s="391">
        <v>5.3449117000000008</v>
      </c>
      <c r="W644" s="391">
        <v>9.4196809220000013</v>
      </c>
      <c r="X644" s="391">
        <v>170.205738</v>
      </c>
      <c r="Y644" s="391">
        <v>35.632927000000002</v>
      </c>
      <c r="AA644" s="384" t="s">
        <v>927</v>
      </c>
      <c r="AB644" s="384" t="s">
        <v>683</v>
      </c>
      <c r="AC644" s="382">
        <v>2</v>
      </c>
      <c r="AD644" s="384" t="s">
        <v>647</v>
      </c>
      <c r="AE644" s="382">
        <v>53</v>
      </c>
      <c r="AF644" s="386">
        <v>2026</v>
      </c>
      <c r="AG644" s="390">
        <v>2313.6793000000002</v>
      </c>
      <c r="AH644" s="387">
        <v>0.86837285068418957</v>
      </c>
      <c r="AI644" s="387">
        <v>0.97695176293447439</v>
      </c>
      <c r="AJ644" s="387">
        <v>4.5619580380046633E-2</v>
      </c>
      <c r="AK644" s="387">
        <v>4.4253402059654511E-3</v>
      </c>
      <c r="AL644" s="387">
        <v>9.195615183141416E-3</v>
      </c>
      <c r="AM644" s="387">
        <v>2.3101350736033296E-3</v>
      </c>
      <c r="AN644" s="387">
        <v>4.0712993032353279E-3</v>
      </c>
      <c r="AO644" s="387">
        <v>7.3564965550757172E-2</v>
      </c>
      <c r="AP644" s="387">
        <v>1.540097929734687E-2</v>
      </c>
      <c r="AQ644" s="391">
        <v>2009.1362893100004</v>
      </c>
      <c r="AR644" s="391">
        <v>2260.3530710000009</v>
      </c>
      <c r="AS644" s="391">
        <v>105.54907880000003</v>
      </c>
      <c r="AT644" s="391">
        <v>10.238818030000001</v>
      </c>
      <c r="AU644" s="391">
        <v>21.275704500000003</v>
      </c>
      <c r="AV644" s="391">
        <v>5.3449117000000008</v>
      </c>
      <c r="AW644" s="391">
        <v>9.4196809220000013</v>
      </c>
      <c r="AX644" s="391">
        <v>170.205738</v>
      </c>
      <c r="AY644" s="391">
        <v>35.632927000000002</v>
      </c>
    </row>
    <row r="645" spans="1:51" customFormat="1" x14ac:dyDescent="0.25">
      <c r="A645" s="384" t="s">
        <v>1164</v>
      </c>
      <c r="B645" s="384" t="s">
        <v>683</v>
      </c>
      <c r="C645" s="382">
        <v>2</v>
      </c>
      <c r="D645" s="384" t="s">
        <v>647</v>
      </c>
      <c r="E645" s="382">
        <v>53</v>
      </c>
      <c r="F645" s="386">
        <v>2027</v>
      </c>
      <c r="G645" s="390">
        <v>2484.9744000000005</v>
      </c>
      <c r="H645" s="387">
        <v>0.78202417377016042</v>
      </c>
      <c r="I645" s="387">
        <v>0.32503444985187774</v>
      </c>
      <c r="J645" s="387">
        <v>4.1074213118654244E-2</v>
      </c>
      <c r="K645" s="387">
        <v>2.7735829314780871E-3</v>
      </c>
      <c r="L645" s="387">
        <v>9.3100142198647966E-3</v>
      </c>
      <c r="M645" s="387">
        <v>2.3176135335639674E-3</v>
      </c>
      <c r="N645" s="387">
        <v>2.5516890789699883E-3</v>
      </c>
      <c r="O645" s="387">
        <v>7.4480121807291022E-2</v>
      </c>
      <c r="P645" s="387">
        <v>1.5450832813408455E-2</v>
      </c>
      <c r="Q645" s="391">
        <v>1943.3100520000005</v>
      </c>
      <c r="R645" s="391">
        <v>807.70228700000007</v>
      </c>
      <c r="S645" s="391">
        <v>102.06836809999999</v>
      </c>
      <c r="T645" s="391">
        <v>6.8922825810000017</v>
      </c>
      <c r="U645" s="391">
        <v>23.135146999999996</v>
      </c>
      <c r="V645" s="391">
        <v>5.7592103000000003</v>
      </c>
      <c r="W645" s="391">
        <v>6.3408820380000011</v>
      </c>
      <c r="X645" s="391">
        <v>185.08119599999998</v>
      </c>
      <c r="Y645" s="391">
        <v>38.394923999999996</v>
      </c>
      <c r="AA645" s="384" t="s">
        <v>1164</v>
      </c>
      <c r="AB645" s="384" t="s">
        <v>683</v>
      </c>
      <c r="AC645" s="382">
        <v>2</v>
      </c>
      <c r="AD645" s="384" t="s">
        <v>647</v>
      </c>
      <c r="AE645" s="382">
        <v>53</v>
      </c>
      <c r="AF645" s="386">
        <v>2027</v>
      </c>
      <c r="AG645" s="390">
        <v>2484.9744000000005</v>
      </c>
      <c r="AH645" s="387">
        <v>0.78202417377016042</v>
      </c>
      <c r="AI645" s="387">
        <v>0.32503444985187774</v>
      </c>
      <c r="AJ645" s="387">
        <v>4.1074213118654244E-2</v>
      </c>
      <c r="AK645" s="387">
        <v>2.7735829314780871E-3</v>
      </c>
      <c r="AL645" s="387">
        <v>9.3100142198647966E-3</v>
      </c>
      <c r="AM645" s="387">
        <v>2.3176135335639674E-3</v>
      </c>
      <c r="AN645" s="387">
        <v>2.5516890789699883E-3</v>
      </c>
      <c r="AO645" s="387">
        <v>7.4480121807291022E-2</v>
      </c>
      <c r="AP645" s="387">
        <v>1.5450832813408455E-2</v>
      </c>
      <c r="AQ645" s="391">
        <v>1943.3100520000005</v>
      </c>
      <c r="AR645" s="391">
        <v>807.70228700000007</v>
      </c>
      <c r="AS645" s="391">
        <v>102.06836809999999</v>
      </c>
      <c r="AT645" s="391">
        <v>6.8922825810000017</v>
      </c>
      <c r="AU645" s="391">
        <v>23.135146999999996</v>
      </c>
      <c r="AV645" s="391">
        <v>5.7592103000000003</v>
      </c>
      <c r="AW645" s="391">
        <v>6.3408820380000011</v>
      </c>
      <c r="AX645" s="391">
        <v>185.08119599999998</v>
      </c>
      <c r="AY645" s="391">
        <v>38.394923999999996</v>
      </c>
    </row>
    <row r="646" spans="1:51" customFormat="1" x14ac:dyDescent="0.25">
      <c r="A646" s="384" t="s">
        <v>1165</v>
      </c>
      <c r="B646" s="384" t="s">
        <v>683</v>
      </c>
      <c r="C646" s="382">
        <v>2</v>
      </c>
      <c r="D646" s="384" t="s">
        <v>647</v>
      </c>
      <c r="E646" s="382">
        <v>53</v>
      </c>
      <c r="F646" s="386">
        <v>2028</v>
      </c>
      <c r="G646" s="390">
        <v>2658.0805000000005</v>
      </c>
      <c r="H646" s="387">
        <v>0.73705448190903156</v>
      </c>
      <c r="I646" s="387">
        <v>0.2448001872027577</v>
      </c>
      <c r="J646" s="387">
        <v>4.0285935809694244E-2</v>
      </c>
      <c r="K646" s="387">
        <v>2.5130636818561356E-3</v>
      </c>
      <c r="L646" s="387">
        <v>9.2733905538225775E-3</v>
      </c>
      <c r="M646" s="387">
        <v>2.3139829286584804E-3</v>
      </c>
      <c r="N646" s="387">
        <v>2.3120117389221276E-3</v>
      </c>
      <c r="O646" s="387">
        <v>7.4186976278558914E-2</v>
      </c>
      <c r="P646" s="387">
        <v>1.5426637379868669E-2</v>
      </c>
      <c r="Q646" s="391">
        <v>1959.1501457999998</v>
      </c>
      <c r="R646" s="391">
        <v>650.69860399999993</v>
      </c>
      <c r="S646" s="391">
        <v>107.0832604</v>
      </c>
      <c r="T646" s="391">
        <v>6.6799255679999989</v>
      </c>
      <c r="U646" s="391">
        <v>24.649418599999997</v>
      </c>
      <c r="V646" s="391">
        <v>6.1507528999999996</v>
      </c>
      <c r="W646" s="391">
        <v>6.145513319</v>
      </c>
      <c r="X646" s="391">
        <v>197.19495500000005</v>
      </c>
      <c r="Y646" s="391">
        <v>41.005244000000012</v>
      </c>
      <c r="AA646" s="384" t="s">
        <v>1165</v>
      </c>
      <c r="AB646" s="384" t="s">
        <v>683</v>
      </c>
      <c r="AC646" s="382">
        <v>2</v>
      </c>
      <c r="AD646" s="384" t="s">
        <v>647</v>
      </c>
      <c r="AE646" s="382">
        <v>53</v>
      </c>
      <c r="AF646" s="386">
        <v>2028</v>
      </c>
      <c r="AG646" s="390">
        <v>2658.0805000000005</v>
      </c>
      <c r="AH646" s="387">
        <v>0.73705448190903156</v>
      </c>
      <c r="AI646" s="387">
        <v>0.2448001872027577</v>
      </c>
      <c r="AJ646" s="387">
        <v>4.0285935809694244E-2</v>
      </c>
      <c r="AK646" s="387">
        <v>2.5130636818561356E-3</v>
      </c>
      <c r="AL646" s="387">
        <v>9.2733905538225775E-3</v>
      </c>
      <c r="AM646" s="387">
        <v>2.3139829286584804E-3</v>
      </c>
      <c r="AN646" s="387">
        <v>2.3120117389221276E-3</v>
      </c>
      <c r="AO646" s="387">
        <v>7.4186976278558914E-2</v>
      </c>
      <c r="AP646" s="387">
        <v>1.5426637379868669E-2</v>
      </c>
      <c r="AQ646" s="391">
        <v>1959.1501457999998</v>
      </c>
      <c r="AR646" s="391">
        <v>650.69860399999993</v>
      </c>
      <c r="AS646" s="391">
        <v>107.0832604</v>
      </c>
      <c r="AT646" s="391">
        <v>6.6799255679999989</v>
      </c>
      <c r="AU646" s="391">
        <v>24.649418599999997</v>
      </c>
      <c r="AV646" s="391">
        <v>6.1507528999999996</v>
      </c>
      <c r="AW646" s="391">
        <v>6.145513319</v>
      </c>
      <c r="AX646" s="391">
        <v>197.19495500000005</v>
      </c>
      <c r="AY646" s="391">
        <v>41.005244000000012</v>
      </c>
    </row>
    <row r="647" spans="1:51" customFormat="1" x14ac:dyDescent="0.25">
      <c r="A647" s="384" t="s">
        <v>1397</v>
      </c>
      <c r="B647" s="384" t="s">
        <v>683</v>
      </c>
      <c r="C647" s="382">
        <v>2</v>
      </c>
      <c r="D647" s="384" t="s">
        <v>647</v>
      </c>
      <c r="E647" s="382">
        <v>53</v>
      </c>
      <c r="F647" s="386">
        <v>2029</v>
      </c>
      <c r="G647" s="390">
        <v>2611.1129000000001</v>
      </c>
      <c r="H647" s="387">
        <v>0.73369870000642234</v>
      </c>
      <c r="I647" s="387">
        <v>0.24188722823896278</v>
      </c>
      <c r="J647" s="387">
        <v>4.0160309728468666E-2</v>
      </c>
      <c r="K647" s="387">
        <v>2.4950924657451616E-3</v>
      </c>
      <c r="L647" s="387">
        <v>9.1745570633885651E-3</v>
      </c>
      <c r="M647" s="387">
        <v>2.3043868382711451E-3</v>
      </c>
      <c r="N647" s="387">
        <v>2.2954771415667251E-3</v>
      </c>
      <c r="O647" s="387">
        <v>7.3396469758163274E-2</v>
      </c>
      <c r="P647" s="387">
        <v>1.5362656283456759E-2</v>
      </c>
      <c r="Q647" s="391">
        <v>1915.7701402999996</v>
      </c>
      <c r="R647" s="391">
        <v>631.59486200000003</v>
      </c>
      <c r="S647" s="391">
        <v>104.86310280000004</v>
      </c>
      <c r="T647" s="391">
        <v>6.5149681239999992</v>
      </c>
      <c r="U647" s="391">
        <v>23.9558043</v>
      </c>
      <c r="V647" s="391">
        <v>6.0170142000000002</v>
      </c>
      <c r="W647" s="391">
        <v>5.9937499760000028</v>
      </c>
      <c r="X647" s="391">
        <v>191.64646900000002</v>
      </c>
      <c r="Y647" s="391">
        <v>40.113630000000001</v>
      </c>
      <c r="AA647" s="384" t="s">
        <v>1397</v>
      </c>
      <c r="AB647" s="384" t="s">
        <v>683</v>
      </c>
      <c r="AC647" s="382">
        <v>2</v>
      </c>
      <c r="AD647" s="384" t="s">
        <v>647</v>
      </c>
      <c r="AE647" s="382">
        <v>53</v>
      </c>
      <c r="AF647" s="386">
        <v>2029</v>
      </c>
      <c r="AG647" s="390">
        <v>2611.1129000000001</v>
      </c>
      <c r="AH647" s="387">
        <v>0.73369870000642234</v>
      </c>
      <c r="AI647" s="387">
        <v>0.24188722823896278</v>
      </c>
      <c r="AJ647" s="387">
        <v>4.0160309728468666E-2</v>
      </c>
      <c r="AK647" s="387">
        <v>2.4950924657451616E-3</v>
      </c>
      <c r="AL647" s="387">
        <v>9.1745570633885651E-3</v>
      </c>
      <c r="AM647" s="387">
        <v>2.3043868382711451E-3</v>
      </c>
      <c r="AN647" s="387">
        <v>2.2954771415667251E-3</v>
      </c>
      <c r="AO647" s="387">
        <v>7.3396469758163274E-2</v>
      </c>
      <c r="AP647" s="387">
        <v>1.5362656283456759E-2</v>
      </c>
      <c r="AQ647" s="391">
        <v>1915.7701402999996</v>
      </c>
      <c r="AR647" s="391">
        <v>631.59486200000003</v>
      </c>
      <c r="AS647" s="391">
        <v>104.86310280000004</v>
      </c>
      <c r="AT647" s="391">
        <v>6.5149681239999992</v>
      </c>
      <c r="AU647" s="391">
        <v>23.9558043</v>
      </c>
      <c r="AV647" s="391">
        <v>6.0170142000000002</v>
      </c>
      <c r="AW647" s="391">
        <v>5.9937499760000028</v>
      </c>
      <c r="AX647" s="391">
        <v>191.64646900000002</v>
      </c>
      <c r="AY647" s="391">
        <v>40.113630000000001</v>
      </c>
    </row>
    <row r="648" spans="1:51" customFormat="1" x14ac:dyDescent="0.25">
      <c r="A648" s="384" t="s">
        <v>1398</v>
      </c>
      <c r="B648" s="384" t="s">
        <v>683</v>
      </c>
      <c r="C648" s="382">
        <v>2</v>
      </c>
      <c r="D648" s="384" t="s">
        <v>647</v>
      </c>
      <c r="E648" s="382">
        <v>53</v>
      </c>
      <c r="F648" s="386">
        <v>2030</v>
      </c>
      <c r="G648" s="390">
        <v>2550.0659999999989</v>
      </c>
      <c r="H648" s="387">
        <v>0.72900749066886927</v>
      </c>
      <c r="I648" s="387">
        <v>0.23974732497119683</v>
      </c>
      <c r="J648" s="387">
        <v>3.9966688430809277E-2</v>
      </c>
      <c r="K648" s="387">
        <v>2.4625056869116333E-3</v>
      </c>
      <c r="L648" s="387">
        <v>9.0220239789872148E-3</v>
      </c>
      <c r="M648" s="387">
        <v>2.2903992288827043E-3</v>
      </c>
      <c r="N648" s="387">
        <v>2.265498133773794E-3</v>
      </c>
      <c r="O648" s="387">
        <v>7.2176296221352756E-2</v>
      </c>
      <c r="P648" s="387">
        <v>1.5269394596061445E-2</v>
      </c>
      <c r="Q648" s="391">
        <v>1859.0172157</v>
      </c>
      <c r="R648" s="391">
        <v>611.37150199999974</v>
      </c>
      <c r="S648" s="391">
        <v>101.91769330000005</v>
      </c>
      <c r="T648" s="391">
        <v>6.2795520269999985</v>
      </c>
      <c r="U648" s="391">
        <v>23.006756599999999</v>
      </c>
      <c r="V648" s="391">
        <v>5.8406691999999998</v>
      </c>
      <c r="W648" s="391">
        <v>5.7771697640000008</v>
      </c>
      <c r="X648" s="391">
        <v>184.05431900000005</v>
      </c>
      <c r="Y648" s="391">
        <v>38.937964000000008</v>
      </c>
      <c r="AA648" s="384" t="s">
        <v>1398</v>
      </c>
      <c r="AB648" s="384" t="s">
        <v>683</v>
      </c>
      <c r="AC648" s="382">
        <v>2</v>
      </c>
      <c r="AD648" s="384" t="s">
        <v>647</v>
      </c>
      <c r="AE648" s="382">
        <v>53</v>
      </c>
      <c r="AF648" s="386">
        <v>2030</v>
      </c>
      <c r="AG648" s="390">
        <v>2550.0659999999989</v>
      </c>
      <c r="AH648" s="387">
        <v>0.72900749066886927</v>
      </c>
      <c r="AI648" s="387">
        <v>0.23974732497119683</v>
      </c>
      <c r="AJ648" s="387">
        <v>3.9966688430809277E-2</v>
      </c>
      <c r="AK648" s="387">
        <v>2.4625056869116333E-3</v>
      </c>
      <c r="AL648" s="387">
        <v>9.0220239789872148E-3</v>
      </c>
      <c r="AM648" s="387">
        <v>2.2903992288827043E-3</v>
      </c>
      <c r="AN648" s="387">
        <v>2.265498133773794E-3</v>
      </c>
      <c r="AO648" s="387">
        <v>7.2176296221352756E-2</v>
      </c>
      <c r="AP648" s="387">
        <v>1.5269394596061445E-2</v>
      </c>
      <c r="AQ648" s="391">
        <v>1859.0172157</v>
      </c>
      <c r="AR648" s="391">
        <v>611.37150199999974</v>
      </c>
      <c r="AS648" s="391">
        <v>101.91769330000005</v>
      </c>
      <c r="AT648" s="391">
        <v>6.2795520269999985</v>
      </c>
      <c r="AU648" s="391">
        <v>23.006756599999999</v>
      </c>
      <c r="AV648" s="391">
        <v>5.8406691999999998</v>
      </c>
      <c r="AW648" s="391">
        <v>5.7771697640000008</v>
      </c>
      <c r="AX648" s="391">
        <v>184.05431900000005</v>
      </c>
      <c r="AY648" s="391">
        <v>38.937964000000008</v>
      </c>
    </row>
    <row r="649" spans="1:51" customFormat="1" x14ac:dyDescent="0.25">
      <c r="A649" s="384" t="s">
        <v>2118</v>
      </c>
      <c r="B649" s="384" t="s">
        <v>683</v>
      </c>
      <c r="C649" s="382">
        <v>2</v>
      </c>
      <c r="D649" s="384" t="s">
        <v>647</v>
      </c>
      <c r="E649" s="382">
        <v>53</v>
      </c>
      <c r="F649" s="386">
        <v>2031</v>
      </c>
      <c r="G649" s="390">
        <v>2515.7150999999994</v>
      </c>
      <c r="H649" s="387">
        <v>0.7257158809835027</v>
      </c>
      <c r="I649" s="387">
        <v>0.23824310948405886</v>
      </c>
      <c r="J649" s="387">
        <v>3.9837005032883108E-2</v>
      </c>
      <c r="K649" s="387">
        <v>2.442006240293268E-3</v>
      </c>
      <c r="L649" s="387">
        <v>8.9280192339744689E-3</v>
      </c>
      <c r="M649" s="387">
        <v>2.2808114877555094E-3</v>
      </c>
      <c r="N649" s="387">
        <v>2.2466406295371059E-3</v>
      </c>
      <c r="O649" s="387">
        <v>7.1424074610038343E-2</v>
      </c>
      <c r="P649" s="387">
        <v>1.5205474578580066E-2</v>
      </c>
      <c r="Q649" s="391">
        <v>1825.6944001000002</v>
      </c>
      <c r="R649" s="391">
        <v>599.35178799999994</v>
      </c>
      <c r="S649" s="391">
        <v>100.2185551</v>
      </c>
      <c r="T649" s="391">
        <v>6.1433919730000017</v>
      </c>
      <c r="U649" s="391">
        <v>22.460352799999999</v>
      </c>
      <c r="V649" s="391">
        <v>5.7378718999999991</v>
      </c>
      <c r="W649" s="391">
        <v>5.6519077560000017</v>
      </c>
      <c r="X649" s="391">
        <v>179.68262300000004</v>
      </c>
      <c r="Y649" s="391">
        <v>38.252642000000002</v>
      </c>
      <c r="AA649" s="384" t="s">
        <v>2118</v>
      </c>
      <c r="AB649" s="384" t="s">
        <v>683</v>
      </c>
      <c r="AC649" s="382">
        <v>2</v>
      </c>
      <c r="AD649" s="384" t="s">
        <v>647</v>
      </c>
      <c r="AE649" s="382">
        <v>53</v>
      </c>
      <c r="AF649" s="386">
        <v>2031</v>
      </c>
      <c r="AG649" s="390">
        <v>2515.7150999999994</v>
      </c>
      <c r="AH649" s="387">
        <v>0.7257158809835027</v>
      </c>
      <c r="AI649" s="387">
        <v>0.23824310948405886</v>
      </c>
      <c r="AJ649" s="387">
        <v>3.9837005032883108E-2</v>
      </c>
      <c r="AK649" s="387">
        <v>2.442006240293268E-3</v>
      </c>
      <c r="AL649" s="387">
        <v>8.9280192339744689E-3</v>
      </c>
      <c r="AM649" s="387">
        <v>2.2808114877555094E-3</v>
      </c>
      <c r="AN649" s="387">
        <v>2.2466406295371059E-3</v>
      </c>
      <c r="AO649" s="387">
        <v>7.1424074610038343E-2</v>
      </c>
      <c r="AP649" s="387">
        <v>1.5205474578580066E-2</v>
      </c>
      <c r="AQ649" s="391">
        <v>1825.6944001000002</v>
      </c>
      <c r="AR649" s="391">
        <v>599.35178799999994</v>
      </c>
      <c r="AS649" s="391">
        <v>100.2185551</v>
      </c>
      <c r="AT649" s="391">
        <v>6.1433919730000017</v>
      </c>
      <c r="AU649" s="391">
        <v>22.460352799999999</v>
      </c>
      <c r="AV649" s="391">
        <v>5.7378718999999991</v>
      </c>
      <c r="AW649" s="391">
        <v>5.6519077560000017</v>
      </c>
      <c r="AX649" s="391">
        <v>179.68262300000004</v>
      </c>
      <c r="AY649" s="391">
        <v>38.252642000000002</v>
      </c>
    </row>
    <row r="650" spans="1:51" customFormat="1" x14ac:dyDescent="0.25">
      <c r="A650" s="384" t="s">
        <v>928</v>
      </c>
      <c r="B650" s="384" t="s">
        <v>683</v>
      </c>
      <c r="C650" s="382">
        <v>2</v>
      </c>
      <c r="D650" s="384" t="s">
        <v>258</v>
      </c>
      <c r="E650" s="382">
        <v>54</v>
      </c>
      <c r="F650" s="386">
        <v>54</v>
      </c>
      <c r="G650" s="390">
        <v>27828.637350000001</v>
      </c>
      <c r="H650" s="387">
        <v>1.6923787214877768</v>
      </c>
      <c r="I650" s="387">
        <v>3.0464767583037209</v>
      </c>
      <c r="J650" s="387">
        <v>0.31771140153544031</v>
      </c>
      <c r="K650" s="387">
        <v>0.11087062387691432</v>
      </c>
      <c r="L650" s="387">
        <v>1.3594423400684404E-2</v>
      </c>
      <c r="M650" s="387">
        <v>2.959030487347955E-3</v>
      </c>
      <c r="N650" s="387">
        <v>0.10200066240440982</v>
      </c>
      <c r="O650" s="387">
        <v>0.1087553919344168</v>
      </c>
      <c r="P650" s="387">
        <v>1.9726971166268766E-2</v>
      </c>
      <c r="Q650" s="391">
        <v>47096.593699139994</v>
      </c>
      <c r="R650" s="391">
        <v>84779.296902037851</v>
      </c>
      <c r="S650" s="391">
        <v>8841.4753752900015</v>
      </c>
      <c r="T650" s="391">
        <v>3085.3783846388997</v>
      </c>
      <c r="U650" s="391">
        <v>378.31427880000001</v>
      </c>
      <c r="V650" s="391">
        <v>82.345786340000004</v>
      </c>
      <c r="W650" s="391">
        <v>2838.5394435120998</v>
      </c>
      <c r="X650" s="391">
        <v>3026.5143620000003</v>
      </c>
      <c r="Y650" s="391">
        <v>548.97472660000005</v>
      </c>
      <c r="AA650" s="384" t="s">
        <v>928</v>
      </c>
      <c r="AB650" s="384" t="s">
        <v>683</v>
      </c>
      <c r="AC650" s="382">
        <v>2</v>
      </c>
      <c r="AD650" s="384" t="s">
        <v>258</v>
      </c>
      <c r="AE650" s="382">
        <v>54</v>
      </c>
      <c r="AF650" s="386">
        <v>54</v>
      </c>
      <c r="AG650" s="390">
        <v>27828.637350000001</v>
      </c>
      <c r="AH650" s="387">
        <v>1.6923787214877768</v>
      </c>
      <c r="AI650" s="387">
        <v>3.0464767583037209</v>
      </c>
      <c r="AJ650" s="387">
        <v>0.31771140153544031</v>
      </c>
      <c r="AK650" s="387">
        <v>0.11087062387691432</v>
      </c>
      <c r="AL650" s="387">
        <v>1.3594423400684404E-2</v>
      </c>
      <c r="AM650" s="387">
        <v>2.959030487347955E-3</v>
      </c>
      <c r="AN650" s="387">
        <v>0.10200066240440982</v>
      </c>
      <c r="AO650" s="387">
        <v>0.1087553919344168</v>
      </c>
      <c r="AP650" s="387">
        <v>1.9726971166268766E-2</v>
      </c>
      <c r="AQ650" s="391">
        <v>47096.593699139994</v>
      </c>
      <c r="AR650" s="391">
        <v>84779.296902037851</v>
      </c>
      <c r="AS650" s="391">
        <v>8841.4753752900015</v>
      </c>
      <c r="AT650" s="391">
        <v>3085.3783846388997</v>
      </c>
      <c r="AU650" s="391">
        <v>378.31427880000001</v>
      </c>
      <c r="AV650" s="391">
        <v>82.345786340000004</v>
      </c>
      <c r="AW650" s="391">
        <v>2838.5394435120998</v>
      </c>
      <c r="AX650" s="391">
        <v>3026.5143620000003</v>
      </c>
      <c r="AY650" s="391">
        <v>548.97472660000005</v>
      </c>
    </row>
    <row r="651" spans="1:51" customFormat="1" x14ac:dyDescent="0.25">
      <c r="A651" s="384" t="s">
        <v>929</v>
      </c>
      <c r="B651" s="384" t="s">
        <v>683</v>
      </c>
      <c r="C651" s="382">
        <v>2</v>
      </c>
      <c r="D651" s="384" t="s">
        <v>258</v>
      </c>
      <c r="E651" s="382">
        <v>54</v>
      </c>
      <c r="F651" s="386">
        <v>2001</v>
      </c>
      <c r="G651" s="390">
        <v>1719.3170700000001</v>
      </c>
      <c r="H651" s="387">
        <v>5.0779590073516783</v>
      </c>
      <c r="I651" s="387">
        <v>11.104460687619742</v>
      </c>
      <c r="J651" s="387">
        <v>1.8291907675237595</v>
      </c>
      <c r="K651" s="387">
        <v>0.58168551995764228</v>
      </c>
      <c r="L651" s="387">
        <v>1.7477687812405655E-2</v>
      </c>
      <c r="M651" s="387">
        <v>2.7954591295949846E-3</v>
      </c>
      <c r="N651" s="387">
        <v>0.53514911846655466</v>
      </c>
      <c r="O651" s="387">
        <v>0.13982147399955727</v>
      </c>
      <c r="P651" s="387">
        <v>1.86364996655329E-2</v>
      </c>
      <c r="Q651" s="391">
        <v>8730.6216020999964</v>
      </c>
      <c r="R651" s="391">
        <v>19092.088813368562</v>
      </c>
      <c r="S651" s="391">
        <v>3144.9589108900013</v>
      </c>
      <c r="T651" s="391">
        <v>1000.1018438350001</v>
      </c>
      <c r="U651" s="391">
        <v>30.049687000000002</v>
      </c>
      <c r="V651" s="391">
        <v>4.8062805999999991</v>
      </c>
      <c r="W651" s="391">
        <v>920.09101437499976</v>
      </c>
      <c r="X651" s="391">
        <v>240.397447</v>
      </c>
      <c r="Y651" s="391">
        <v>32.042052000000005</v>
      </c>
      <c r="AA651" s="384" t="s">
        <v>929</v>
      </c>
      <c r="AB651" s="384" t="s">
        <v>683</v>
      </c>
      <c r="AC651" s="382">
        <v>2</v>
      </c>
      <c r="AD651" s="384" t="s">
        <v>258</v>
      </c>
      <c r="AE651" s="382">
        <v>54</v>
      </c>
      <c r="AF651" s="386">
        <v>2001</v>
      </c>
      <c r="AG651" s="390">
        <v>1719.3170700000001</v>
      </c>
      <c r="AH651" s="387">
        <v>5.0779590073516783</v>
      </c>
      <c r="AI651" s="387">
        <v>11.104460687619742</v>
      </c>
      <c r="AJ651" s="387">
        <v>1.8291907675237595</v>
      </c>
      <c r="AK651" s="387">
        <v>0.58168551995764228</v>
      </c>
      <c r="AL651" s="387">
        <v>1.7477687812405655E-2</v>
      </c>
      <c r="AM651" s="387">
        <v>2.7954591295949846E-3</v>
      </c>
      <c r="AN651" s="387">
        <v>0.53514911846655466</v>
      </c>
      <c r="AO651" s="387">
        <v>0.13982147399955727</v>
      </c>
      <c r="AP651" s="387">
        <v>1.86364996655329E-2</v>
      </c>
      <c r="AQ651" s="391">
        <v>8730.6216020999964</v>
      </c>
      <c r="AR651" s="391">
        <v>19092.088813368562</v>
      </c>
      <c r="AS651" s="391">
        <v>3144.9589108900013</v>
      </c>
      <c r="AT651" s="391">
        <v>1000.1018438350001</v>
      </c>
      <c r="AU651" s="391">
        <v>30.049687000000002</v>
      </c>
      <c r="AV651" s="391">
        <v>4.8062805999999991</v>
      </c>
      <c r="AW651" s="391">
        <v>920.09101437499976</v>
      </c>
      <c r="AX651" s="391">
        <v>240.397447</v>
      </c>
      <c r="AY651" s="391">
        <v>32.042052000000005</v>
      </c>
    </row>
    <row r="652" spans="1:51" customFormat="1" x14ac:dyDescent="0.25">
      <c r="A652" s="384" t="s">
        <v>930</v>
      </c>
      <c r="B652" s="384" t="s">
        <v>683</v>
      </c>
      <c r="C652" s="382">
        <v>2</v>
      </c>
      <c r="D652" s="384" t="s">
        <v>258</v>
      </c>
      <c r="E652" s="382">
        <v>54</v>
      </c>
      <c r="F652" s="386">
        <v>2002</v>
      </c>
      <c r="G652" s="390">
        <v>456.79938000000004</v>
      </c>
      <c r="H652" s="387">
        <v>5.0798890656331457</v>
      </c>
      <c r="I652" s="387">
        <v>11.115980775819695</v>
      </c>
      <c r="J652" s="387">
        <v>1.8341969637305557</v>
      </c>
      <c r="K652" s="387">
        <v>0.58227690195857962</v>
      </c>
      <c r="L652" s="387">
        <v>1.7545172675146801E-2</v>
      </c>
      <c r="M652" s="387">
        <v>2.8002720800540488E-3</v>
      </c>
      <c r="N652" s="387">
        <v>0.53569266943181915</v>
      </c>
      <c r="O652" s="387">
        <v>0.14036136826630541</v>
      </c>
      <c r="P652" s="387">
        <v>1.8668571529146995E-2</v>
      </c>
      <c r="Q652" s="391">
        <v>2320.4901756500003</v>
      </c>
      <c r="R652" s="391">
        <v>5077.773126486356</v>
      </c>
      <c r="S652" s="391">
        <v>837.86003583000047</v>
      </c>
      <c r="T652" s="391">
        <v>265.98372780299997</v>
      </c>
      <c r="U652" s="391">
        <v>8.0146240000000013</v>
      </c>
      <c r="V652" s="391">
        <v>1.2791625499999999</v>
      </c>
      <c r="W652" s="391">
        <v>244.70407926699994</v>
      </c>
      <c r="X652" s="391">
        <v>64.116985999999997</v>
      </c>
      <c r="Y652" s="391">
        <v>8.5277919000000004</v>
      </c>
      <c r="AA652" s="384" t="s">
        <v>930</v>
      </c>
      <c r="AB652" s="384" t="s">
        <v>683</v>
      </c>
      <c r="AC652" s="382">
        <v>2</v>
      </c>
      <c r="AD652" s="384" t="s">
        <v>258</v>
      </c>
      <c r="AE652" s="382">
        <v>54</v>
      </c>
      <c r="AF652" s="386">
        <v>2002</v>
      </c>
      <c r="AG652" s="390">
        <v>456.79938000000004</v>
      </c>
      <c r="AH652" s="387">
        <v>5.0798890656331457</v>
      </c>
      <c r="AI652" s="387">
        <v>11.115980775819695</v>
      </c>
      <c r="AJ652" s="387">
        <v>1.8341969637305557</v>
      </c>
      <c r="AK652" s="387">
        <v>0.58227690195857962</v>
      </c>
      <c r="AL652" s="387">
        <v>1.7545172675146801E-2</v>
      </c>
      <c r="AM652" s="387">
        <v>2.8002720800540488E-3</v>
      </c>
      <c r="AN652" s="387">
        <v>0.53569266943181915</v>
      </c>
      <c r="AO652" s="387">
        <v>0.14036136826630541</v>
      </c>
      <c r="AP652" s="387">
        <v>1.8668571529146995E-2</v>
      </c>
      <c r="AQ652" s="391">
        <v>2320.4901756500003</v>
      </c>
      <c r="AR652" s="391">
        <v>5077.773126486356</v>
      </c>
      <c r="AS652" s="391">
        <v>837.86003583000047</v>
      </c>
      <c r="AT652" s="391">
        <v>265.98372780299997</v>
      </c>
      <c r="AU652" s="391">
        <v>8.0146240000000013</v>
      </c>
      <c r="AV652" s="391">
        <v>1.2791625499999999</v>
      </c>
      <c r="AW652" s="391">
        <v>244.70407926699994</v>
      </c>
      <c r="AX652" s="391">
        <v>64.116985999999997</v>
      </c>
      <c r="AY652" s="391">
        <v>8.5277919000000004</v>
      </c>
    </row>
    <row r="653" spans="1:51" customFormat="1" x14ac:dyDescent="0.25">
      <c r="A653" s="384" t="s">
        <v>931</v>
      </c>
      <c r="B653" s="384" t="s">
        <v>683</v>
      </c>
      <c r="C653" s="382">
        <v>2</v>
      </c>
      <c r="D653" s="384" t="s">
        <v>258</v>
      </c>
      <c r="E653" s="382">
        <v>54</v>
      </c>
      <c r="F653" s="386">
        <v>2003</v>
      </c>
      <c r="G653" s="390">
        <v>597.52817999999991</v>
      </c>
      <c r="H653" s="387">
        <v>3.4979693373624672</v>
      </c>
      <c r="I653" s="387">
        <v>8.2902853991160654</v>
      </c>
      <c r="J653" s="387">
        <v>1.0348318329522137</v>
      </c>
      <c r="K653" s="387">
        <v>0.53903312131488101</v>
      </c>
      <c r="L653" s="387">
        <v>1.7914246320566842E-2</v>
      </c>
      <c r="M653" s="387">
        <v>2.8974135579680951E-3</v>
      </c>
      <c r="N653" s="387">
        <v>0.49590867878063888</v>
      </c>
      <c r="O653" s="387">
        <v>0.14331390864276899</v>
      </c>
      <c r="P653" s="387">
        <v>1.9316190242274437E-2</v>
      </c>
      <c r="Q653" s="391">
        <v>2090.1352518500007</v>
      </c>
      <c r="R653" s="391">
        <v>4953.6791462143956</v>
      </c>
      <c r="S653" s="391">
        <v>618.34118175000015</v>
      </c>
      <c r="T653" s="391">
        <v>322.08747993899999</v>
      </c>
      <c r="U653" s="391">
        <v>10.704267</v>
      </c>
      <c r="V653" s="391">
        <v>1.7312862500000001</v>
      </c>
      <c r="W653" s="391">
        <v>296.31941027799974</v>
      </c>
      <c r="X653" s="391">
        <v>85.634099000000006</v>
      </c>
      <c r="Y653" s="391">
        <v>11.541968000000001</v>
      </c>
      <c r="AA653" s="384" t="s">
        <v>931</v>
      </c>
      <c r="AB653" s="384" t="s">
        <v>683</v>
      </c>
      <c r="AC653" s="382">
        <v>2</v>
      </c>
      <c r="AD653" s="384" t="s">
        <v>258</v>
      </c>
      <c r="AE653" s="382">
        <v>54</v>
      </c>
      <c r="AF653" s="386">
        <v>2003</v>
      </c>
      <c r="AG653" s="390">
        <v>597.52817999999991</v>
      </c>
      <c r="AH653" s="387">
        <v>3.4979693373624672</v>
      </c>
      <c r="AI653" s="387">
        <v>8.2902853991160654</v>
      </c>
      <c r="AJ653" s="387">
        <v>1.0348318329522137</v>
      </c>
      <c r="AK653" s="387">
        <v>0.53903312131488101</v>
      </c>
      <c r="AL653" s="387">
        <v>1.7914246320566842E-2</v>
      </c>
      <c r="AM653" s="387">
        <v>2.8974135579680951E-3</v>
      </c>
      <c r="AN653" s="387">
        <v>0.49590867878063888</v>
      </c>
      <c r="AO653" s="387">
        <v>0.14331390864276899</v>
      </c>
      <c r="AP653" s="387">
        <v>1.9316190242274437E-2</v>
      </c>
      <c r="AQ653" s="391">
        <v>2090.1352518500007</v>
      </c>
      <c r="AR653" s="391">
        <v>4953.6791462143956</v>
      </c>
      <c r="AS653" s="391">
        <v>618.34118175000015</v>
      </c>
      <c r="AT653" s="391">
        <v>322.08747993899999</v>
      </c>
      <c r="AU653" s="391">
        <v>10.704267</v>
      </c>
      <c r="AV653" s="391">
        <v>1.7312862500000001</v>
      </c>
      <c r="AW653" s="391">
        <v>296.31941027799974</v>
      </c>
      <c r="AX653" s="391">
        <v>85.634099000000006</v>
      </c>
      <c r="AY653" s="391">
        <v>11.541968000000001</v>
      </c>
    </row>
    <row r="654" spans="1:51" customFormat="1" x14ac:dyDescent="0.25">
      <c r="A654" s="384" t="s">
        <v>932</v>
      </c>
      <c r="B654" s="384" t="s">
        <v>683</v>
      </c>
      <c r="C654" s="382">
        <v>2</v>
      </c>
      <c r="D654" s="384" t="s">
        <v>258</v>
      </c>
      <c r="E654" s="382">
        <v>54</v>
      </c>
      <c r="F654" s="386">
        <v>2004</v>
      </c>
      <c r="G654" s="390">
        <v>635.42201999999997</v>
      </c>
      <c r="H654" s="387">
        <v>3.4600298170025652</v>
      </c>
      <c r="I654" s="387">
        <v>8.3815194838440341</v>
      </c>
      <c r="J654" s="387">
        <v>1.0224644924329194</v>
      </c>
      <c r="K654" s="387">
        <v>0.5635946689556024</v>
      </c>
      <c r="L654" s="387">
        <v>1.8555951208615654E-2</v>
      </c>
      <c r="M654" s="387">
        <v>3.072124145146874E-3</v>
      </c>
      <c r="N654" s="387">
        <v>0.51850580058431106</v>
      </c>
      <c r="O654" s="387">
        <v>0.1484477261269605</v>
      </c>
      <c r="P654" s="387">
        <v>2.0480930925245555E-2</v>
      </c>
      <c r="Q654" s="391">
        <v>2198.5791355800002</v>
      </c>
      <c r="R654" s="391">
        <v>5325.8020410935333</v>
      </c>
      <c r="S654" s="391">
        <v>649.69645316000026</v>
      </c>
      <c r="T654" s="391">
        <v>358.12046300900016</v>
      </c>
      <c r="U654" s="391">
        <v>11.79086</v>
      </c>
      <c r="V654" s="391">
        <v>1.9520953299999999</v>
      </c>
      <c r="W654" s="391">
        <v>329.47000318900007</v>
      </c>
      <c r="X654" s="391">
        <v>94.326954000000015</v>
      </c>
      <c r="Y654" s="391">
        <v>13.014034499999999</v>
      </c>
      <c r="AA654" s="384" t="s">
        <v>932</v>
      </c>
      <c r="AB654" s="384" t="s">
        <v>683</v>
      </c>
      <c r="AC654" s="382">
        <v>2</v>
      </c>
      <c r="AD654" s="384" t="s">
        <v>258</v>
      </c>
      <c r="AE654" s="382">
        <v>54</v>
      </c>
      <c r="AF654" s="386">
        <v>2004</v>
      </c>
      <c r="AG654" s="390">
        <v>635.42201999999997</v>
      </c>
      <c r="AH654" s="387">
        <v>3.4600298170025652</v>
      </c>
      <c r="AI654" s="387">
        <v>8.3815194838440341</v>
      </c>
      <c r="AJ654" s="387">
        <v>1.0224644924329194</v>
      </c>
      <c r="AK654" s="387">
        <v>0.5635946689556024</v>
      </c>
      <c r="AL654" s="387">
        <v>1.8555951208615654E-2</v>
      </c>
      <c r="AM654" s="387">
        <v>3.072124145146874E-3</v>
      </c>
      <c r="AN654" s="387">
        <v>0.51850580058431106</v>
      </c>
      <c r="AO654" s="387">
        <v>0.1484477261269605</v>
      </c>
      <c r="AP654" s="387">
        <v>2.0480930925245555E-2</v>
      </c>
      <c r="AQ654" s="391">
        <v>2198.5791355800002</v>
      </c>
      <c r="AR654" s="391">
        <v>5325.8020410935333</v>
      </c>
      <c r="AS654" s="391">
        <v>649.69645316000026</v>
      </c>
      <c r="AT654" s="391">
        <v>358.12046300900016</v>
      </c>
      <c r="AU654" s="391">
        <v>11.79086</v>
      </c>
      <c r="AV654" s="391">
        <v>1.9520953299999999</v>
      </c>
      <c r="AW654" s="391">
        <v>329.47000318900007</v>
      </c>
      <c r="AX654" s="391">
        <v>94.326954000000015</v>
      </c>
      <c r="AY654" s="391">
        <v>13.014034499999999</v>
      </c>
    </row>
    <row r="655" spans="1:51" customFormat="1" x14ac:dyDescent="0.25">
      <c r="A655" s="384" t="s">
        <v>933</v>
      </c>
      <c r="B655" s="384" t="s">
        <v>683</v>
      </c>
      <c r="C655" s="382">
        <v>2</v>
      </c>
      <c r="D655" s="384" t="s">
        <v>258</v>
      </c>
      <c r="E655" s="382">
        <v>54</v>
      </c>
      <c r="F655" s="386">
        <v>2005</v>
      </c>
      <c r="G655" s="390">
        <v>978.82058000000006</v>
      </c>
      <c r="H655" s="387">
        <v>3.4275129865066805</v>
      </c>
      <c r="I655" s="387">
        <v>8.4177952696675078</v>
      </c>
      <c r="J655" s="387">
        <v>1.0111584340615309</v>
      </c>
      <c r="K655" s="387">
        <v>0.5791829530310858</v>
      </c>
      <c r="L655" s="387">
        <v>1.8890096078690945E-2</v>
      </c>
      <c r="M655" s="387">
        <v>3.1835921349344727E-3</v>
      </c>
      <c r="N655" s="387">
        <v>0.53284686869272802</v>
      </c>
      <c r="O655" s="387">
        <v>0.15112103078175979</v>
      </c>
      <c r="P655" s="387">
        <v>2.1224057528500272E-2</v>
      </c>
      <c r="Q655" s="391">
        <v>3354.9202494100014</v>
      </c>
      <c r="R655" s="391">
        <v>8239.5112481772067</v>
      </c>
      <c r="S655" s="391">
        <v>989.74268489999952</v>
      </c>
      <c r="T655" s="391">
        <v>566.91619401200023</v>
      </c>
      <c r="U655" s="391">
        <v>18.490014799999997</v>
      </c>
      <c r="V655" s="391">
        <v>3.1161654999999993</v>
      </c>
      <c r="W655" s="391">
        <v>521.56148106499995</v>
      </c>
      <c r="X655" s="391">
        <v>147.92037499999998</v>
      </c>
      <c r="Y655" s="391">
        <v>20.774544300000006</v>
      </c>
      <c r="AA655" s="384" t="s">
        <v>933</v>
      </c>
      <c r="AB655" s="384" t="s">
        <v>683</v>
      </c>
      <c r="AC655" s="382">
        <v>2</v>
      </c>
      <c r="AD655" s="384" t="s">
        <v>258</v>
      </c>
      <c r="AE655" s="382">
        <v>54</v>
      </c>
      <c r="AF655" s="386">
        <v>2005</v>
      </c>
      <c r="AG655" s="390">
        <v>978.82058000000006</v>
      </c>
      <c r="AH655" s="387">
        <v>3.4275129865066805</v>
      </c>
      <c r="AI655" s="387">
        <v>8.4177952696675078</v>
      </c>
      <c r="AJ655" s="387">
        <v>1.0111584340615309</v>
      </c>
      <c r="AK655" s="387">
        <v>0.5791829530310858</v>
      </c>
      <c r="AL655" s="387">
        <v>1.8890096078690945E-2</v>
      </c>
      <c r="AM655" s="387">
        <v>3.1835921349344727E-3</v>
      </c>
      <c r="AN655" s="387">
        <v>0.53284686869272802</v>
      </c>
      <c r="AO655" s="387">
        <v>0.15112103078175979</v>
      </c>
      <c r="AP655" s="387">
        <v>2.1224057528500272E-2</v>
      </c>
      <c r="AQ655" s="391">
        <v>3354.9202494100014</v>
      </c>
      <c r="AR655" s="391">
        <v>8239.5112481772067</v>
      </c>
      <c r="AS655" s="391">
        <v>989.74268489999952</v>
      </c>
      <c r="AT655" s="391">
        <v>566.91619401200023</v>
      </c>
      <c r="AU655" s="391">
        <v>18.490014799999997</v>
      </c>
      <c r="AV655" s="391">
        <v>3.1161654999999993</v>
      </c>
      <c r="AW655" s="391">
        <v>521.56148106499995</v>
      </c>
      <c r="AX655" s="391">
        <v>147.92037499999998</v>
      </c>
      <c r="AY655" s="391">
        <v>20.774544300000006</v>
      </c>
    </row>
    <row r="656" spans="1:51" customFormat="1" x14ac:dyDescent="0.25">
      <c r="A656" s="384" t="s">
        <v>934</v>
      </c>
      <c r="B656" s="384" t="s">
        <v>683</v>
      </c>
      <c r="C656" s="382">
        <v>2</v>
      </c>
      <c r="D656" s="384" t="s">
        <v>258</v>
      </c>
      <c r="E656" s="382">
        <v>54</v>
      </c>
      <c r="F656" s="386">
        <v>2006</v>
      </c>
      <c r="G656" s="390">
        <v>645.96758</v>
      </c>
      <c r="H656" s="387">
        <v>3.4110739476430094</v>
      </c>
      <c r="I656" s="387">
        <v>8.4785999461997381</v>
      </c>
      <c r="J656" s="387">
        <v>1.0061719205010258</v>
      </c>
      <c r="K656" s="387">
        <v>0.59259870988417063</v>
      </c>
      <c r="L656" s="387">
        <v>1.9277717931293088E-2</v>
      </c>
      <c r="M656" s="387">
        <v>3.2787192044529553E-3</v>
      </c>
      <c r="N656" s="387">
        <v>0.54518893577290661</v>
      </c>
      <c r="O656" s="387">
        <v>0.15422175366757568</v>
      </c>
      <c r="P656" s="387">
        <v>2.1858232730503292E-2</v>
      </c>
      <c r="Q656" s="391">
        <v>2203.4431831600014</v>
      </c>
      <c r="R656" s="391">
        <v>5476.9006890347755</v>
      </c>
      <c r="S656" s="391">
        <v>649.95444054999996</v>
      </c>
      <c r="T656" s="391">
        <v>382.7995545349998</v>
      </c>
      <c r="U656" s="391">
        <v>12.452780800000001</v>
      </c>
      <c r="V656" s="391">
        <v>2.1179463100000007</v>
      </c>
      <c r="W656" s="391">
        <v>352.17437748399993</v>
      </c>
      <c r="X656" s="391">
        <v>99.622252999999986</v>
      </c>
      <c r="Y656" s="391">
        <v>14.119709700000003</v>
      </c>
      <c r="AA656" s="384" t="s">
        <v>934</v>
      </c>
      <c r="AB656" s="384" t="s">
        <v>683</v>
      </c>
      <c r="AC656" s="382">
        <v>2</v>
      </c>
      <c r="AD656" s="384" t="s">
        <v>258</v>
      </c>
      <c r="AE656" s="382">
        <v>54</v>
      </c>
      <c r="AF656" s="386">
        <v>2006</v>
      </c>
      <c r="AG656" s="390">
        <v>645.96758</v>
      </c>
      <c r="AH656" s="387">
        <v>3.4110739476430094</v>
      </c>
      <c r="AI656" s="387">
        <v>8.4785999461997381</v>
      </c>
      <c r="AJ656" s="387">
        <v>1.0061719205010258</v>
      </c>
      <c r="AK656" s="387">
        <v>0.59259870988417063</v>
      </c>
      <c r="AL656" s="387">
        <v>1.9277717931293088E-2</v>
      </c>
      <c r="AM656" s="387">
        <v>3.2787192044529553E-3</v>
      </c>
      <c r="AN656" s="387">
        <v>0.54518893577290661</v>
      </c>
      <c r="AO656" s="387">
        <v>0.15422175366757568</v>
      </c>
      <c r="AP656" s="387">
        <v>2.1858232730503292E-2</v>
      </c>
      <c r="AQ656" s="391">
        <v>2203.4431831600014</v>
      </c>
      <c r="AR656" s="391">
        <v>5476.9006890347755</v>
      </c>
      <c r="AS656" s="391">
        <v>649.95444054999996</v>
      </c>
      <c r="AT656" s="391">
        <v>382.7995545349998</v>
      </c>
      <c r="AU656" s="391">
        <v>12.452780800000001</v>
      </c>
      <c r="AV656" s="391">
        <v>2.1179463100000007</v>
      </c>
      <c r="AW656" s="391">
        <v>352.17437748399993</v>
      </c>
      <c r="AX656" s="391">
        <v>99.622252999999986</v>
      </c>
      <c r="AY656" s="391">
        <v>14.119709700000003</v>
      </c>
    </row>
    <row r="657" spans="1:51" customFormat="1" x14ac:dyDescent="0.25">
      <c r="A657" s="384" t="s">
        <v>935</v>
      </c>
      <c r="B657" s="384" t="s">
        <v>683</v>
      </c>
      <c r="C657" s="382">
        <v>2</v>
      </c>
      <c r="D657" s="384" t="s">
        <v>258</v>
      </c>
      <c r="E657" s="382">
        <v>54</v>
      </c>
      <c r="F657" s="386">
        <v>2007</v>
      </c>
      <c r="G657" s="390">
        <v>846.98457000000008</v>
      </c>
      <c r="H657" s="387">
        <v>1.2503913489238649</v>
      </c>
      <c r="I657" s="387">
        <v>4.9755417127964927</v>
      </c>
      <c r="J657" s="387">
        <v>0.2230206091003524</v>
      </c>
      <c r="K657" s="387">
        <v>2.307305343945049E-2</v>
      </c>
      <c r="L657" s="387">
        <v>1.9088124592399596E-2</v>
      </c>
      <c r="M657" s="387">
        <v>3.2432554231773079E-3</v>
      </c>
      <c r="N657" s="387">
        <v>2.1227146790879562E-2</v>
      </c>
      <c r="O657" s="387">
        <v>0.15270503452028647</v>
      </c>
      <c r="P657" s="387">
        <v>2.1621799556513763E-2</v>
      </c>
      <c r="Q657" s="391">
        <v>1059.0621789999998</v>
      </c>
      <c r="R657" s="391">
        <v>4214.2070581300013</v>
      </c>
      <c r="S657" s="391">
        <v>188.89501470000008</v>
      </c>
      <c r="T657" s="391">
        <v>19.542520245999995</v>
      </c>
      <c r="U657" s="391">
        <v>16.167346999999999</v>
      </c>
      <c r="V657" s="391">
        <v>2.7469873000000002</v>
      </c>
      <c r="W657" s="391">
        <v>17.979065797000008</v>
      </c>
      <c r="X657" s="391">
        <v>129.338808</v>
      </c>
      <c r="Y657" s="391">
        <v>18.3133306</v>
      </c>
      <c r="AA657" s="384" t="s">
        <v>935</v>
      </c>
      <c r="AB657" s="384" t="s">
        <v>683</v>
      </c>
      <c r="AC657" s="382">
        <v>2</v>
      </c>
      <c r="AD657" s="384" t="s">
        <v>258</v>
      </c>
      <c r="AE657" s="382">
        <v>54</v>
      </c>
      <c r="AF657" s="386">
        <v>2007</v>
      </c>
      <c r="AG657" s="390">
        <v>846.98457000000008</v>
      </c>
      <c r="AH657" s="387">
        <v>1.2503913489238649</v>
      </c>
      <c r="AI657" s="387">
        <v>4.9755417127964927</v>
      </c>
      <c r="AJ657" s="387">
        <v>0.2230206091003524</v>
      </c>
      <c r="AK657" s="387">
        <v>2.307305343945049E-2</v>
      </c>
      <c r="AL657" s="387">
        <v>1.9088124592399596E-2</v>
      </c>
      <c r="AM657" s="387">
        <v>3.2432554231773079E-3</v>
      </c>
      <c r="AN657" s="387">
        <v>2.1227146790879562E-2</v>
      </c>
      <c r="AO657" s="387">
        <v>0.15270503452028647</v>
      </c>
      <c r="AP657" s="387">
        <v>2.1621799556513763E-2</v>
      </c>
      <c r="AQ657" s="391">
        <v>1059.0621789999998</v>
      </c>
      <c r="AR657" s="391">
        <v>4214.2070581300013</v>
      </c>
      <c r="AS657" s="391">
        <v>188.89501470000008</v>
      </c>
      <c r="AT657" s="391">
        <v>19.542520245999995</v>
      </c>
      <c r="AU657" s="391">
        <v>16.167346999999999</v>
      </c>
      <c r="AV657" s="391">
        <v>2.7469873000000002</v>
      </c>
      <c r="AW657" s="391">
        <v>17.979065797000008</v>
      </c>
      <c r="AX657" s="391">
        <v>129.338808</v>
      </c>
      <c r="AY657" s="391">
        <v>18.3133306</v>
      </c>
    </row>
    <row r="658" spans="1:51" customFormat="1" x14ac:dyDescent="0.25">
      <c r="A658" s="384" t="s">
        <v>936</v>
      </c>
      <c r="B658" s="384" t="s">
        <v>683</v>
      </c>
      <c r="C658" s="382">
        <v>2</v>
      </c>
      <c r="D658" s="384" t="s">
        <v>258</v>
      </c>
      <c r="E658" s="382">
        <v>54</v>
      </c>
      <c r="F658" s="386">
        <v>2008</v>
      </c>
      <c r="G658" s="390">
        <v>621.04490999999996</v>
      </c>
      <c r="H658" s="387">
        <v>1.2775314348844757</v>
      </c>
      <c r="I658" s="387">
        <v>4.890742319718874</v>
      </c>
      <c r="J658" s="387">
        <v>0.22718435048441191</v>
      </c>
      <c r="K658" s="387">
        <v>2.2564852364058502E-2</v>
      </c>
      <c r="L658" s="387">
        <v>1.892472784295101E-2</v>
      </c>
      <c r="M658" s="387">
        <v>3.166033789730279E-3</v>
      </c>
      <c r="N658" s="387">
        <v>2.0759595974951313E-2</v>
      </c>
      <c r="O658" s="387">
        <v>0.15139769199621972</v>
      </c>
      <c r="P658" s="387">
        <v>2.1106976788522427E-2</v>
      </c>
      <c r="Q658" s="391">
        <v>793.40439500000002</v>
      </c>
      <c r="R658" s="391">
        <v>3037.3706237829992</v>
      </c>
      <c r="S658" s="391">
        <v>141.09168450000004</v>
      </c>
      <c r="T658" s="391">
        <v>14.013786705599999</v>
      </c>
      <c r="U658" s="391">
        <v>11.753105900000003</v>
      </c>
      <c r="V658" s="391">
        <v>1.96624917</v>
      </c>
      <c r="W658" s="391">
        <v>12.8926414139</v>
      </c>
      <c r="X658" s="391">
        <v>94.024765999999985</v>
      </c>
      <c r="Y658" s="391">
        <v>13.108380499999999</v>
      </c>
      <c r="AA658" s="384" t="s">
        <v>936</v>
      </c>
      <c r="AB658" s="384" t="s">
        <v>683</v>
      </c>
      <c r="AC658" s="382">
        <v>2</v>
      </c>
      <c r="AD658" s="384" t="s">
        <v>258</v>
      </c>
      <c r="AE658" s="382">
        <v>54</v>
      </c>
      <c r="AF658" s="386">
        <v>2008</v>
      </c>
      <c r="AG658" s="390">
        <v>621.04490999999996</v>
      </c>
      <c r="AH658" s="387">
        <v>1.2775314348844757</v>
      </c>
      <c r="AI658" s="387">
        <v>4.890742319718874</v>
      </c>
      <c r="AJ658" s="387">
        <v>0.22718435048441191</v>
      </c>
      <c r="AK658" s="387">
        <v>2.2564852364058502E-2</v>
      </c>
      <c r="AL658" s="387">
        <v>1.892472784295101E-2</v>
      </c>
      <c r="AM658" s="387">
        <v>3.166033789730279E-3</v>
      </c>
      <c r="AN658" s="387">
        <v>2.0759595974951313E-2</v>
      </c>
      <c r="AO658" s="387">
        <v>0.15139769199621972</v>
      </c>
      <c r="AP658" s="387">
        <v>2.1106976788522427E-2</v>
      </c>
      <c r="AQ658" s="391">
        <v>793.40439500000002</v>
      </c>
      <c r="AR658" s="391">
        <v>3037.3706237829992</v>
      </c>
      <c r="AS658" s="391">
        <v>141.09168450000004</v>
      </c>
      <c r="AT658" s="391">
        <v>14.013786705599999</v>
      </c>
      <c r="AU658" s="391">
        <v>11.753105900000003</v>
      </c>
      <c r="AV658" s="391">
        <v>1.96624917</v>
      </c>
      <c r="AW658" s="391">
        <v>12.8926414139</v>
      </c>
      <c r="AX658" s="391">
        <v>94.024765999999985</v>
      </c>
      <c r="AY658" s="391">
        <v>13.108380499999999</v>
      </c>
    </row>
    <row r="659" spans="1:51" customFormat="1" x14ac:dyDescent="0.25">
      <c r="A659" s="384" t="s">
        <v>937</v>
      </c>
      <c r="B659" s="384" t="s">
        <v>683</v>
      </c>
      <c r="C659" s="382">
        <v>2</v>
      </c>
      <c r="D659" s="384" t="s">
        <v>258</v>
      </c>
      <c r="E659" s="382">
        <v>54</v>
      </c>
      <c r="F659" s="386">
        <v>2009</v>
      </c>
      <c r="G659" s="390">
        <v>321.2093000000001</v>
      </c>
      <c r="H659" s="387">
        <v>1.2343813332926541</v>
      </c>
      <c r="I659" s="387">
        <v>5.1330145962461193</v>
      </c>
      <c r="J659" s="387">
        <v>0.22055796049491724</v>
      </c>
      <c r="K659" s="387">
        <v>2.3961454089903366E-2</v>
      </c>
      <c r="L659" s="387">
        <v>1.9593539165895877E-2</v>
      </c>
      <c r="M659" s="387">
        <v>3.3787040412590784E-3</v>
      </c>
      <c r="N659" s="387">
        <v>2.2044464237492491E-2</v>
      </c>
      <c r="O659" s="387">
        <v>0.15674834445951591</v>
      </c>
      <c r="P659" s="387">
        <v>2.2524815439652582E-2</v>
      </c>
      <c r="Q659" s="391">
        <v>396.4947640000002</v>
      </c>
      <c r="R659" s="391">
        <v>1648.772025349999</v>
      </c>
      <c r="S659" s="391">
        <v>70.845268100000041</v>
      </c>
      <c r="T659" s="391">
        <v>7.6966418952</v>
      </c>
      <c r="U659" s="391">
        <v>6.2936270000000007</v>
      </c>
      <c r="V659" s="391">
        <v>1.08527116</v>
      </c>
      <c r="W659" s="391">
        <v>7.080886926599999</v>
      </c>
      <c r="X659" s="391">
        <v>50.349026000000002</v>
      </c>
      <c r="Y659" s="391">
        <v>7.2351802000000003</v>
      </c>
      <c r="AA659" s="384" t="s">
        <v>937</v>
      </c>
      <c r="AB659" s="384" t="s">
        <v>683</v>
      </c>
      <c r="AC659" s="382">
        <v>2</v>
      </c>
      <c r="AD659" s="384" t="s">
        <v>258</v>
      </c>
      <c r="AE659" s="382">
        <v>54</v>
      </c>
      <c r="AF659" s="386">
        <v>2009</v>
      </c>
      <c r="AG659" s="390">
        <v>321.2093000000001</v>
      </c>
      <c r="AH659" s="387">
        <v>1.2343813332926541</v>
      </c>
      <c r="AI659" s="387">
        <v>5.1330145962461193</v>
      </c>
      <c r="AJ659" s="387">
        <v>0.22055796049491724</v>
      </c>
      <c r="AK659" s="387">
        <v>2.3961454089903366E-2</v>
      </c>
      <c r="AL659" s="387">
        <v>1.9593539165895877E-2</v>
      </c>
      <c r="AM659" s="387">
        <v>3.3787040412590784E-3</v>
      </c>
      <c r="AN659" s="387">
        <v>2.2044464237492491E-2</v>
      </c>
      <c r="AO659" s="387">
        <v>0.15674834445951591</v>
      </c>
      <c r="AP659" s="387">
        <v>2.2524815439652582E-2</v>
      </c>
      <c r="AQ659" s="391">
        <v>396.4947640000002</v>
      </c>
      <c r="AR659" s="391">
        <v>1648.772025349999</v>
      </c>
      <c r="AS659" s="391">
        <v>70.845268100000041</v>
      </c>
      <c r="AT659" s="391">
        <v>7.6966418952</v>
      </c>
      <c r="AU659" s="391">
        <v>6.2936270000000007</v>
      </c>
      <c r="AV659" s="391">
        <v>1.08527116</v>
      </c>
      <c r="AW659" s="391">
        <v>7.080886926599999</v>
      </c>
      <c r="AX659" s="391">
        <v>50.349026000000002</v>
      </c>
      <c r="AY659" s="391">
        <v>7.2351802000000003</v>
      </c>
    </row>
    <row r="660" spans="1:51" customFormat="1" x14ac:dyDescent="0.25">
      <c r="A660" s="384" t="s">
        <v>938</v>
      </c>
      <c r="B660" s="384" t="s">
        <v>683</v>
      </c>
      <c r="C660" s="382">
        <v>2</v>
      </c>
      <c r="D660" s="384" t="s">
        <v>258</v>
      </c>
      <c r="E660" s="382">
        <v>54</v>
      </c>
      <c r="F660" s="386">
        <v>2010</v>
      </c>
      <c r="G660" s="390">
        <v>740.52724000000012</v>
      </c>
      <c r="H660" s="387">
        <v>1.6927277579687678</v>
      </c>
      <c r="I660" s="387">
        <v>3.882229089911668</v>
      </c>
      <c r="J660" s="387">
        <v>0.18993060349812371</v>
      </c>
      <c r="K660" s="387">
        <v>4.2212636055089618E-2</v>
      </c>
      <c r="L660" s="387">
        <v>1.8267261984852845E-2</v>
      </c>
      <c r="M660" s="387">
        <v>3.160969203509651E-3</v>
      </c>
      <c r="N660" s="387">
        <v>3.8835552049374979E-2</v>
      </c>
      <c r="O660" s="387">
        <v>0.14613816366836144</v>
      </c>
      <c r="P660" s="387">
        <v>2.1073244111857379E-2</v>
      </c>
      <c r="Q660" s="391">
        <v>1253.5110146799998</v>
      </c>
      <c r="R660" s="391">
        <v>2874.896393</v>
      </c>
      <c r="S660" s="391">
        <v>140.64878559999991</v>
      </c>
      <c r="T660" s="391">
        <v>31.259606871000006</v>
      </c>
      <c r="U660" s="391">
        <v>13.527405100000001</v>
      </c>
      <c r="V660" s="391">
        <v>2.3407838000000005</v>
      </c>
      <c r="W660" s="391">
        <v>28.758784173000002</v>
      </c>
      <c r="X660" s="391">
        <v>108.21929099999998</v>
      </c>
      <c r="Y660" s="391">
        <v>15.605311299999999</v>
      </c>
      <c r="AA660" s="384" t="s">
        <v>938</v>
      </c>
      <c r="AB660" s="384" t="s">
        <v>683</v>
      </c>
      <c r="AC660" s="382">
        <v>2</v>
      </c>
      <c r="AD660" s="384" t="s">
        <v>258</v>
      </c>
      <c r="AE660" s="382">
        <v>54</v>
      </c>
      <c r="AF660" s="386">
        <v>2010</v>
      </c>
      <c r="AG660" s="390">
        <v>740.52724000000012</v>
      </c>
      <c r="AH660" s="387">
        <v>1.6927277579687678</v>
      </c>
      <c r="AI660" s="387">
        <v>3.882229089911668</v>
      </c>
      <c r="AJ660" s="387">
        <v>0.18993060349812371</v>
      </c>
      <c r="AK660" s="387">
        <v>4.2212636055089618E-2</v>
      </c>
      <c r="AL660" s="387">
        <v>1.8267261984852845E-2</v>
      </c>
      <c r="AM660" s="387">
        <v>3.160969203509651E-3</v>
      </c>
      <c r="AN660" s="387">
        <v>3.8835552049374979E-2</v>
      </c>
      <c r="AO660" s="387">
        <v>0.14613816366836144</v>
      </c>
      <c r="AP660" s="387">
        <v>2.1073244111857379E-2</v>
      </c>
      <c r="AQ660" s="391">
        <v>1253.5110146799998</v>
      </c>
      <c r="AR660" s="391">
        <v>2874.896393</v>
      </c>
      <c r="AS660" s="391">
        <v>140.64878559999991</v>
      </c>
      <c r="AT660" s="391">
        <v>31.259606871000006</v>
      </c>
      <c r="AU660" s="391">
        <v>13.527405100000001</v>
      </c>
      <c r="AV660" s="391">
        <v>2.3407838000000005</v>
      </c>
      <c r="AW660" s="391">
        <v>28.758784173000002</v>
      </c>
      <c r="AX660" s="391">
        <v>108.21929099999998</v>
      </c>
      <c r="AY660" s="391">
        <v>15.605311299999999</v>
      </c>
    </row>
    <row r="661" spans="1:51" customFormat="1" x14ac:dyDescent="0.25">
      <c r="A661" s="384" t="s">
        <v>939</v>
      </c>
      <c r="B661" s="384" t="s">
        <v>683</v>
      </c>
      <c r="C661" s="382">
        <v>2</v>
      </c>
      <c r="D661" s="384" t="s">
        <v>258</v>
      </c>
      <c r="E661" s="382">
        <v>54</v>
      </c>
      <c r="F661" s="386">
        <v>2011</v>
      </c>
      <c r="G661" s="390">
        <v>240.86093999999997</v>
      </c>
      <c r="H661" s="387">
        <v>2.1120293084050901</v>
      </c>
      <c r="I661" s="387">
        <v>3.9977618222365168</v>
      </c>
      <c r="J661" s="387">
        <v>0.15930781707486491</v>
      </c>
      <c r="K661" s="387">
        <v>3.3565826044687865E-2</v>
      </c>
      <c r="L661" s="387">
        <v>1.9942385843051181E-2</v>
      </c>
      <c r="M661" s="387">
        <v>3.6002298255582662E-3</v>
      </c>
      <c r="N661" s="387">
        <v>3.0880453731933457E-2</v>
      </c>
      <c r="O661" s="387">
        <v>0.15953902280710194</v>
      </c>
      <c r="P661" s="387">
        <v>2.4001638040605511E-2</v>
      </c>
      <c r="Q661" s="391">
        <v>508.70536452999988</v>
      </c>
      <c r="R661" s="391">
        <v>962.90467040000021</v>
      </c>
      <c r="S661" s="391">
        <v>38.371030570000009</v>
      </c>
      <c r="T661" s="391">
        <v>8.0846964129999996</v>
      </c>
      <c r="U661" s="391">
        <v>4.8033417999999992</v>
      </c>
      <c r="V661" s="391">
        <v>0.86715473999999992</v>
      </c>
      <c r="W661" s="391">
        <v>7.4378951134999998</v>
      </c>
      <c r="X661" s="391">
        <v>38.426719000000006</v>
      </c>
      <c r="Y661" s="391">
        <v>5.7810571000000008</v>
      </c>
      <c r="AA661" s="384" t="s">
        <v>939</v>
      </c>
      <c r="AB661" s="384" t="s">
        <v>683</v>
      </c>
      <c r="AC661" s="382">
        <v>2</v>
      </c>
      <c r="AD661" s="384" t="s">
        <v>258</v>
      </c>
      <c r="AE661" s="382">
        <v>54</v>
      </c>
      <c r="AF661" s="386">
        <v>2011</v>
      </c>
      <c r="AG661" s="390">
        <v>240.86093999999997</v>
      </c>
      <c r="AH661" s="387">
        <v>2.1120293084050901</v>
      </c>
      <c r="AI661" s="387">
        <v>3.9977618222365168</v>
      </c>
      <c r="AJ661" s="387">
        <v>0.15930781707486491</v>
      </c>
      <c r="AK661" s="387">
        <v>3.3565826044687865E-2</v>
      </c>
      <c r="AL661" s="387">
        <v>1.9942385843051181E-2</v>
      </c>
      <c r="AM661" s="387">
        <v>3.6002298255582662E-3</v>
      </c>
      <c r="AN661" s="387">
        <v>3.0880453731933457E-2</v>
      </c>
      <c r="AO661" s="387">
        <v>0.15953902280710194</v>
      </c>
      <c r="AP661" s="387">
        <v>2.4001638040605511E-2</v>
      </c>
      <c r="AQ661" s="391">
        <v>508.70536452999988</v>
      </c>
      <c r="AR661" s="391">
        <v>962.90467040000021</v>
      </c>
      <c r="AS661" s="391">
        <v>38.371030570000009</v>
      </c>
      <c r="AT661" s="391">
        <v>8.0846964129999996</v>
      </c>
      <c r="AU661" s="391">
        <v>4.8033417999999992</v>
      </c>
      <c r="AV661" s="391">
        <v>0.86715473999999992</v>
      </c>
      <c r="AW661" s="391">
        <v>7.4378951134999998</v>
      </c>
      <c r="AX661" s="391">
        <v>38.426719000000006</v>
      </c>
      <c r="AY661" s="391">
        <v>5.7810571000000008</v>
      </c>
    </row>
    <row r="662" spans="1:51" customFormat="1" x14ac:dyDescent="0.25">
      <c r="A662" s="384" t="s">
        <v>940</v>
      </c>
      <c r="B662" s="384" t="s">
        <v>683</v>
      </c>
      <c r="C662" s="382">
        <v>2</v>
      </c>
      <c r="D662" s="384" t="s">
        <v>258</v>
      </c>
      <c r="E662" s="382">
        <v>54</v>
      </c>
      <c r="F662" s="386">
        <v>2012</v>
      </c>
      <c r="G662" s="390">
        <v>253.50069000000002</v>
      </c>
      <c r="H662" s="387">
        <v>2.2240557332999771</v>
      </c>
      <c r="I662" s="387">
        <v>4.0800827287689039</v>
      </c>
      <c r="J662" s="387">
        <v>0.15976677278472098</v>
      </c>
      <c r="K662" s="387">
        <v>3.1454148498372921E-2</v>
      </c>
      <c r="L662" s="387">
        <v>2.068876380573165E-2</v>
      </c>
      <c r="M662" s="387">
        <v>3.7648019419592111E-3</v>
      </c>
      <c r="N662" s="387">
        <v>2.8937721401073896E-2</v>
      </c>
      <c r="O662" s="387">
        <v>0.16551019249691187</v>
      </c>
      <c r="P662" s="387">
        <v>2.5098812157079334E-2</v>
      </c>
      <c r="Q662" s="391">
        <v>563.79966299000023</v>
      </c>
      <c r="R662" s="391">
        <v>1034.3037870000001</v>
      </c>
      <c r="S662" s="391">
        <v>40.500987139999992</v>
      </c>
      <c r="T662" s="391">
        <v>7.9736483476999993</v>
      </c>
      <c r="U662" s="391">
        <v>5.2446158999999994</v>
      </c>
      <c r="V662" s="391">
        <v>0.95437989000000001</v>
      </c>
      <c r="W662" s="391">
        <v>7.3357323422</v>
      </c>
      <c r="X662" s="391">
        <v>41.956947999999983</v>
      </c>
      <c r="Y662" s="391">
        <v>6.3625661999999998</v>
      </c>
      <c r="AA662" s="384" t="s">
        <v>940</v>
      </c>
      <c r="AB662" s="384" t="s">
        <v>683</v>
      </c>
      <c r="AC662" s="382">
        <v>2</v>
      </c>
      <c r="AD662" s="384" t="s">
        <v>258</v>
      </c>
      <c r="AE662" s="382">
        <v>54</v>
      </c>
      <c r="AF662" s="386">
        <v>2012</v>
      </c>
      <c r="AG662" s="390">
        <v>253.50069000000002</v>
      </c>
      <c r="AH662" s="387">
        <v>2.2240557332999771</v>
      </c>
      <c r="AI662" s="387">
        <v>4.0800827287689039</v>
      </c>
      <c r="AJ662" s="387">
        <v>0.15976677278472098</v>
      </c>
      <c r="AK662" s="387">
        <v>3.1454148498372921E-2</v>
      </c>
      <c r="AL662" s="387">
        <v>2.068876380573165E-2</v>
      </c>
      <c r="AM662" s="387">
        <v>3.7648019419592111E-3</v>
      </c>
      <c r="AN662" s="387">
        <v>2.8937721401073896E-2</v>
      </c>
      <c r="AO662" s="387">
        <v>0.16551019249691187</v>
      </c>
      <c r="AP662" s="387">
        <v>2.5098812157079334E-2</v>
      </c>
      <c r="AQ662" s="391">
        <v>563.79966299000023</v>
      </c>
      <c r="AR662" s="391">
        <v>1034.3037870000001</v>
      </c>
      <c r="AS662" s="391">
        <v>40.500987139999992</v>
      </c>
      <c r="AT662" s="391">
        <v>7.9736483476999993</v>
      </c>
      <c r="AU662" s="391">
        <v>5.2446158999999994</v>
      </c>
      <c r="AV662" s="391">
        <v>0.95437989000000001</v>
      </c>
      <c r="AW662" s="391">
        <v>7.3357323422</v>
      </c>
      <c r="AX662" s="391">
        <v>41.956947999999983</v>
      </c>
      <c r="AY662" s="391">
        <v>6.3625661999999998</v>
      </c>
    </row>
    <row r="663" spans="1:51" customFormat="1" x14ac:dyDescent="0.25">
      <c r="A663" s="384" t="s">
        <v>941</v>
      </c>
      <c r="B663" s="384" t="s">
        <v>683</v>
      </c>
      <c r="C663" s="382">
        <v>2</v>
      </c>
      <c r="D663" s="384" t="s">
        <v>258</v>
      </c>
      <c r="E663" s="382">
        <v>54</v>
      </c>
      <c r="F663" s="386">
        <v>2013</v>
      </c>
      <c r="G663" s="390">
        <v>375.57372999999984</v>
      </c>
      <c r="H663" s="387">
        <v>1.9047067961329469</v>
      </c>
      <c r="I663" s="387">
        <v>3.1343192560352935</v>
      </c>
      <c r="J663" s="387">
        <v>0.13176018780653273</v>
      </c>
      <c r="K663" s="387">
        <v>2.9249712295905263E-2</v>
      </c>
      <c r="L663" s="387">
        <v>2.0321090881409633E-2</v>
      </c>
      <c r="M663" s="387">
        <v>3.6731179520995802E-3</v>
      </c>
      <c r="N663" s="387">
        <v>2.6909660017222187E-2</v>
      </c>
      <c r="O663" s="387">
        <v>0.16256879308358449</v>
      </c>
      <c r="P663" s="387">
        <v>2.4487574516992988E-2</v>
      </c>
      <c r="Q663" s="391">
        <v>715.35783598000012</v>
      </c>
      <c r="R663" s="391">
        <v>1177.1679739999997</v>
      </c>
      <c r="S663" s="391">
        <v>49.485665199999993</v>
      </c>
      <c r="T663" s="391">
        <v>10.985423548399998</v>
      </c>
      <c r="U663" s="391">
        <v>7.6320679</v>
      </c>
      <c r="V663" s="391">
        <v>1.3795266100000001</v>
      </c>
      <c r="W663" s="391">
        <v>10.106561385699997</v>
      </c>
      <c r="X663" s="391">
        <v>61.056567999999999</v>
      </c>
      <c r="Y663" s="391">
        <v>9.1968897000000016</v>
      </c>
      <c r="AA663" s="384" t="s">
        <v>941</v>
      </c>
      <c r="AB663" s="384" t="s">
        <v>683</v>
      </c>
      <c r="AC663" s="382">
        <v>2</v>
      </c>
      <c r="AD663" s="384" t="s">
        <v>258</v>
      </c>
      <c r="AE663" s="382">
        <v>54</v>
      </c>
      <c r="AF663" s="386">
        <v>2013</v>
      </c>
      <c r="AG663" s="390">
        <v>375.57372999999984</v>
      </c>
      <c r="AH663" s="387">
        <v>1.9047067961329469</v>
      </c>
      <c r="AI663" s="387">
        <v>3.1343192560352935</v>
      </c>
      <c r="AJ663" s="387">
        <v>0.13176018780653273</v>
      </c>
      <c r="AK663" s="387">
        <v>2.9249712295905263E-2</v>
      </c>
      <c r="AL663" s="387">
        <v>2.0321090881409633E-2</v>
      </c>
      <c r="AM663" s="387">
        <v>3.6731179520995802E-3</v>
      </c>
      <c r="AN663" s="387">
        <v>2.6909660017222187E-2</v>
      </c>
      <c r="AO663" s="387">
        <v>0.16256879308358449</v>
      </c>
      <c r="AP663" s="387">
        <v>2.4487574516992988E-2</v>
      </c>
      <c r="AQ663" s="391">
        <v>715.35783598000012</v>
      </c>
      <c r="AR663" s="391">
        <v>1177.1679739999997</v>
      </c>
      <c r="AS663" s="391">
        <v>49.485665199999993</v>
      </c>
      <c r="AT663" s="391">
        <v>10.985423548399998</v>
      </c>
      <c r="AU663" s="391">
        <v>7.6320679</v>
      </c>
      <c r="AV663" s="391">
        <v>1.3795266100000001</v>
      </c>
      <c r="AW663" s="391">
        <v>10.106561385699997</v>
      </c>
      <c r="AX663" s="391">
        <v>61.056567999999999</v>
      </c>
      <c r="AY663" s="391">
        <v>9.1968897000000016</v>
      </c>
    </row>
    <row r="664" spans="1:51" customFormat="1" x14ac:dyDescent="0.25">
      <c r="A664" s="384" t="s">
        <v>942</v>
      </c>
      <c r="B664" s="384" t="s">
        <v>683</v>
      </c>
      <c r="C664" s="382">
        <v>2</v>
      </c>
      <c r="D664" s="384" t="s">
        <v>258</v>
      </c>
      <c r="E664" s="382">
        <v>54</v>
      </c>
      <c r="F664" s="386">
        <v>2014</v>
      </c>
      <c r="G664" s="390">
        <v>508.46599999999995</v>
      </c>
      <c r="H664" s="387">
        <v>1.1030261321307619</v>
      </c>
      <c r="I664" s="387">
        <v>1.9893159104050218</v>
      </c>
      <c r="J664" s="387">
        <v>8.401687743133264E-2</v>
      </c>
      <c r="K664" s="387">
        <v>8.0516870626551242E-3</v>
      </c>
      <c r="L664" s="387">
        <v>1.2960904957263614E-2</v>
      </c>
      <c r="M664" s="387">
        <v>2.9032352605680616E-3</v>
      </c>
      <c r="N664" s="387">
        <v>7.4075271644515077E-3</v>
      </c>
      <c r="O664" s="387">
        <v>0.10368724949160811</v>
      </c>
      <c r="P664" s="387">
        <v>1.9354998760979108E-2</v>
      </c>
      <c r="Q664" s="391">
        <v>560.85128529999997</v>
      </c>
      <c r="R664" s="391">
        <v>1011.4995036999997</v>
      </c>
      <c r="S664" s="391">
        <v>42.719725599999975</v>
      </c>
      <c r="T664" s="391">
        <v>4.0940091140000003</v>
      </c>
      <c r="U664" s="391">
        <v>6.5901795000000005</v>
      </c>
      <c r="V664" s="391">
        <v>1.47619642</v>
      </c>
      <c r="W664" s="391">
        <v>3.7664757072000001</v>
      </c>
      <c r="X664" s="391">
        <v>52.721441000000006</v>
      </c>
      <c r="Y664" s="391">
        <v>9.8413588000000018</v>
      </c>
      <c r="AA664" s="384" t="s">
        <v>942</v>
      </c>
      <c r="AB664" s="384" t="s">
        <v>683</v>
      </c>
      <c r="AC664" s="382">
        <v>2</v>
      </c>
      <c r="AD664" s="384" t="s">
        <v>258</v>
      </c>
      <c r="AE664" s="382">
        <v>54</v>
      </c>
      <c r="AF664" s="386">
        <v>2014</v>
      </c>
      <c r="AG664" s="390">
        <v>508.46599999999995</v>
      </c>
      <c r="AH664" s="387">
        <v>1.1030261321307619</v>
      </c>
      <c r="AI664" s="387">
        <v>1.9893159104050218</v>
      </c>
      <c r="AJ664" s="387">
        <v>8.401687743133264E-2</v>
      </c>
      <c r="AK664" s="387">
        <v>8.0516870626551242E-3</v>
      </c>
      <c r="AL664" s="387">
        <v>1.2960904957263614E-2</v>
      </c>
      <c r="AM664" s="387">
        <v>2.9032352605680616E-3</v>
      </c>
      <c r="AN664" s="387">
        <v>7.4075271644515077E-3</v>
      </c>
      <c r="AO664" s="387">
        <v>0.10368724949160811</v>
      </c>
      <c r="AP664" s="387">
        <v>1.9354998760979108E-2</v>
      </c>
      <c r="AQ664" s="391">
        <v>560.85128529999997</v>
      </c>
      <c r="AR664" s="391">
        <v>1011.4995036999997</v>
      </c>
      <c r="AS664" s="391">
        <v>42.719725599999975</v>
      </c>
      <c r="AT664" s="391">
        <v>4.0940091140000003</v>
      </c>
      <c r="AU664" s="391">
        <v>6.5901795000000005</v>
      </c>
      <c r="AV664" s="391">
        <v>1.47619642</v>
      </c>
      <c r="AW664" s="391">
        <v>3.7664757072000001</v>
      </c>
      <c r="AX664" s="391">
        <v>52.721441000000006</v>
      </c>
      <c r="AY664" s="391">
        <v>9.8413588000000018</v>
      </c>
    </row>
    <row r="665" spans="1:51" customFormat="1" x14ac:dyDescent="0.25">
      <c r="A665" s="384" t="s">
        <v>943</v>
      </c>
      <c r="B665" s="384" t="s">
        <v>683</v>
      </c>
      <c r="C665" s="382">
        <v>2</v>
      </c>
      <c r="D665" s="384" t="s">
        <v>258</v>
      </c>
      <c r="E665" s="382">
        <v>54</v>
      </c>
      <c r="F665" s="386">
        <v>2015</v>
      </c>
      <c r="G665" s="390">
        <v>636.21702999999991</v>
      </c>
      <c r="H665" s="387">
        <v>1.1061714913698555</v>
      </c>
      <c r="I665" s="387">
        <v>1.7946164352123679</v>
      </c>
      <c r="J665" s="387">
        <v>7.5904917226123303E-2</v>
      </c>
      <c r="K665" s="387">
        <v>7.4248979267342169E-3</v>
      </c>
      <c r="L665" s="387">
        <v>1.193126314144719E-2</v>
      </c>
      <c r="M665" s="387">
        <v>2.8082350137656645E-3</v>
      </c>
      <c r="N665" s="387">
        <v>6.8308842172929603E-3</v>
      </c>
      <c r="O665" s="387">
        <v>9.5450139082256275E-2</v>
      </c>
      <c r="P665" s="387">
        <v>1.8721652735388113E-2</v>
      </c>
      <c r="Q665" s="391">
        <v>703.76514091000001</v>
      </c>
      <c r="R665" s="391">
        <v>1141.7655384</v>
      </c>
      <c r="S665" s="391">
        <v>48.292000999999999</v>
      </c>
      <c r="T665" s="391">
        <v>4.7238465070000002</v>
      </c>
      <c r="U665" s="391">
        <v>7.5908728000000005</v>
      </c>
      <c r="V665" s="391">
        <v>1.7866469399999998</v>
      </c>
      <c r="W665" s="391">
        <v>4.345924869000001</v>
      </c>
      <c r="X665" s="391">
        <v>60.727004000000001</v>
      </c>
      <c r="Y665" s="391">
        <v>11.911034299999999</v>
      </c>
      <c r="AA665" s="384" t="s">
        <v>943</v>
      </c>
      <c r="AB665" s="384" t="s">
        <v>683</v>
      </c>
      <c r="AC665" s="382">
        <v>2</v>
      </c>
      <c r="AD665" s="384" t="s">
        <v>258</v>
      </c>
      <c r="AE665" s="382">
        <v>54</v>
      </c>
      <c r="AF665" s="386">
        <v>2015</v>
      </c>
      <c r="AG665" s="390">
        <v>636.21702999999991</v>
      </c>
      <c r="AH665" s="387">
        <v>1.1061714913698555</v>
      </c>
      <c r="AI665" s="387">
        <v>1.7946164352123679</v>
      </c>
      <c r="AJ665" s="387">
        <v>7.5904917226123303E-2</v>
      </c>
      <c r="AK665" s="387">
        <v>7.4248979267342169E-3</v>
      </c>
      <c r="AL665" s="387">
        <v>1.193126314144719E-2</v>
      </c>
      <c r="AM665" s="387">
        <v>2.8082350137656645E-3</v>
      </c>
      <c r="AN665" s="387">
        <v>6.8308842172929603E-3</v>
      </c>
      <c r="AO665" s="387">
        <v>9.5450139082256275E-2</v>
      </c>
      <c r="AP665" s="387">
        <v>1.8721652735388113E-2</v>
      </c>
      <c r="AQ665" s="391">
        <v>703.76514091000001</v>
      </c>
      <c r="AR665" s="391">
        <v>1141.7655384</v>
      </c>
      <c r="AS665" s="391">
        <v>48.292000999999999</v>
      </c>
      <c r="AT665" s="391">
        <v>4.7238465070000002</v>
      </c>
      <c r="AU665" s="391">
        <v>7.5908728000000005</v>
      </c>
      <c r="AV665" s="391">
        <v>1.7866469399999998</v>
      </c>
      <c r="AW665" s="391">
        <v>4.345924869000001</v>
      </c>
      <c r="AX665" s="391">
        <v>60.727004000000001</v>
      </c>
      <c r="AY665" s="391">
        <v>11.911034299999999</v>
      </c>
    </row>
    <row r="666" spans="1:51" customFormat="1" x14ac:dyDescent="0.25">
      <c r="A666" s="384" t="s">
        <v>944</v>
      </c>
      <c r="B666" s="384" t="s">
        <v>683</v>
      </c>
      <c r="C666" s="382">
        <v>2</v>
      </c>
      <c r="D666" s="384" t="s">
        <v>258</v>
      </c>
      <c r="E666" s="382">
        <v>54</v>
      </c>
      <c r="F666" s="386">
        <v>2016</v>
      </c>
      <c r="G666" s="390">
        <v>769.69323999999995</v>
      </c>
      <c r="H666" s="387">
        <v>1.1338426722573269</v>
      </c>
      <c r="I666" s="387">
        <v>1.7756689832692312</v>
      </c>
      <c r="J666" s="387">
        <v>7.4174186329088704E-2</v>
      </c>
      <c r="K666" s="387">
        <v>6.2020875784228012E-3</v>
      </c>
      <c r="L666" s="387">
        <v>1.1616002369983135E-2</v>
      </c>
      <c r="M666" s="387">
        <v>2.8789883876334946E-3</v>
      </c>
      <c r="N666" s="387">
        <v>5.7059042067200668E-3</v>
      </c>
      <c r="O666" s="387">
        <v>9.2928017660646234E-2</v>
      </c>
      <c r="P666" s="387">
        <v>1.9193339803789886E-2</v>
      </c>
      <c r="Q666" s="391">
        <v>872.71104005999996</v>
      </c>
      <c r="R666" s="391">
        <v>1366.7204129000002</v>
      </c>
      <c r="S666" s="391">
        <v>57.091369799999988</v>
      </c>
      <c r="T666" s="391">
        <v>4.7737048829999997</v>
      </c>
      <c r="U666" s="391">
        <v>8.9407584999999976</v>
      </c>
      <c r="V666" s="391">
        <v>2.2159379000000001</v>
      </c>
      <c r="W666" s="391">
        <v>4.3917958959999979</v>
      </c>
      <c r="X666" s="391">
        <v>71.526067000000012</v>
      </c>
      <c r="Y666" s="391">
        <v>14.772983900000002</v>
      </c>
      <c r="AA666" s="384" t="s">
        <v>944</v>
      </c>
      <c r="AB666" s="384" t="s">
        <v>683</v>
      </c>
      <c r="AC666" s="382">
        <v>2</v>
      </c>
      <c r="AD666" s="384" t="s">
        <v>258</v>
      </c>
      <c r="AE666" s="382">
        <v>54</v>
      </c>
      <c r="AF666" s="386">
        <v>2016</v>
      </c>
      <c r="AG666" s="390">
        <v>769.69323999999995</v>
      </c>
      <c r="AH666" s="387">
        <v>1.1338426722573269</v>
      </c>
      <c r="AI666" s="387">
        <v>1.7756689832692312</v>
      </c>
      <c r="AJ666" s="387">
        <v>7.4174186329088704E-2</v>
      </c>
      <c r="AK666" s="387">
        <v>6.2020875784228012E-3</v>
      </c>
      <c r="AL666" s="387">
        <v>1.1616002369983135E-2</v>
      </c>
      <c r="AM666" s="387">
        <v>2.8789883876334946E-3</v>
      </c>
      <c r="AN666" s="387">
        <v>5.7059042067200668E-3</v>
      </c>
      <c r="AO666" s="387">
        <v>9.2928017660646234E-2</v>
      </c>
      <c r="AP666" s="387">
        <v>1.9193339803789886E-2</v>
      </c>
      <c r="AQ666" s="391">
        <v>872.71104005999996</v>
      </c>
      <c r="AR666" s="391">
        <v>1366.7204129000002</v>
      </c>
      <c r="AS666" s="391">
        <v>57.091369799999988</v>
      </c>
      <c r="AT666" s="391">
        <v>4.7737048829999997</v>
      </c>
      <c r="AU666" s="391">
        <v>8.9407584999999976</v>
      </c>
      <c r="AV666" s="391">
        <v>2.2159379000000001</v>
      </c>
      <c r="AW666" s="391">
        <v>4.3917958959999979</v>
      </c>
      <c r="AX666" s="391">
        <v>71.526067000000012</v>
      </c>
      <c r="AY666" s="391">
        <v>14.772983900000002</v>
      </c>
    </row>
    <row r="667" spans="1:51" customFormat="1" x14ac:dyDescent="0.25">
      <c r="A667" s="384" t="s">
        <v>945</v>
      </c>
      <c r="B667" s="384" t="s">
        <v>683</v>
      </c>
      <c r="C667" s="382">
        <v>2</v>
      </c>
      <c r="D667" s="384" t="s">
        <v>258</v>
      </c>
      <c r="E667" s="382">
        <v>54</v>
      </c>
      <c r="F667" s="386">
        <v>2017</v>
      </c>
      <c r="G667" s="390">
        <v>694.88224000000002</v>
      </c>
      <c r="H667" s="387">
        <v>1.1181820055870186</v>
      </c>
      <c r="I667" s="387">
        <v>1.6596761613881512</v>
      </c>
      <c r="J667" s="387">
        <v>7.1827117786173386E-2</v>
      </c>
      <c r="K667" s="387">
        <v>5.9088487755853429E-3</v>
      </c>
      <c r="L667" s="387">
        <v>1.130865914777157E-2</v>
      </c>
      <c r="M667" s="387">
        <v>2.8603509423409637E-3</v>
      </c>
      <c r="N667" s="387">
        <v>5.4361219880939837E-3</v>
      </c>
      <c r="O667" s="387">
        <v>9.0469281528910567E-2</v>
      </c>
      <c r="P667" s="387">
        <v>1.9069085144556287E-2</v>
      </c>
      <c r="Q667" s="391">
        <v>777.00481677000005</v>
      </c>
      <c r="R667" s="391">
        <v>1153.2794887</v>
      </c>
      <c r="S667" s="391">
        <v>49.911388500000001</v>
      </c>
      <c r="T667" s="391">
        <v>4.1059540730000004</v>
      </c>
      <c r="U667" s="391">
        <v>7.8581863999999992</v>
      </c>
      <c r="V667" s="391">
        <v>1.9876070699999997</v>
      </c>
      <c r="W667" s="391">
        <v>3.7774646240000007</v>
      </c>
      <c r="X667" s="391">
        <v>62.865497000000005</v>
      </c>
      <c r="Y667" s="391">
        <v>13.250768599999997</v>
      </c>
      <c r="AA667" s="384" t="s">
        <v>945</v>
      </c>
      <c r="AB667" s="384" t="s">
        <v>683</v>
      </c>
      <c r="AC667" s="382">
        <v>2</v>
      </c>
      <c r="AD667" s="384" t="s">
        <v>258</v>
      </c>
      <c r="AE667" s="382">
        <v>54</v>
      </c>
      <c r="AF667" s="386">
        <v>2017</v>
      </c>
      <c r="AG667" s="390">
        <v>694.88224000000002</v>
      </c>
      <c r="AH667" s="387">
        <v>1.1181820055870186</v>
      </c>
      <c r="AI667" s="387">
        <v>1.6596761613881512</v>
      </c>
      <c r="AJ667" s="387">
        <v>7.1827117786173386E-2</v>
      </c>
      <c r="AK667" s="387">
        <v>5.9088487755853429E-3</v>
      </c>
      <c r="AL667" s="387">
        <v>1.130865914777157E-2</v>
      </c>
      <c r="AM667" s="387">
        <v>2.8603509423409637E-3</v>
      </c>
      <c r="AN667" s="387">
        <v>5.4361219880939837E-3</v>
      </c>
      <c r="AO667" s="387">
        <v>9.0469281528910567E-2</v>
      </c>
      <c r="AP667" s="387">
        <v>1.9069085144556287E-2</v>
      </c>
      <c r="AQ667" s="391">
        <v>777.00481677000005</v>
      </c>
      <c r="AR667" s="391">
        <v>1153.2794887</v>
      </c>
      <c r="AS667" s="391">
        <v>49.911388500000001</v>
      </c>
      <c r="AT667" s="391">
        <v>4.1059540730000004</v>
      </c>
      <c r="AU667" s="391">
        <v>7.8581863999999992</v>
      </c>
      <c r="AV667" s="391">
        <v>1.9876070699999997</v>
      </c>
      <c r="AW667" s="391">
        <v>3.7774646240000007</v>
      </c>
      <c r="AX667" s="391">
        <v>62.865497000000005</v>
      </c>
      <c r="AY667" s="391">
        <v>13.250768599999997</v>
      </c>
    </row>
    <row r="668" spans="1:51" customFormat="1" x14ac:dyDescent="0.25">
      <c r="A668" s="384" t="s">
        <v>946</v>
      </c>
      <c r="B668" s="384" t="s">
        <v>683</v>
      </c>
      <c r="C668" s="382">
        <v>2</v>
      </c>
      <c r="D668" s="384" t="s">
        <v>258</v>
      </c>
      <c r="E668" s="382">
        <v>54</v>
      </c>
      <c r="F668" s="386">
        <v>2018</v>
      </c>
      <c r="G668" s="390">
        <v>944.79831999999988</v>
      </c>
      <c r="H668" s="387">
        <v>1.1367036153599421</v>
      </c>
      <c r="I668" s="387">
        <v>1.5505997297920684</v>
      </c>
      <c r="J668" s="387">
        <v>7.0817135978819321E-2</v>
      </c>
      <c r="K668" s="387">
        <v>5.7334100138958779E-3</v>
      </c>
      <c r="L668" s="387">
        <v>1.1252911309156439E-2</v>
      </c>
      <c r="M668" s="387">
        <v>2.8704322844265856E-3</v>
      </c>
      <c r="N668" s="387">
        <v>5.2747221915043201E-3</v>
      </c>
      <c r="O668" s="387">
        <v>9.0023188229208573E-2</v>
      </c>
      <c r="P668" s="387">
        <v>1.9136318955351235E-2</v>
      </c>
      <c r="Q668" s="391">
        <v>1073.9556661299994</v>
      </c>
      <c r="R668" s="391">
        <v>1465.0040197000001</v>
      </c>
      <c r="S668" s="391">
        <v>66.907911100000035</v>
      </c>
      <c r="T668" s="391">
        <v>5.4169161490000013</v>
      </c>
      <c r="U668" s="391">
        <v>10.631731700000003</v>
      </c>
      <c r="V668" s="391">
        <v>2.7119795999999998</v>
      </c>
      <c r="W668" s="391">
        <v>4.9835486649999989</v>
      </c>
      <c r="X668" s="391">
        <v>85.053757000000019</v>
      </c>
      <c r="Y668" s="391">
        <v>18.079961999999998</v>
      </c>
      <c r="AA668" s="384" t="s">
        <v>946</v>
      </c>
      <c r="AB668" s="384" t="s">
        <v>683</v>
      </c>
      <c r="AC668" s="382">
        <v>2</v>
      </c>
      <c r="AD668" s="384" t="s">
        <v>258</v>
      </c>
      <c r="AE668" s="382">
        <v>54</v>
      </c>
      <c r="AF668" s="386">
        <v>2018</v>
      </c>
      <c r="AG668" s="390">
        <v>944.79831999999988</v>
      </c>
      <c r="AH668" s="387">
        <v>1.1367036153599421</v>
      </c>
      <c r="AI668" s="387">
        <v>1.5505997297920684</v>
      </c>
      <c r="AJ668" s="387">
        <v>7.0817135978819321E-2</v>
      </c>
      <c r="AK668" s="387">
        <v>5.7334100138958779E-3</v>
      </c>
      <c r="AL668" s="387">
        <v>1.1252911309156439E-2</v>
      </c>
      <c r="AM668" s="387">
        <v>2.8704322844265856E-3</v>
      </c>
      <c r="AN668" s="387">
        <v>5.2747221915043201E-3</v>
      </c>
      <c r="AO668" s="387">
        <v>9.0023188229208573E-2</v>
      </c>
      <c r="AP668" s="387">
        <v>1.9136318955351235E-2</v>
      </c>
      <c r="AQ668" s="391">
        <v>1073.9556661299994</v>
      </c>
      <c r="AR668" s="391">
        <v>1465.0040197000001</v>
      </c>
      <c r="AS668" s="391">
        <v>66.907911100000035</v>
      </c>
      <c r="AT668" s="391">
        <v>5.4169161490000013</v>
      </c>
      <c r="AU668" s="391">
        <v>10.631731700000003</v>
      </c>
      <c r="AV668" s="391">
        <v>2.7119795999999998</v>
      </c>
      <c r="AW668" s="391">
        <v>4.9835486649999989</v>
      </c>
      <c r="AX668" s="391">
        <v>85.053757000000019</v>
      </c>
      <c r="AY668" s="391">
        <v>18.079961999999998</v>
      </c>
    </row>
    <row r="669" spans="1:51" customFormat="1" x14ac:dyDescent="0.25">
      <c r="A669" s="384" t="s">
        <v>947</v>
      </c>
      <c r="B669" s="384" t="s">
        <v>683</v>
      </c>
      <c r="C669" s="382">
        <v>2</v>
      </c>
      <c r="D669" s="384" t="s">
        <v>258</v>
      </c>
      <c r="E669" s="382">
        <v>54</v>
      </c>
      <c r="F669" s="386">
        <v>2019</v>
      </c>
      <c r="G669" s="390">
        <v>957.16439999999977</v>
      </c>
      <c r="H669" s="387">
        <v>1.2024485248929027</v>
      </c>
      <c r="I669" s="387">
        <v>1.6167061459870435</v>
      </c>
      <c r="J669" s="387">
        <v>7.2301114416708404E-2</v>
      </c>
      <c r="K669" s="387">
        <v>5.4066261125048113E-3</v>
      </c>
      <c r="L669" s="387">
        <v>1.1932892405944062E-2</v>
      </c>
      <c r="M669" s="387">
        <v>2.995240420558893E-3</v>
      </c>
      <c r="N669" s="387">
        <v>4.974077135547459E-3</v>
      </c>
      <c r="O669" s="387">
        <v>9.5463081368258179E-2</v>
      </c>
      <c r="P669" s="387">
        <v>1.9968383487726872E-2</v>
      </c>
      <c r="Q669" s="391">
        <v>1150.94092086</v>
      </c>
      <c r="R669" s="391">
        <v>1547.4535682000005</v>
      </c>
      <c r="S669" s="391">
        <v>69.204052800000028</v>
      </c>
      <c r="T669" s="391">
        <v>5.1750300389999992</v>
      </c>
      <c r="U669" s="391">
        <v>11.421739800000001</v>
      </c>
      <c r="V669" s="391">
        <v>2.8669374999999997</v>
      </c>
      <c r="W669" s="391">
        <v>4.7610095570000013</v>
      </c>
      <c r="X669" s="391">
        <v>91.373863</v>
      </c>
      <c r="Y669" s="391">
        <v>19.113025799999996</v>
      </c>
      <c r="AA669" s="384" t="s">
        <v>947</v>
      </c>
      <c r="AB669" s="384" t="s">
        <v>683</v>
      </c>
      <c r="AC669" s="382">
        <v>2</v>
      </c>
      <c r="AD669" s="384" t="s">
        <v>258</v>
      </c>
      <c r="AE669" s="382">
        <v>54</v>
      </c>
      <c r="AF669" s="386">
        <v>2019</v>
      </c>
      <c r="AG669" s="390">
        <v>957.16439999999977</v>
      </c>
      <c r="AH669" s="387">
        <v>1.2024485248929027</v>
      </c>
      <c r="AI669" s="387">
        <v>1.6167061459870435</v>
      </c>
      <c r="AJ669" s="387">
        <v>7.2301114416708404E-2</v>
      </c>
      <c r="AK669" s="387">
        <v>5.4066261125048113E-3</v>
      </c>
      <c r="AL669" s="387">
        <v>1.1932892405944062E-2</v>
      </c>
      <c r="AM669" s="387">
        <v>2.995240420558893E-3</v>
      </c>
      <c r="AN669" s="387">
        <v>4.974077135547459E-3</v>
      </c>
      <c r="AO669" s="387">
        <v>9.5463081368258179E-2</v>
      </c>
      <c r="AP669" s="387">
        <v>1.9968383487726872E-2</v>
      </c>
      <c r="AQ669" s="391">
        <v>1150.94092086</v>
      </c>
      <c r="AR669" s="391">
        <v>1547.4535682000005</v>
      </c>
      <c r="AS669" s="391">
        <v>69.204052800000028</v>
      </c>
      <c r="AT669" s="391">
        <v>5.1750300389999992</v>
      </c>
      <c r="AU669" s="391">
        <v>11.421739800000001</v>
      </c>
      <c r="AV669" s="391">
        <v>2.8669374999999997</v>
      </c>
      <c r="AW669" s="391">
        <v>4.7610095570000013</v>
      </c>
      <c r="AX669" s="391">
        <v>91.373863</v>
      </c>
      <c r="AY669" s="391">
        <v>19.113025799999996</v>
      </c>
    </row>
    <row r="670" spans="1:51" customFormat="1" x14ac:dyDescent="0.25">
      <c r="A670" s="384" t="s">
        <v>948</v>
      </c>
      <c r="B670" s="384" t="s">
        <v>683</v>
      </c>
      <c r="C670" s="382">
        <v>2</v>
      </c>
      <c r="D670" s="384" t="s">
        <v>258</v>
      </c>
      <c r="E670" s="382">
        <v>54</v>
      </c>
      <c r="F670" s="386">
        <v>2020</v>
      </c>
      <c r="G670" s="390">
        <v>780.87903999999992</v>
      </c>
      <c r="H670" s="387">
        <v>1.183028894231813</v>
      </c>
      <c r="I670" s="387">
        <v>1.5417952697257702</v>
      </c>
      <c r="J670" s="387">
        <v>7.1469255981054386E-2</v>
      </c>
      <c r="K670" s="387">
        <v>5.3207071904503951E-3</v>
      </c>
      <c r="L670" s="387">
        <v>1.1584854806706041E-2</v>
      </c>
      <c r="M670" s="387">
        <v>2.9511296653576464E-3</v>
      </c>
      <c r="N670" s="387">
        <v>4.8950345497812322E-3</v>
      </c>
      <c r="O670" s="387">
        <v>9.2678814890459857E-2</v>
      </c>
      <c r="P670" s="387">
        <v>1.9674275544647738E-2</v>
      </c>
      <c r="Q670" s="391">
        <v>923.80246721999958</v>
      </c>
      <c r="R670" s="391">
        <v>1203.9556101000003</v>
      </c>
      <c r="S670" s="391">
        <v>55.808844000000001</v>
      </c>
      <c r="T670" s="391">
        <v>4.1548287230000014</v>
      </c>
      <c r="U670" s="391">
        <v>9.0463702999999978</v>
      </c>
      <c r="V670" s="391">
        <v>2.3044753</v>
      </c>
      <c r="W670" s="391">
        <v>3.8224298800000005</v>
      </c>
      <c r="X670" s="391">
        <v>72.370943999999994</v>
      </c>
      <c r="Y670" s="391">
        <v>15.363229400000002</v>
      </c>
      <c r="AA670" s="384" t="s">
        <v>948</v>
      </c>
      <c r="AB670" s="384" t="s">
        <v>683</v>
      </c>
      <c r="AC670" s="382">
        <v>2</v>
      </c>
      <c r="AD670" s="384" t="s">
        <v>258</v>
      </c>
      <c r="AE670" s="382">
        <v>54</v>
      </c>
      <c r="AF670" s="386">
        <v>2020</v>
      </c>
      <c r="AG670" s="390">
        <v>780.87903999999992</v>
      </c>
      <c r="AH670" s="387">
        <v>1.183028894231813</v>
      </c>
      <c r="AI670" s="387">
        <v>1.5417952697257702</v>
      </c>
      <c r="AJ670" s="387">
        <v>7.1469255981054386E-2</v>
      </c>
      <c r="AK670" s="387">
        <v>5.3207071904503951E-3</v>
      </c>
      <c r="AL670" s="387">
        <v>1.1584854806706041E-2</v>
      </c>
      <c r="AM670" s="387">
        <v>2.9511296653576464E-3</v>
      </c>
      <c r="AN670" s="387">
        <v>4.8950345497812322E-3</v>
      </c>
      <c r="AO670" s="387">
        <v>9.2678814890459857E-2</v>
      </c>
      <c r="AP670" s="387">
        <v>1.9674275544647738E-2</v>
      </c>
      <c r="AQ670" s="391">
        <v>923.80246721999958</v>
      </c>
      <c r="AR670" s="391">
        <v>1203.9556101000003</v>
      </c>
      <c r="AS670" s="391">
        <v>55.808844000000001</v>
      </c>
      <c r="AT670" s="391">
        <v>4.1548287230000014</v>
      </c>
      <c r="AU670" s="391">
        <v>9.0463702999999978</v>
      </c>
      <c r="AV670" s="391">
        <v>2.3044753</v>
      </c>
      <c r="AW670" s="391">
        <v>3.8224298800000005</v>
      </c>
      <c r="AX670" s="391">
        <v>72.370943999999994</v>
      </c>
      <c r="AY670" s="391">
        <v>15.363229400000002</v>
      </c>
    </row>
    <row r="671" spans="1:51" customFormat="1" x14ac:dyDescent="0.25">
      <c r="A671" s="384" t="s">
        <v>949</v>
      </c>
      <c r="B671" s="384" t="s">
        <v>683</v>
      </c>
      <c r="C671" s="382">
        <v>2</v>
      </c>
      <c r="D671" s="384" t="s">
        <v>258</v>
      </c>
      <c r="E671" s="382">
        <v>54</v>
      </c>
      <c r="F671" s="386">
        <v>2021</v>
      </c>
      <c r="G671" s="390">
        <v>852.43223</v>
      </c>
      <c r="H671" s="387">
        <v>1.169387901909809</v>
      </c>
      <c r="I671" s="387">
        <v>1.4837127513350821</v>
      </c>
      <c r="J671" s="387">
        <v>6.890478965113743E-2</v>
      </c>
      <c r="K671" s="387">
        <v>5.2384464850654478E-3</v>
      </c>
      <c r="L671" s="387">
        <v>1.1675398289433519E-2</v>
      </c>
      <c r="M671" s="387">
        <v>2.9403475276855739E-3</v>
      </c>
      <c r="N671" s="387">
        <v>4.8193585571019524E-3</v>
      </c>
      <c r="O671" s="387">
        <v>9.3403196404246727E-2</v>
      </c>
      <c r="P671" s="387">
        <v>1.9602404991186217E-2</v>
      </c>
      <c r="Q671" s="391">
        <v>996.82393695999974</v>
      </c>
      <c r="R671" s="391">
        <v>1264.7645692999995</v>
      </c>
      <c r="S671" s="391">
        <v>58.736663500000006</v>
      </c>
      <c r="T671" s="391">
        <v>4.4654206190000014</v>
      </c>
      <c r="U671" s="391">
        <v>9.9524857999999998</v>
      </c>
      <c r="V671" s="391">
        <v>2.5064470000000005</v>
      </c>
      <c r="W671" s="391">
        <v>4.1081765619999997</v>
      </c>
      <c r="X671" s="391">
        <v>79.619895000000014</v>
      </c>
      <c r="Y671" s="391">
        <v>16.709721799999997</v>
      </c>
      <c r="AA671" s="384" t="s">
        <v>949</v>
      </c>
      <c r="AB671" s="384" t="s">
        <v>683</v>
      </c>
      <c r="AC671" s="382">
        <v>2</v>
      </c>
      <c r="AD671" s="384" t="s">
        <v>258</v>
      </c>
      <c r="AE671" s="382">
        <v>54</v>
      </c>
      <c r="AF671" s="386">
        <v>2021</v>
      </c>
      <c r="AG671" s="390">
        <v>852.43223</v>
      </c>
      <c r="AH671" s="387">
        <v>1.169387901909809</v>
      </c>
      <c r="AI671" s="387">
        <v>1.4837127513350821</v>
      </c>
      <c r="AJ671" s="387">
        <v>6.890478965113743E-2</v>
      </c>
      <c r="AK671" s="387">
        <v>5.2384464850654478E-3</v>
      </c>
      <c r="AL671" s="387">
        <v>1.1675398289433519E-2</v>
      </c>
      <c r="AM671" s="387">
        <v>2.9403475276855739E-3</v>
      </c>
      <c r="AN671" s="387">
        <v>4.8193585571019524E-3</v>
      </c>
      <c r="AO671" s="387">
        <v>9.3403196404246727E-2</v>
      </c>
      <c r="AP671" s="387">
        <v>1.9602404991186217E-2</v>
      </c>
      <c r="AQ671" s="391">
        <v>996.82393695999974</v>
      </c>
      <c r="AR671" s="391">
        <v>1264.7645692999995</v>
      </c>
      <c r="AS671" s="391">
        <v>58.736663500000006</v>
      </c>
      <c r="AT671" s="391">
        <v>4.4654206190000014</v>
      </c>
      <c r="AU671" s="391">
        <v>9.9524857999999998</v>
      </c>
      <c r="AV671" s="391">
        <v>2.5064470000000005</v>
      </c>
      <c r="AW671" s="391">
        <v>4.1081765619999997</v>
      </c>
      <c r="AX671" s="391">
        <v>79.619895000000014</v>
      </c>
      <c r="AY671" s="391">
        <v>16.709721799999997</v>
      </c>
    </row>
    <row r="672" spans="1:51" customFormat="1" x14ac:dyDescent="0.25">
      <c r="A672" s="384" t="s">
        <v>950</v>
      </c>
      <c r="B672" s="384" t="s">
        <v>683</v>
      </c>
      <c r="C672" s="382">
        <v>2</v>
      </c>
      <c r="D672" s="384" t="s">
        <v>258</v>
      </c>
      <c r="E672" s="382">
        <v>54</v>
      </c>
      <c r="F672" s="386">
        <v>2022</v>
      </c>
      <c r="G672" s="390">
        <v>1229.92824</v>
      </c>
      <c r="H672" s="387">
        <v>1.1724989003830011</v>
      </c>
      <c r="I672" s="387">
        <v>1.4644071193942167</v>
      </c>
      <c r="J672" s="387">
        <v>6.8850369432935349E-2</v>
      </c>
      <c r="K672" s="387">
        <v>5.3003357821916506E-3</v>
      </c>
      <c r="L672" s="387">
        <v>1.1779352590521864E-2</v>
      </c>
      <c r="M672" s="387">
        <v>2.9494911020174638E-3</v>
      </c>
      <c r="N672" s="387">
        <v>4.8762925819151853E-3</v>
      </c>
      <c r="O672" s="387">
        <v>9.4234865279619898E-2</v>
      </c>
      <c r="P672" s="387">
        <v>1.9663381336784334E-2</v>
      </c>
      <c r="Q672" s="391">
        <v>1442.0895089499998</v>
      </c>
      <c r="R672" s="391">
        <v>1801.1156709999989</v>
      </c>
      <c r="S672" s="391">
        <v>84.681013699999966</v>
      </c>
      <c r="T672" s="391">
        <v>6.5190326599999997</v>
      </c>
      <c r="U672" s="391">
        <v>14.487758399999997</v>
      </c>
      <c r="V672" s="391">
        <v>3.6276623999999993</v>
      </c>
      <c r="W672" s="391">
        <v>5.9974899529999997</v>
      </c>
      <c r="X672" s="391">
        <v>115.90212200000001</v>
      </c>
      <c r="Y672" s="391">
        <v>24.184548000000003</v>
      </c>
      <c r="AA672" s="384" t="s">
        <v>950</v>
      </c>
      <c r="AB672" s="384" t="s">
        <v>683</v>
      </c>
      <c r="AC672" s="382">
        <v>2</v>
      </c>
      <c r="AD672" s="384" t="s">
        <v>258</v>
      </c>
      <c r="AE672" s="382">
        <v>54</v>
      </c>
      <c r="AF672" s="386">
        <v>2022</v>
      </c>
      <c r="AG672" s="390">
        <v>1229.92824</v>
      </c>
      <c r="AH672" s="387">
        <v>1.1724989003830011</v>
      </c>
      <c r="AI672" s="387">
        <v>1.4644071193942167</v>
      </c>
      <c r="AJ672" s="387">
        <v>6.8850369432935349E-2</v>
      </c>
      <c r="AK672" s="387">
        <v>5.3003357821916506E-3</v>
      </c>
      <c r="AL672" s="387">
        <v>1.1779352590521864E-2</v>
      </c>
      <c r="AM672" s="387">
        <v>2.9494911020174638E-3</v>
      </c>
      <c r="AN672" s="387">
        <v>4.8762925819151853E-3</v>
      </c>
      <c r="AO672" s="387">
        <v>9.4234865279619898E-2</v>
      </c>
      <c r="AP672" s="387">
        <v>1.9663381336784334E-2</v>
      </c>
      <c r="AQ672" s="391">
        <v>1442.0895089499998</v>
      </c>
      <c r="AR672" s="391">
        <v>1801.1156709999989</v>
      </c>
      <c r="AS672" s="391">
        <v>84.681013699999966</v>
      </c>
      <c r="AT672" s="391">
        <v>6.5190326599999997</v>
      </c>
      <c r="AU672" s="391">
        <v>14.487758399999997</v>
      </c>
      <c r="AV672" s="391">
        <v>3.6276623999999993</v>
      </c>
      <c r="AW672" s="391">
        <v>5.9974899529999997</v>
      </c>
      <c r="AX672" s="391">
        <v>115.90212200000001</v>
      </c>
      <c r="AY672" s="391">
        <v>24.184548000000003</v>
      </c>
    </row>
    <row r="673" spans="1:51" customFormat="1" x14ac:dyDescent="0.25">
      <c r="A673" s="384" t="s">
        <v>951</v>
      </c>
      <c r="B673" s="384" t="s">
        <v>683</v>
      </c>
      <c r="C673" s="382">
        <v>2</v>
      </c>
      <c r="D673" s="384" t="s">
        <v>258</v>
      </c>
      <c r="E673" s="382">
        <v>54</v>
      </c>
      <c r="F673" s="386">
        <v>2023</v>
      </c>
      <c r="G673" s="390">
        <v>1300.13645</v>
      </c>
      <c r="H673" s="387">
        <v>1.1642130521454108</v>
      </c>
      <c r="I673" s="387">
        <v>1.4463397238036049</v>
      </c>
      <c r="J673" s="387">
        <v>6.8279463974723634E-2</v>
      </c>
      <c r="K673" s="387">
        <v>5.2812309577198605E-3</v>
      </c>
      <c r="L673" s="387">
        <v>1.1642854409627541E-2</v>
      </c>
      <c r="M673" s="387">
        <v>2.9310811953622254E-3</v>
      </c>
      <c r="N673" s="387">
        <v>4.8587173607816331E-3</v>
      </c>
      <c r="O673" s="387">
        <v>9.3142791281638146E-2</v>
      </c>
      <c r="P673" s="387">
        <v>1.9540652060020314E-2</v>
      </c>
      <c r="Q673" s="391">
        <v>1513.6358246599993</v>
      </c>
      <c r="R673" s="391">
        <v>1880.4389939999994</v>
      </c>
      <c r="S673" s="391">
        <v>88.772619900000066</v>
      </c>
      <c r="T673" s="391">
        <v>6.866320868999999</v>
      </c>
      <c r="U673" s="391">
        <v>15.137299399999998</v>
      </c>
      <c r="V673" s="391">
        <v>3.8108055000000003</v>
      </c>
      <c r="W673" s="391">
        <v>6.3169955410000016</v>
      </c>
      <c r="X673" s="391">
        <v>121.09833799999997</v>
      </c>
      <c r="Y673" s="391">
        <v>25.405513999999997</v>
      </c>
      <c r="AA673" s="384" t="s">
        <v>951</v>
      </c>
      <c r="AB673" s="384" t="s">
        <v>683</v>
      </c>
      <c r="AC673" s="382">
        <v>2</v>
      </c>
      <c r="AD673" s="384" t="s">
        <v>258</v>
      </c>
      <c r="AE673" s="382">
        <v>54</v>
      </c>
      <c r="AF673" s="386">
        <v>2023</v>
      </c>
      <c r="AG673" s="390">
        <v>1300.13645</v>
      </c>
      <c r="AH673" s="387">
        <v>1.1642130521454108</v>
      </c>
      <c r="AI673" s="387">
        <v>1.4463397238036049</v>
      </c>
      <c r="AJ673" s="387">
        <v>6.8279463974723634E-2</v>
      </c>
      <c r="AK673" s="387">
        <v>5.2812309577198605E-3</v>
      </c>
      <c r="AL673" s="387">
        <v>1.1642854409627541E-2</v>
      </c>
      <c r="AM673" s="387">
        <v>2.9310811953622254E-3</v>
      </c>
      <c r="AN673" s="387">
        <v>4.8587173607816331E-3</v>
      </c>
      <c r="AO673" s="387">
        <v>9.3142791281638146E-2</v>
      </c>
      <c r="AP673" s="387">
        <v>1.9540652060020314E-2</v>
      </c>
      <c r="AQ673" s="391">
        <v>1513.6358246599993</v>
      </c>
      <c r="AR673" s="391">
        <v>1880.4389939999994</v>
      </c>
      <c r="AS673" s="391">
        <v>88.772619900000066</v>
      </c>
      <c r="AT673" s="391">
        <v>6.866320868999999</v>
      </c>
      <c r="AU673" s="391">
        <v>15.137299399999998</v>
      </c>
      <c r="AV673" s="391">
        <v>3.8108055000000003</v>
      </c>
      <c r="AW673" s="391">
        <v>6.3169955410000016</v>
      </c>
      <c r="AX673" s="391">
        <v>121.09833799999997</v>
      </c>
      <c r="AY673" s="391">
        <v>25.405513999999997</v>
      </c>
    </row>
    <row r="674" spans="1:51" customFormat="1" x14ac:dyDescent="0.25">
      <c r="A674" s="384" t="s">
        <v>952</v>
      </c>
      <c r="B674" s="384" t="s">
        <v>683</v>
      </c>
      <c r="C674" s="382">
        <v>2</v>
      </c>
      <c r="D674" s="384" t="s">
        <v>258</v>
      </c>
      <c r="E674" s="382">
        <v>54</v>
      </c>
      <c r="F674" s="386">
        <v>2024</v>
      </c>
      <c r="G674" s="390">
        <v>1356.33833</v>
      </c>
      <c r="H674" s="387">
        <v>1.1468110937777594</v>
      </c>
      <c r="I674" s="387">
        <v>1.4042618400380973</v>
      </c>
      <c r="J674" s="387">
        <v>6.6432217026558577E-2</v>
      </c>
      <c r="K674" s="387">
        <v>5.1988051705358787E-3</v>
      </c>
      <c r="L674" s="387">
        <v>1.1314990928553937E-2</v>
      </c>
      <c r="M674" s="387">
        <v>2.8906987388611222E-3</v>
      </c>
      <c r="N674" s="387">
        <v>4.7828836850758311E-3</v>
      </c>
      <c r="O674" s="387">
        <v>9.0520058516668181E-2</v>
      </c>
      <c r="P674" s="387">
        <v>1.9271429127863695E-2</v>
      </c>
      <c r="Q674" s="391">
        <v>1555.4638437599997</v>
      </c>
      <c r="R674" s="391">
        <v>1904.6541589999999</v>
      </c>
      <c r="S674" s="391">
        <v>90.104562300000026</v>
      </c>
      <c r="T674" s="391">
        <v>7.0513387229999998</v>
      </c>
      <c r="U674" s="391">
        <v>15.346955899999998</v>
      </c>
      <c r="V674" s="391">
        <v>3.9207655000000008</v>
      </c>
      <c r="W674" s="391">
        <v>6.4872084699999988</v>
      </c>
      <c r="X674" s="391">
        <v>122.775825</v>
      </c>
      <c r="Y674" s="391">
        <v>26.138577999999999</v>
      </c>
      <c r="AA674" s="384" t="s">
        <v>952</v>
      </c>
      <c r="AB674" s="384" t="s">
        <v>683</v>
      </c>
      <c r="AC674" s="382">
        <v>2</v>
      </c>
      <c r="AD674" s="384" t="s">
        <v>258</v>
      </c>
      <c r="AE674" s="382">
        <v>54</v>
      </c>
      <c r="AF674" s="386">
        <v>2024</v>
      </c>
      <c r="AG674" s="390">
        <v>1356.33833</v>
      </c>
      <c r="AH674" s="387">
        <v>1.1468110937777594</v>
      </c>
      <c r="AI674" s="387">
        <v>1.4042618400380973</v>
      </c>
      <c r="AJ674" s="387">
        <v>6.6432217026558577E-2</v>
      </c>
      <c r="AK674" s="387">
        <v>5.1988051705358787E-3</v>
      </c>
      <c r="AL674" s="387">
        <v>1.1314990928553937E-2</v>
      </c>
      <c r="AM674" s="387">
        <v>2.8906987388611222E-3</v>
      </c>
      <c r="AN674" s="387">
        <v>4.7828836850758311E-3</v>
      </c>
      <c r="AO674" s="387">
        <v>9.0520058516668181E-2</v>
      </c>
      <c r="AP674" s="387">
        <v>1.9271429127863695E-2</v>
      </c>
      <c r="AQ674" s="391">
        <v>1555.4638437599997</v>
      </c>
      <c r="AR674" s="391">
        <v>1904.6541589999999</v>
      </c>
      <c r="AS674" s="391">
        <v>90.104562300000026</v>
      </c>
      <c r="AT674" s="391">
        <v>7.0513387229999998</v>
      </c>
      <c r="AU674" s="391">
        <v>15.346955899999998</v>
      </c>
      <c r="AV674" s="391">
        <v>3.9207655000000008</v>
      </c>
      <c r="AW674" s="391">
        <v>6.4872084699999988</v>
      </c>
      <c r="AX674" s="391">
        <v>122.775825</v>
      </c>
      <c r="AY674" s="391">
        <v>26.138577999999999</v>
      </c>
    </row>
    <row r="675" spans="1:51" customFormat="1" x14ac:dyDescent="0.25">
      <c r="A675" s="384" t="s">
        <v>953</v>
      </c>
      <c r="B675" s="384" t="s">
        <v>683</v>
      </c>
      <c r="C675" s="382">
        <v>2</v>
      </c>
      <c r="D675" s="384" t="s">
        <v>258</v>
      </c>
      <c r="E675" s="382">
        <v>54</v>
      </c>
      <c r="F675" s="386">
        <v>2025</v>
      </c>
      <c r="G675" s="390">
        <v>1375.3873800000003</v>
      </c>
      <c r="H675" s="387">
        <v>1.1358551322537211</v>
      </c>
      <c r="I675" s="387">
        <v>1.3789784162480825</v>
      </c>
      <c r="J675" s="387">
        <v>6.6015520223836818E-2</v>
      </c>
      <c r="K675" s="387">
        <v>5.1586901669840833E-3</v>
      </c>
      <c r="L675" s="387">
        <v>1.1120944413493164E-2</v>
      </c>
      <c r="M675" s="387">
        <v>2.8657522653726835E-3</v>
      </c>
      <c r="N675" s="387">
        <v>4.7459824613193691E-3</v>
      </c>
      <c r="O675" s="387">
        <v>8.8967532187186407E-2</v>
      </c>
      <c r="P675" s="387">
        <v>1.9105117861412977E-2</v>
      </c>
      <c r="Q675" s="391">
        <v>1562.2408144099993</v>
      </c>
      <c r="R675" s="391">
        <v>1896.6295110000001</v>
      </c>
      <c r="S675" s="391">
        <v>90.796913399999966</v>
      </c>
      <c r="T675" s="391">
        <v>7.0951973530000023</v>
      </c>
      <c r="U675" s="391">
        <v>15.295606600000003</v>
      </c>
      <c r="V675" s="391">
        <v>3.941519500000001</v>
      </c>
      <c r="W675" s="391">
        <v>6.5275643829999996</v>
      </c>
      <c r="X675" s="391">
        <v>122.36482100000001</v>
      </c>
      <c r="Y675" s="391">
        <v>26.276938000000005</v>
      </c>
      <c r="AA675" s="384" t="s">
        <v>953</v>
      </c>
      <c r="AB675" s="384" t="s">
        <v>683</v>
      </c>
      <c r="AC675" s="382">
        <v>2</v>
      </c>
      <c r="AD675" s="384" t="s">
        <v>258</v>
      </c>
      <c r="AE675" s="382">
        <v>54</v>
      </c>
      <c r="AF675" s="386">
        <v>2025</v>
      </c>
      <c r="AG675" s="390">
        <v>1375.3873800000003</v>
      </c>
      <c r="AH675" s="387">
        <v>1.1358551322537211</v>
      </c>
      <c r="AI675" s="387">
        <v>1.3789784162480825</v>
      </c>
      <c r="AJ675" s="387">
        <v>6.6015520223836818E-2</v>
      </c>
      <c r="AK675" s="387">
        <v>5.1586901669840833E-3</v>
      </c>
      <c r="AL675" s="387">
        <v>1.1120944413493164E-2</v>
      </c>
      <c r="AM675" s="387">
        <v>2.8657522653726835E-3</v>
      </c>
      <c r="AN675" s="387">
        <v>4.7459824613193691E-3</v>
      </c>
      <c r="AO675" s="387">
        <v>8.8967532187186407E-2</v>
      </c>
      <c r="AP675" s="387">
        <v>1.9105117861412977E-2</v>
      </c>
      <c r="AQ675" s="391">
        <v>1562.2408144099993</v>
      </c>
      <c r="AR675" s="391">
        <v>1896.6295110000001</v>
      </c>
      <c r="AS675" s="391">
        <v>90.796913399999966</v>
      </c>
      <c r="AT675" s="391">
        <v>7.0951973530000023</v>
      </c>
      <c r="AU675" s="391">
        <v>15.295606600000003</v>
      </c>
      <c r="AV675" s="391">
        <v>3.941519500000001</v>
      </c>
      <c r="AW675" s="391">
        <v>6.5275643829999996</v>
      </c>
      <c r="AX675" s="391">
        <v>122.36482100000001</v>
      </c>
      <c r="AY675" s="391">
        <v>26.276938000000005</v>
      </c>
    </row>
    <row r="676" spans="1:51" customFormat="1" x14ac:dyDescent="0.25">
      <c r="A676" s="384" t="s">
        <v>954</v>
      </c>
      <c r="B676" s="384" t="s">
        <v>683</v>
      </c>
      <c r="C676" s="382">
        <v>2</v>
      </c>
      <c r="D676" s="384" t="s">
        <v>258</v>
      </c>
      <c r="E676" s="382">
        <v>54</v>
      </c>
      <c r="F676" s="386">
        <v>2026</v>
      </c>
      <c r="G676" s="390">
        <v>1382.7945999999999</v>
      </c>
      <c r="H676" s="387">
        <v>1.1105726952650812</v>
      </c>
      <c r="I676" s="387">
        <v>1.3605083314615205</v>
      </c>
      <c r="J676" s="387">
        <v>6.5811503747555844E-2</v>
      </c>
      <c r="K676" s="387">
        <v>4.8744877163969273E-3</v>
      </c>
      <c r="L676" s="387">
        <v>1.1253825260816031E-2</v>
      </c>
      <c r="M676" s="387">
        <v>2.8783208294275958E-3</v>
      </c>
      <c r="N676" s="387">
        <v>4.4845155238529277E-3</v>
      </c>
      <c r="O676" s="387">
        <v>9.0030470902909207E-2</v>
      </c>
      <c r="P676" s="387">
        <v>1.9188896890398623E-2</v>
      </c>
      <c r="Q676" s="391">
        <v>1535.6939259199996</v>
      </c>
      <c r="R676" s="391">
        <v>1881.3035740000005</v>
      </c>
      <c r="S676" s="391">
        <v>91.003791999999976</v>
      </c>
      <c r="T676" s="391">
        <v>6.7404152920000024</v>
      </c>
      <c r="U676" s="391">
        <v>15.561728799999999</v>
      </c>
      <c r="V676" s="391">
        <v>3.9801265000000003</v>
      </c>
      <c r="W676" s="391">
        <v>6.2011638499999995</v>
      </c>
      <c r="X676" s="391">
        <v>124.49364899999998</v>
      </c>
      <c r="Y676" s="391">
        <v>26.534303000000008</v>
      </c>
      <c r="AA676" s="384" t="s">
        <v>954</v>
      </c>
      <c r="AB676" s="384" t="s">
        <v>683</v>
      </c>
      <c r="AC676" s="382">
        <v>2</v>
      </c>
      <c r="AD676" s="384" t="s">
        <v>258</v>
      </c>
      <c r="AE676" s="382">
        <v>54</v>
      </c>
      <c r="AF676" s="386">
        <v>2026</v>
      </c>
      <c r="AG676" s="390">
        <v>1382.7945999999999</v>
      </c>
      <c r="AH676" s="387">
        <v>1.1105726952650812</v>
      </c>
      <c r="AI676" s="387">
        <v>1.3605083314615205</v>
      </c>
      <c r="AJ676" s="387">
        <v>6.5811503747555844E-2</v>
      </c>
      <c r="AK676" s="387">
        <v>4.8744877163969273E-3</v>
      </c>
      <c r="AL676" s="387">
        <v>1.1253825260816031E-2</v>
      </c>
      <c r="AM676" s="387">
        <v>2.8783208294275958E-3</v>
      </c>
      <c r="AN676" s="387">
        <v>4.4845155238529277E-3</v>
      </c>
      <c r="AO676" s="387">
        <v>9.0030470902909207E-2</v>
      </c>
      <c r="AP676" s="387">
        <v>1.9188896890398623E-2</v>
      </c>
      <c r="AQ676" s="391">
        <v>1535.6939259199996</v>
      </c>
      <c r="AR676" s="391">
        <v>1881.3035740000005</v>
      </c>
      <c r="AS676" s="391">
        <v>91.003791999999976</v>
      </c>
      <c r="AT676" s="391">
        <v>6.7404152920000024</v>
      </c>
      <c r="AU676" s="391">
        <v>15.561728799999999</v>
      </c>
      <c r="AV676" s="391">
        <v>3.9801265000000003</v>
      </c>
      <c r="AW676" s="391">
        <v>6.2011638499999995</v>
      </c>
      <c r="AX676" s="391">
        <v>124.49364899999998</v>
      </c>
      <c r="AY676" s="391">
        <v>26.534303000000008</v>
      </c>
    </row>
    <row r="677" spans="1:51" customFormat="1" x14ac:dyDescent="0.25">
      <c r="A677" s="384" t="s">
        <v>1166</v>
      </c>
      <c r="B677" s="384" t="s">
        <v>683</v>
      </c>
      <c r="C677" s="382">
        <v>2</v>
      </c>
      <c r="D677" s="384" t="s">
        <v>258</v>
      </c>
      <c r="E677" s="382">
        <v>54</v>
      </c>
      <c r="F677" s="386">
        <v>2027</v>
      </c>
      <c r="G677" s="390">
        <v>1379.0787700000003</v>
      </c>
      <c r="H677" s="387">
        <v>1.0119558890026268</v>
      </c>
      <c r="I677" s="387">
        <v>0.45100737211696751</v>
      </c>
      <c r="J677" s="387">
        <v>5.9781377752628262E-2</v>
      </c>
      <c r="K677" s="387">
        <v>3.1750338749685779E-3</v>
      </c>
      <c r="L677" s="387">
        <v>1.145185281911054E-2</v>
      </c>
      <c r="M677" s="387">
        <v>2.8962499364702712E-3</v>
      </c>
      <c r="N677" s="387">
        <v>2.9210249208607561E-3</v>
      </c>
      <c r="O677" s="387">
        <v>9.1614758162073623E-2</v>
      </c>
      <c r="P677" s="387">
        <v>1.9308438052454389E-2</v>
      </c>
      <c r="Q677" s="391">
        <v>1395.5668826999995</v>
      </c>
      <c r="R677" s="391">
        <v>621.974692</v>
      </c>
      <c r="S677" s="391">
        <v>82.443228899999966</v>
      </c>
      <c r="T677" s="391">
        <v>4.3786218110000013</v>
      </c>
      <c r="U677" s="391">
        <v>15.793007100000001</v>
      </c>
      <c r="V677" s="391">
        <v>3.9941568000000003</v>
      </c>
      <c r="W677" s="391">
        <v>4.0283234549999998</v>
      </c>
      <c r="X677" s="391">
        <v>126.34396799999998</v>
      </c>
      <c r="Y677" s="391">
        <v>26.627856999999999</v>
      </c>
      <c r="AA677" s="384" t="s">
        <v>1166</v>
      </c>
      <c r="AB677" s="384" t="s">
        <v>683</v>
      </c>
      <c r="AC677" s="382">
        <v>2</v>
      </c>
      <c r="AD677" s="384" t="s">
        <v>258</v>
      </c>
      <c r="AE677" s="382">
        <v>54</v>
      </c>
      <c r="AF677" s="386">
        <v>2027</v>
      </c>
      <c r="AG677" s="390">
        <v>1379.0787700000003</v>
      </c>
      <c r="AH677" s="387">
        <v>1.0119558890026268</v>
      </c>
      <c r="AI677" s="387">
        <v>0.45100737211696751</v>
      </c>
      <c r="AJ677" s="387">
        <v>5.9781377752628262E-2</v>
      </c>
      <c r="AK677" s="387">
        <v>3.1750338749685779E-3</v>
      </c>
      <c r="AL677" s="387">
        <v>1.145185281911054E-2</v>
      </c>
      <c r="AM677" s="387">
        <v>2.8962499364702712E-3</v>
      </c>
      <c r="AN677" s="387">
        <v>2.9210249208607561E-3</v>
      </c>
      <c r="AO677" s="387">
        <v>9.1614758162073623E-2</v>
      </c>
      <c r="AP677" s="387">
        <v>1.9308438052454389E-2</v>
      </c>
      <c r="AQ677" s="391">
        <v>1395.5668826999995</v>
      </c>
      <c r="AR677" s="391">
        <v>621.974692</v>
      </c>
      <c r="AS677" s="391">
        <v>82.443228899999966</v>
      </c>
      <c r="AT677" s="391">
        <v>4.3786218110000013</v>
      </c>
      <c r="AU677" s="391">
        <v>15.793007100000001</v>
      </c>
      <c r="AV677" s="391">
        <v>3.9941568000000003</v>
      </c>
      <c r="AW677" s="391">
        <v>4.0283234549999998</v>
      </c>
      <c r="AX677" s="391">
        <v>126.34396799999998</v>
      </c>
      <c r="AY677" s="391">
        <v>26.627856999999999</v>
      </c>
    </row>
    <row r="678" spans="1:51" customFormat="1" x14ac:dyDescent="0.25">
      <c r="A678" s="384" t="s">
        <v>1167</v>
      </c>
      <c r="B678" s="384" t="s">
        <v>683</v>
      </c>
      <c r="C678" s="382">
        <v>2</v>
      </c>
      <c r="D678" s="384" t="s">
        <v>258</v>
      </c>
      <c r="E678" s="382">
        <v>54</v>
      </c>
      <c r="F678" s="386">
        <v>2028</v>
      </c>
      <c r="G678" s="390">
        <v>1373.4450399999998</v>
      </c>
      <c r="H678" s="387">
        <v>0.94046294040277056</v>
      </c>
      <c r="I678" s="387">
        <v>0.29573798526368406</v>
      </c>
      <c r="J678" s="387">
        <v>5.874131585199794E-2</v>
      </c>
      <c r="K678" s="387">
        <v>2.7602016197167969E-3</v>
      </c>
      <c r="L678" s="387">
        <v>1.1370546359831042E-2</v>
      </c>
      <c r="M678" s="387">
        <v>2.8848860963522796E-3</v>
      </c>
      <c r="N678" s="387">
        <v>2.539377551649246E-3</v>
      </c>
      <c r="O678" s="387">
        <v>9.0964322096208514E-2</v>
      </c>
      <c r="P678" s="387">
        <v>1.9232670569766665E-2</v>
      </c>
      <c r="Q678" s="391">
        <v>1291.6741608000007</v>
      </c>
      <c r="R678" s="391">
        <v>406.17986899999994</v>
      </c>
      <c r="S678" s="391">
        <v>80.677968899999939</v>
      </c>
      <c r="T678" s="391">
        <v>3.7909852240000004</v>
      </c>
      <c r="U678" s="391">
        <v>15.616820499999998</v>
      </c>
      <c r="V678" s="391">
        <v>3.9622324999999998</v>
      </c>
      <c r="W678" s="391">
        <v>3.4876955030000003</v>
      </c>
      <c r="X678" s="391">
        <v>124.93449699999998</v>
      </c>
      <c r="Y678" s="391">
        <v>26.415015999999994</v>
      </c>
      <c r="AA678" s="384" t="s">
        <v>1167</v>
      </c>
      <c r="AB678" s="384" t="s">
        <v>683</v>
      </c>
      <c r="AC678" s="382">
        <v>2</v>
      </c>
      <c r="AD678" s="384" t="s">
        <v>258</v>
      </c>
      <c r="AE678" s="382">
        <v>54</v>
      </c>
      <c r="AF678" s="386">
        <v>2028</v>
      </c>
      <c r="AG678" s="390">
        <v>1373.4450399999998</v>
      </c>
      <c r="AH678" s="387">
        <v>0.94046294040277056</v>
      </c>
      <c r="AI678" s="387">
        <v>0.29573798526368406</v>
      </c>
      <c r="AJ678" s="387">
        <v>5.874131585199794E-2</v>
      </c>
      <c r="AK678" s="387">
        <v>2.7602016197167969E-3</v>
      </c>
      <c r="AL678" s="387">
        <v>1.1370546359831042E-2</v>
      </c>
      <c r="AM678" s="387">
        <v>2.8848860963522796E-3</v>
      </c>
      <c r="AN678" s="387">
        <v>2.539377551649246E-3</v>
      </c>
      <c r="AO678" s="387">
        <v>9.0964322096208514E-2</v>
      </c>
      <c r="AP678" s="387">
        <v>1.9232670569766665E-2</v>
      </c>
      <c r="AQ678" s="391">
        <v>1291.6741608000007</v>
      </c>
      <c r="AR678" s="391">
        <v>406.17986899999994</v>
      </c>
      <c r="AS678" s="391">
        <v>80.677968899999939</v>
      </c>
      <c r="AT678" s="391">
        <v>3.7909852240000004</v>
      </c>
      <c r="AU678" s="391">
        <v>15.616820499999998</v>
      </c>
      <c r="AV678" s="391">
        <v>3.9622324999999998</v>
      </c>
      <c r="AW678" s="391">
        <v>3.4876955030000003</v>
      </c>
      <c r="AX678" s="391">
        <v>124.93449699999998</v>
      </c>
      <c r="AY678" s="391">
        <v>26.415015999999994</v>
      </c>
    </row>
    <row r="679" spans="1:51" customFormat="1" x14ac:dyDescent="0.25">
      <c r="A679" s="384" t="s">
        <v>1399</v>
      </c>
      <c r="B679" s="384" t="s">
        <v>683</v>
      </c>
      <c r="C679" s="382">
        <v>2</v>
      </c>
      <c r="D679" s="384" t="s">
        <v>258</v>
      </c>
      <c r="E679" s="382">
        <v>54</v>
      </c>
      <c r="F679" s="386">
        <v>2029</v>
      </c>
      <c r="G679" s="390">
        <v>1326.7643700000006</v>
      </c>
      <c r="H679" s="387">
        <v>0.93207894654270806</v>
      </c>
      <c r="I679" s="387">
        <v>0.29206795551797937</v>
      </c>
      <c r="J679" s="387">
        <v>5.8466228784844407E-2</v>
      </c>
      <c r="K679" s="387">
        <v>2.7421026327380175E-3</v>
      </c>
      <c r="L679" s="387">
        <v>1.1178429369489318E-2</v>
      </c>
      <c r="M679" s="387">
        <v>2.8609785473814003E-3</v>
      </c>
      <c r="N679" s="387">
        <v>2.5227267815459936E-3</v>
      </c>
      <c r="O679" s="387">
        <v>8.9427510025762866E-2</v>
      </c>
      <c r="P679" s="387">
        <v>1.9073283525091942E-2</v>
      </c>
      <c r="Q679" s="391">
        <v>1236.6491363000002</v>
      </c>
      <c r="R679" s="391">
        <v>387.50535700000012</v>
      </c>
      <c r="S679" s="391">
        <v>77.570909199999988</v>
      </c>
      <c r="T679" s="391">
        <v>3.6381240719999988</v>
      </c>
      <c r="U679" s="391">
        <v>14.831141799999997</v>
      </c>
      <c r="V679" s="391">
        <v>3.7958444000000005</v>
      </c>
      <c r="W679" s="391">
        <v>3.3470640089999995</v>
      </c>
      <c r="X679" s="391">
        <v>118.64923399999999</v>
      </c>
      <c r="Y679" s="391">
        <v>25.305752999999999</v>
      </c>
      <c r="AA679" s="384" t="s">
        <v>1399</v>
      </c>
      <c r="AB679" s="384" t="s">
        <v>683</v>
      </c>
      <c r="AC679" s="382">
        <v>2</v>
      </c>
      <c r="AD679" s="384" t="s">
        <v>258</v>
      </c>
      <c r="AE679" s="382">
        <v>54</v>
      </c>
      <c r="AF679" s="386">
        <v>2029</v>
      </c>
      <c r="AG679" s="390">
        <v>1326.7643700000006</v>
      </c>
      <c r="AH679" s="387">
        <v>0.93207894654270806</v>
      </c>
      <c r="AI679" s="387">
        <v>0.29206795551797937</v>
      </c>
      <c r="AJ679" s="387">
        <v>5.8466228784844407E-2</v>
      </c>
      <c r="AK679" s="387">
        <v>2.7421026327380175E-3</v>
      </c>
      <c r="AL679" s="387">
        <v>1.1178429369489318E-2</v>
      </c>
      <c r="AM679" s="387">
        <v>2.8609785473814003E-3</v>
      </c>
      <c r="AN679" s="387">
        <v>2.5227267815459936E-3</v>
      </c>
      <c r="AO679" s="387">
        <v>8.9427510025762866E-2</v>
      </c>
      <c r="AP679" s="387">
        <v>1.9073283525091942E-2</v>
      </c>
      <c r="AQ679" s="391">
        <v>1236.6491363000002</v>
      </c>
      <c r="AR679" s="391">
        <v>387.50535700000012</v>
      </c>
      <c r="AS679" s="391">
        <v>77.570909199999988</v>
      </c>
      <c r="AT679" s="391">
        <v>3.6381240719999988</v>
      </c>
      <c r="AU679" s="391">
        <v>14.831141799999997</v>
      </c>
      <c r="AV679" s="391">
        <v>3.7958444000000005</v>
      </c>
      <c r="AW679" s="391">
        <v>3.3470640089999995</v>
      </c>
      <c r="AX679" s="391">
        <v>118.64923399999999</v>
      </c>
      <c r="AY679" s="391">
        <v>25.305752999999999</v>
      </c>
    </row>
    <row r="680" spans="1:51" customFormat="1" x14ac:dyDescent="0.25">
      <c r="A680" s="384" t="s">
        <v>1400</v>
      </c>
      <c r="B680" s="384" t="s">
        <v>683</v>
      </c>
      <c r="C680" s="382">
        <v>2</v>
      </c>
      <c r="D680" s="384" t="s">
        <v>258</v>
      </c>
      <c r="E680" s="382">
        <v>54</v>
      </c>
      <c r="F680" s="386">
        <v>2030</v>
      </c>
      <c r="G680" s="390">
        <v>1278.8499500000005</v>
      </c>
      <c r="H680" s="387">
        <v>0.92027057591862071</v>
      </c>
      <c r="I680" s="387">
        <v>0.28961105405681081</v>
      </c>
      <c r="J680" s="387">
        <v>5.8058839506542552E-2</v>
      </c>
      <c r="K680" s="387">
        <v>2.7098534358937104E-3</v>
      </c>
      <c r="L680" s="387">
        <v>1.0892387805152583E-2</v>
      </c>
      <c r="M680" s="387">
        <v>2.826623013904015E-3</v>
      </c>
      <c r="N680" s="387">
        <v>2.4930545096396948E-3</v>
      </c>
      <c r="O680" s="387">
        <v>8.7139183138725512E-2</v>
      </c>
      <c r="P680" s="387">
        <v>1.8844278017135622E-2</v>
      </c>
      <c r="Q680" s="391">
        <v>1176.8879799999997</v>
      </c>
      <c r="R680" s="391">
        <v>370.36908199999993</v>
      </c>
      <c r="S680" s="391">
        <v>74.248543999999995</v>
      </c>
      <c r="T680" s="391">
        <v>3.4654959310000013</v>
      </c>
      <c r="U680" s="391">
        <v>13.929729599999996</v>
      </c>
      <c r="V680" s="391">
        <v>3.6148267000000001</v>
      </c>
      <c r="W680" s="391">
        <v>3.1882426349999995</v>
      </c>
      <c r="X680" s="391">
        <v>111.43794000000001</v>
      </c>
      <c r="Y680" s="391">
        <v>24.099003999999997</v>
      </c>
      <c r="AA680" s="384" t="s">
        <v>1400</v>
      </c>
      <c r="AB680" s="384" t="s">
        <v>683</v>
      </c>
      <c r="AC680" s="382">
        <v>2</v>
      </c>
      <c r="AD680" s="384" t="s">
        <v>258</v>
      </c>
      <c r="AE680" s="382">
        <v>54</v>
      </c>
      <c r="AF680" s="386">
        <v>2030</v>
      </c>
      <c r="AG680" s="390">
        <v>1278.8499500000005</v>
      </c>
      <c r="AH680" s="387">
        <v>0.92027057591862071</v>
      </c>
      <c r="AI680" s="387">
        <v>0.28961105405681081</v>
      </c>
      <c r="AJ680" s="387">
        <v>5.8058839506542552E-2</v>
      </c>
      <c r="AK680" s="387">
        <v>2.7098534358937104E-3</v>
      </c>
      <c r="AL680" s="387">
        <v>1.0892387805152583E-2</v>
      </c>
      <c r="AM680" s="387">
        <v>2.826623013904015E-3</v>
      </c>
      <c r="AN680" s="387">
        <v>2.4930545096396948E-3</v>
      </c>
      <c r="AO680" s="387">
        <v>8.7139183138725512E-2</v>
      </c>
      <c r="AP680" s="387">
        <v>1.8844278017135622E-2</v>
      </c>
      <c r="AQ680" s="391">
        <v>1176.8879799999997</v>
      </c>
      <c r="AR680" s="391">
        <v>370.36908199999993</v>
      </c>
      <c r="AS680" s="391">
        <v>74.248543999999995</v>
      </c>
      <c r="AT680" s="391">
        <v>3.4654959310000013</v>
      </c>
      <c r="AU680" s="391">
        <v>13.929729599999996</v>
      </c>
      <c r="AV680" s="391">
        <v>3.6148267000000001</v>
      </c>
      <c r="AW680" s="391">
        <v>3.1882426349999995</v>
      </c>
      <c r="AX680" s="391">
        <v>111.43794000000001</v>
      </c>
      <c r="AY680" s="391">
        <v>24.099003999999997</v>
      </c>
    </row>
    <row r="681" spans="1:51" customFormat="1" x14ac:dyDescent="0.25">
      <c r="A681" s="384" t="s">
        <v>2119</v>
      </c>
      <c r="B681" s="384" t="s">
        <v>683</v>
      </c>
      <c r="C681" s="382">
        <v>2</v>
      </c>
      <c r="D681" s="384" t="s">
        <v>258</v>
      </c>
      <c r="E681" s="382">
        <v>54</v>
      </c>
      <c r="F681" s="386">
        <v>2031</v>
      </c>
      <c r="G681" s="390">
        <v>1247.8255299999998</v>
      </c>
      <c r="H681" s="387">
        <v>0.91223613087961131</v>
      </c>
      <c r="I681" s="387">
        <v>0.28794545179725572</v>
      </c>
      <c r="J681" s="387">
        <v>5.7789908978701558E-2</v>
      </c>
      <c r="K681" s="387">
        <v>2.6907250703549876E-3</v>
      </c>
      <c r="L681" s="387">
        <v>1.0705151785121757E-2</v>
      </c>
      <c r="M681" s="387">
        <v>2.8035406520333017E-3</v>
      </c>
      <c r="N681" s="387">
        <v>2.4754559581738967E-3</v>
      </c>
      <c r="O681" s="387">
        <v>8.5641187354132772E-2</v>
      </c>
      <c r="P681" s="387">
        <v>1.8690365310926122E-2</v>
      </c>
      <c r="Q681" s="391">
        <v>1138.3115335000002</v>
      </c>
      <c r="R681" s="391">
        <v>359.30568600000004</v>
      </c>
      <c r="S681" s="391">
        <v>72.111723800000021</v>
      </c>
      <c r="T681" s="391">
        <v>3.3575554369999994</v>
      </c>
      <c r="U681" s="391">
        <v>13.358161700000002</v>
      </c>
      <c r="V681" s="391">
        <v>3.4983295999999999</v>
      </c>
      <c r="W681" s="391">
        <v>3.0889371429999999</v>
      </c>
      <c r="X681" s="391">
        <v>106.86526000000001</v>
      </c>
      <c r="Y681" s="391">
        <v>23.322315</v>
      </c>
      <c r="AA681" s="384" t="s">
        <v>2119</v>
      </c>
      <c r="AB681" s="384" t="s">
        <v>683</v>
      </c>
      <c r="AC681" s="382">
        <v>2</v>
      </c>
      <c r="AD681" s="384" t="s">
        <v>258</v>
      </c>
      <c r="AE681" s="382">
        <v>54</v>
      </c>
      <c r="AF681" s="386">
        <v>2031</v>
      </c>
      <c r="AG681" s="390">
        <v>1247.8255299999998</v>
      </c>
      <c r="AH681" s="387">
        <v>0.91223613087961131</v>
      </c>
      <c r="AI681" s="387">
        <v>0.28794545179725572</v>
      </c>
      <c r="AJ681" s="387">
        <v>5.7789908978701558E-2</v>
      </c>
      <c r="AK681" s="387">
        <v>2.6907250703549876E-3</v>
      </c>
      <c r="AL681" s="387">
        <v>1.0705151785121757E-2</v>
      </c>
      <c r="AM681" s="387">
        <v>2.8035406520333017E-3</v>
      </c>
      <c r="AN681" s="387">
        <v>2.4754559581738967E-3</v>
      </c>
      <c r="AO681" s="387">
        <v>8.5641187354132772E-2</v>
      </c>
      <c r="AP681" s="387">
        <v>1.8690365310926122E-2</v>
      </c>
      <c r="AQ681" s="391">
        <v>1138.3115335000002</v>
      </c>
      <c r="AR681" s="391">
        <v>359.30568600000004</v>
      </c>
      <c r="AS681" s="391">
        <v>72.111723800000021</v>
      </c>
      <c r="AT681" s="391">
        <v>3.3575554369999994</v>
      </c>
      <c r="AU681" s="391">
        <v>13.358161700000002</v>
      </c>
      <c r="AV681" s="391">
        <v>3.4983295999999999</v>
      </c>
      <c r="AW681" s="391">
        <v>3.0889371429999999</v>
      </c>
      <c r="AX681" s="391">
        <v>106.86526000000001</v>
      </c>
      <c r="AY681" s="391">
        <v>23.322315</v>
      </c>
    </row>
    <row r="682" spans="1:51" customFormat="1" x14ac:dyDescent="0.25">
      <c r="A682" s="384" t="s">
        <v>955</v>
      </c>
      <c r="B682" s="384" t="s">
        <v>683</v>
      </c>
      <c r="C682" s="382">
        <v>2</v>
      </c>
      <c r="D682" s="384" t="s">
        <v>679</v>
      </c>
      <c r="E682" s="382">
        <v>61</v>
      </c>
      <c r="F682" s="386">
        <v>61</v>
      </c>
      <c r="G682" s="390">
        <v>313944.73549299996</v>
      </c>
      <c r="H682" s="387">
        <v>1.9107497684626353</v>
      </c>
      <c r="I682" s="387">
        <v>2.6399727810743294</v>
      </c>
      <c r="J682" s="387">
        <v>0.12827327085340443</v>
      </c>
      <c r="K682" s="387">
        <v>2.3832195686841248E-2</v>
      </c>
      <c r="L682" s="387">
        <v>1.8662286867143968E-2</v>
      </c>
      <c r="M682" s="387">
        <v>4.3243658246031351E-3</v>
      </c>
      <c r="N682" s="387">
        <v>2.192555111220032E-2</v>
      </c>
      <c r="O682" s="387">
        <v>0.14929834101405115</v>
      </c>
      <c r="P682" s="387">
        <v>2.8829250402263258E-2</v>
      </c>
      <c r="Q682" s="391">
        <v>599869.83065331297</v>
      </c>
      <c r="R682" s="391">
        <v>828805.5564630999</v>
      </c>
      <c r="S682" s="391">
        <v>40270.718088893991</v>
      </c>
      <c r="T682" s="391">
        <v>7481.9923711227902</v>
      </c>
      <c r="U682" s="391">
        <v>5858.9267141999999</v>
      </c>
      <c r="V682" s="391">
        <v>1357.6118849799998</v>
      </c>
      <c r="W682" s="391">
        <v>6883.4113444579807</v>
      </c>
      <c r="X682" s="391">
        <v>46871.428179199997</v>
      </c>
      <c r="Y682" s="391">
        <v>9050.791392000001</v>
      </c>
      <c r="AA682" s="384" t="s">
        <v>955</v>
      </c>
      <c r="AB682" s="384" t="s">
        <v>683</v>
      </c>
      <c r="AC682" s="382">
        <v>2</v>
      </c>
      <c r="AD682" s="384" t="s">
        <v>679</v>
      </c>
      <c r="AE682" s="382">
        <v>61</v>
      </c>
      <c r="AF682" s="386">
        <v>61</v>
      </c>
      <c r="AG682" s="390">
        <v>313944.73549299996</v>
      </c>
      <c r="AH682" s="387">
        <v>1.9107497684626353</v>
      </c>
      <c r="AI682" s="387">
        <v>2.6399727810743294</v>
      </c>
      <c r="AJ682" s="387">
        <v>0.12827327085340443</v>
      </c>
      <c r="AK682" s="387">
        <v>2.3832195686841248E-2</v>
      </c>
      <c r="AL682" s="387">
        <v>1.8662286867143968E-2</v>
      </c>
      <c r="AM682" s="387">
        <v>4.3243658246031351E-3</v>
      </c>
      <c r="AN682" s="387">
        <v>2.192555111220032E-2</v>
      </c>
      <c r="AO682" s="387">
        <v>0.14929834101405115</v>
      </c>
      <c r="AP682" s="387">
        <v>2.8829250402263258E-2</v>
      </c>
      <c r="AQ682" s="391">
        <v>599869.83065331297</v>
      </c>
      <c r="AR682" s="391">
        <v>828805.5564630999</v>
      </c>
      <c r="AS682" s="391">
        <v>40270.718088893991</v>
      </c>
      <c r="AT682" s="391">
        <v>7481.9923711227902</v>
      </c>
      <c r="AU682" s="391">
        <v>5858.9267141999999</v>
      </c>
      <c r="AV682" s="391">
        <v>1357.6118849799998</v>
      </c>
      <c r="AW682" s="391">
        <v>6883.4113444579807</v>
      </c>
      <c r="AX682" s="391">
        <v>46871.428179199997</v>
      </c>
      <c r="AY682" s="391">
        <v>9050.791392000001</v>
      </c>
    </row>
    <row r="683" spans="1:51" customFormat="1" x14ac:dyDescent="0.25">
      <c r="A683" s="384" t="s">
        <v>956</v>
      </c>
      <c r="B683" s="384" t="s">
        <v>683</v>
      </c>
      <c r="C683" s="382">
        <v>2</v>
      </c>
      <c r="D683" s="384" t="s">
        <v>679</v>
      </c>
      <c r="E683" s="382">
        <v>61</v>
      </c>
      <c r="F683" s="386">
        <v>2001</v>
      </c>
      <c r="G683" s="390">
        <v>1412.02136</v>
      </c>
      <c r="H683" s="387">
        <v>6.8310845517946008</v>
      </c>
      <c r="I683" s="387">
        <v>21.550673726352127</v>
      </c>
      <c r="J683" s="387">
        <v>1.555633810383718</v>
      </c>
      <c r="K683" s="387">
        <v>1.0461303020090289</v>
      </c>
      <c r="L683" s="387">
        <v>1.9061945705977142E-2</v>
      </c>
      <c r="M683" s="387">
        <v>4.5350935059509309E-3</v>
      </c>
      <c r="N683" s="387">
        <v>0.96243638289225375</v>
      </c>
      <c r="O683" s="387">
        <v>0.15249561097291048</v>
      </c>
      <c r="P683" s="387">
        <v>3.0234114872029986E-2</v>
      </c>
      <c r="Q683" s="391">
        <v>9645.6372991000026</v>
      </c>
      <c r="R683" s="391">
        <v>30430.011623999999</v>
      </c>
      <c r="S683" s="391">
        <v>2196.5881685999993</v>
      </c>
      <c r="T683" s="391">
        <v>1477.1583317799998</v>
      </c>
      <c r="U683" s="391">
        <v>26.915874500000005</v>
      </c>
      <c r="V683" s="391">
        <v>6.4036489000000012</v>
      </c>
      <c r="W683" s="391">
        <v>1358.9807302850008</v>
      </c>
      <c r="X683" s="391">
        <v>215.32705999999999</v>
      </c>
      <c r="Y683" s="391">
        <v>42.691216000000004</v>
      </c>
      <c r="AA683" s="384" t="s">
        <v>956</v>
      </c>
      <c r="AB683" s="384" t="s">
        <v>683</v>
      </c>
      <c r="AC683" s="382">
        <v>2</v>
      </c>
      <c r="AD683" s="384" t="s">
        <v>679</v>
      </c>
      <c r="AE683" s="382">
        <v>61</v>
      </c>
      <c r="AF683" s="386">
        <v>2001</v>
      </c>
      <c r="AG683" s="390">
        <v>1412.02136</v>
      </c>
      <c r="AH683" s="387">
        <v>6.8310845517946008</v>
      </c>
      <c r="AI683" s="387">
        <v>21.550673726352127</v>
      </c>
      <c r="AJ683" s="387">
        <v>1.555633810383718</v>
      </c>
      <c r="AK683" s="387">
        <v>1.0461303020090289</v>
      </c>
      <c r="AL683" s="387">
        <v>1.9061945705977142E-2</v>
      </c>
      <c r="AM683" s="387">
        <v>4.5350935059509309E-3</v>
      </c>
      <c r="AN683" s="387">
        <v>0.96243638289225375</v>
      </c>
      <c r="AO683" s="387">
        <v>0.15249561097291048</v>
      </c>
      <c r="AP683" s="387">
        <v>3.0234114872029986E-2</v>
      </c>
      <c r="AQ683" s="391">
        <v>9645.6372991000026</v>
      </c>
      <c r="AR683" s="391">
        <v>30430.011623999999</v>
      </c>
      <c r="AS683" s="391">
        <v>2196.5881685999993</v>
      </c>
      <c r="AT683" s="391">
        <v>1477.1583317799998</v>
      </c>
      <c r="AU683" s="391">
        <v>26.915874500000005</v>
      </c>
      <c r="AV683" s="391">
        <v>6.4036489000000012</v>
      </c>
      <c r="AW683" s="391">
        <v>1358.9807302850008</v>
      </c>
      <c r="AX683" s="391">
        <v>215.32705999999999</v>
      </c>
      <c r="AY683" s="391">
        <v>42.691216000000004</v>
      </c>
    </row>
    <row r="684" spans="1:51" customFormat="1" x14ac:dyDescent="0.25">
      <c r="A684" s="384" t="s">
        <v>957</v>
      </c>
      <c r="B684" s="384" t="s">
        <v>683</v>
      </c>
      <c r="C684" s="382">
        <v>2</v>
      </c>
      <c r="D684" s="384" t="s">
        <v>679</v>
      </c>
      <c r="E684" s="382">
        <v>61</v>
      </c>
      <c r="F684" s="386">
        <v>2002</v>
      </c>
      <c r="G684" s="390">
        <v>158.13564299999999</v>
      </c>
      <c r="H684" s="387">
        <v>6.8035891396097226</v>
      </c>
      <c r="I684" s="387">
        <v>21.416821122989965</v>
      </c>
      <c r="J684" s="387">
        <v>1.5719619206278506</v>
      </c>
      <c r="K684" s="387">
        <v>1.0394472437817202</v>
      </c>
      <c r="L684" s="387">
        <v>1.8902883267120241E-2</v>
      </c>
      <c r="M684" s="387">
        <v>4.4921154176481267E-3</v>
      </c>
      <c r="N684" s="387">
        <v>0.95628847583716481</v>
      </c>
      <c r="O684" s="387">
        <v>0.15122308763749109</v>
      </c>
      <c r="P684" s="387">
        <v>2.9947578611357092E-2</v>
      </c>
      <c r="Q684" s="391">
        <v>1075.8899433000001</v>
      </c>
      <c r="R684" s="391">
        <v>3386.7627793000001</v>
      </c>
      <c r="S684" s="391">
        <v>248.58320909000008</v>
      </c>
      <c r="T684" s="391">
        <v>164.37365826000007</v>
      </c>
      <c r="U684" s="391">
        <v>2.9892195999999998</v>
      </c>
      <c r="V684" s="391">
        <v>0.71036356</v>
      </c>
      <c r="W684" s="391">
        <v>151.22329302</v>
      </c>
      <c r="X684" s="391">
        <v>23.913760200000002</v>
      </c>
      <c r="Y684" s="391">
        <v>4.7357796000000008</v>
      </c>
      <c r="AA684" s="384" t="s">
        <v>957</v>
      </c>
      <c r="AB684" s="384" t="s">
        <v>683</v>
      </c>
      <c r="AC684" s="382">
        <v>2</v>
      </c>
      <c r="AD684" s="384" t="s">
        <v>679</v>
      </c>
      <c r="AE684" s="382">
        <v>61</v>
      </c>
      <c r="AF684" s="386">
        <v>2002</v>
      </c>
      <c r="AG684" s="390">
        <v>158.13564299999999</v>
      </c>
      <c r="AH684" s="387">
        <v>6.8035891396097226</v>
      </c>
      <c r="AI684" s="387">
        <v>21.416821122989965</v>
      </c>
      <c r="AJ684" s="387">
        <v>1.5719619206278506</v>
      </c>
      <c r="AK684" s="387">
        <v>1.0394472437817202</v>
      </c>
      <c r="AL684" s="387">
        <v>1.8902883267120241E-2</v>
      </c>
      <c r="AM684" s="387">
        <v>4.4921154176481267E-3</v>
      </c>
      <c r="AN684" s="387">
        <v>0.95628847583716481</v>
      </c>
      <c r="AO684" s="387">
        <v>0.15122308763749109</v>
      </c>
      <c r="AP684" s="387">
        <v>2.9947578611357092E-2</v>
      </c>
      <c r="AQ684" s="391">
        <v>1075.8899433000001</v>
      </c>
      <c r="AR684" s="391">
        <v>3386.7627793000001</v>
      </c>
      <c r="AS684" s="391">
        <v>248.58320909000008</v>
      </c>
      <c r="AT684" s="391">
        <v>164.37365826000007</v>
      </c>
      <c r="AU684" s="391">
        <v>2.9892195999999998</v>
      </c>
      <c r="AV684" s="391">
        <v>0.71036356</v>
      </c>
      <c r="AW684" s="391">
        <v>151.22329302</v>
      </c>
      <c r="AX684" s="391">
        <v>23.913760200000002</v>
      </c>
      <c r="AY684" s="391">
        <v>4.7357796000000008</v>
      </c>
    </row>
    <row r="685" spans="1:51" customFormat="1" x14ac:dyDescent="0.25">
      <c r="A685" s="384" t="s">
        <v>958</v>
      </c>
      <c r="B685" s="384" t="s">
        <v>683</v>
      </c>
      <c r="C685" s="382">
        <v>2</v>
      </c>
      <c r="D685" s="384" t="s">
        <v>679</v>
      </c>
      <c r="E685" s="382">
        <v>61</v>
      </c>
      <c r="F685" s="386">
        <v>2003</v>
      </c>
      <c r="G685" s="390">
        <v>251.23391999999996</v>
      </c>
      <c r="H685" s="387">
        <v>3.615763161200527</v>
      </c>
      <c r="I685" s="387">
        <v>11.564538745803118</v>
      </c>
      <c r="J685" s="387">
        <v>1.1085202428079772</v>
      </c>
      <c r="K685" s="387">
        <v>0.94657912489284901</v>
      </c>
      <c r="L685" s="387">
        <v>1.9099860799051339E-2</v>
      </c>
      <c r="M685" s="387">
        <v>4.5453426432226999E-3</v>
      </c>
      <c r="N685" s="387">
        <v>0.87084981812169349</v>
      </c>
      <c r="O685" s="387">
        <v>0.15279887365527714</v>
      </c>
      <c r="P685" s="387">
        <v>3.0302425325370072E-2</v>
      </c>
      <c r="Q685" s="391">
        <v>908.40235278000011</v>
      </c>
      <c r="R685" s="391">
        <v>2905.4044021000004</v>
      </c>
      <c r="S685" s="391">
        <v>278.49788599999988</v>
      </c>
      <c r="T685" s="391">
        <v>237.81278413699999</v>
      </c>
      <c r="U685" s="391">
        <v>4.7985328999999997</v>
      </c>
      <c r="V685" s="391">
        <v>1.1419442500000001</v>
      </c>
      <c r="W685" s="391">
        <v>218.78701353800005</v>
      </c>
      <c r="X685" s="391">
        <v>38.388259999999995</v>
      </c>
      <c r="Y685" s="391">
        <v>7.6129970999999976</v>
      </c>
      <c r="AA685" s="384" t="s">
        <v>958</v>
      </c>
      <c r="AB685" s="384" t="s">
        <v>683</v>
      </c>
      <c r="AC685" s="382">
        <v>2</v>
      </c>
      <c r="AD685" s="384" t="s">
        <v>679</v>
      </c>
      <c r="AE685" s="382">
        <v>61</v>
      </c>
      <c r="AF685" s="386">
        <v>2003</v>
      </c>
      <c r="AG685" s="390">
        <v>251.23391999999996</v>
      </c>
      <c r="AH685" s="387">
        <v>3.615763161200527</v>
      </c>
      <c r="AI685" s="387">
        <v>11.564538745803118</v>
      </c>
      <c r="AJ685" s="387">
        <v>1.1085202428079772</v>
      </c>
      <c r="AK685" s="387">
        <v>0.94657912489284901</v>
      </c>
      <c r="AL685" s="387">
        <v>1.9099860799051339E-2</v>
      </c>
      <c r="AM685" s="387">
        <v>4.5453426432226999E-3</v>
      </c>
      <c r="AN685" s="387">
        <v>0.87084981812169349</v>
      </c>
      <c r="AO685" s="387">
        <v>0.15279887365527714</v>
      </c>
      <c r="AP685" s="387">
        <v>3.0302425325370072E-2</v>
      </c>
      <c r="AQ685" s="391">
        <v>908.40235278000011</v>
      </c>
      <c r="AR685" s="391">
        <v>2905.4044021000004</v>
      </c>
      <c r="AS685" s="391">
        <v>278.49788599999988</v>
      </c>
      <c r="AT685" s="391">
        <v>237.81278413699999</v>
      </c>
      <c r="AU685" s="391">
        <v>4.7985328999999997</v>
      </c>
      <c r="AV685" s="391">
        <v>1.1419442500000001</v>
      </c>
      <c r="AW685" s="391">
        <v>218.78701353800005</v>
      </c>
      <c r="AX685" s="391">
        <v>38.388259999999995</v>
      </c>
      <c r="AY685" s="391">
        <v>7.6129970999999976</v>
      </c>
    </row>
    <row r="686" spans="1:51" customFormat="1" x14ac:dyDescent="0.25">
      <c r="A686" s="384" t="s">
        <v>959</v>
      </c>
      <c r="B686" s="384" t="s">
        <v>683</v>
      </c>
      <c r="C686" s="382">
        <v>2</v>
      </c>
      <c r="D686" s="384" t="s">
        <v>679</v>
      </c>
      <c r="E686" s="382">
        <v>61</v>
      </c>
      <c r="F686" s="386">
        <v>2004</v>
      </c>
      <c r="G686" s="390">
        <v>311.89934999999997</v>
      </c>
      <c r="H686" s="387">
        <v>3.6123401443446426</v>
      </c>
      <c r="I686" s="387">
        <v>11.569664588592442</v>
      </c>
      <c r="J686" s="387">
        <v>1.1075775951440747</v>
      </c>
      <c r="K686" s="387">
        <v>0.94834963864464661</v>
      </c>
      <c r="L686" s="387">
        <v>1.9146345768274283E-2</v>
      </c>
      <c r="M686" s="387">
        <v>4.557895135081238E-3</v>
      </c>
      <c r="N686" s="387">
        <v>0.87247924994713832</v>
      </c>
      <c r="O686" s="387">
        <v>0.15317079051302934</v>
      </c>
      <c r="P686" s="387">
        <v>3.0386103401626199E-2</v>
      </c>
      <c r="Q686" s="391">
        <v>1126.686543</v>
      </c>
      <c r="R686" s="391">
        <v>3608.5708648999998</v>
      </c>
      <c r="S686" s="391">
        <v>345.45273200000003</v>
      </c>
      <c r="T686" s="391">
        <v>295.78963586600014</v>
      </c>
      <c r="U686" s="391">
        <v>5.971732799999999</v>
      </c>
      <c r="V686" s="391">
        <v>1.4216045300000002</v>
      </c>
      <c r="W686" s="391">
        <v>272.12571094699996</v>
      </c>
      <c r="X686" s="391">
        <v>47.773870000000016</v>
      </c>
      <c r="Y686" s="391">
        <v>9.4774058999999991</v>
      </c>
      <c r="AA686" s="384" t="s">
        <v>959</v>
      </c>
      <c r="AB686" s="384" t="s">
        <v>683</v>
      </c>
      <c r="AC686" s="382">
        <v>2</v>
      </c>
      <c r="AD686" s="384" t="s">
        <v>679</v>
      </c>
      <c r="AE686" s="382">
        <v>61</v>
      </c>
      <c r="AF686" s="386">
        <v>2004</v>
      </c>
      <c r="AG686" s="390">
        <v>311.89934999999997</v>
      </c>
      <c r="AH686" s="387">
        <v>3.6123401443446426</v>
      </c>
      <c r="AI686" s="387">
        <v>11.569664588592442</v>
      </c>
      <c r="AJ686" s="387">
        <v>1.1075775951440747</v>
      </c>
      <c r="AK686" s="387">
        <v>0.94834963864464661</v>
      </c>
      <c r="AL686" s="387">
        <v>1.9146345768274283E-2</v>
      </c>
      <c r="AM686" s="387">
        <v>4.557895135081238E-3</v>
      </c>
      <c r="AN686" s="387">
        <v>0.87247924994713832</v>
      </c>
      <c r="AO686" s="387">
        <v>0.15317079051302934</v>
      </c>
      <c r="AP686" s="387">
        <v>3.0386103401626199E-2</v>
      </c>
      <c r="AQ686" s="391">
        <v>1126.686543</v>
      </c>
      <c r="AR686" s="391">
        <v>3608.5708648999998</v>
      </c>
      <c r="AS686" s="391">
        <v>345.45273200000003</v>
      </c>
      <c r="AT686" s="391">
        <v>295.78963586600014</v>
      </c>
      <c r="AU686" s="391">
        <v>5.971732799999999</v>
      </c>
      <c r="AV686" s="391">
        <v>1.4216045300000002</v>
      </c>
      <c r="AW686" s="391">
        <v>272.12571094699996</v>
      </c>
      <c r="AX686" s="391">
        <v>47.773870000000016</v>
      </c>
      <c r="AY686" s="391">
        <v>9.4774058999999991</v>
      </c>
    </row>
    <row r="687" spans="1:51" customFormat="1" x14ac:dyDescent="0.25">
      <c r="A687" s="384" t="s">
        <v>960</v>
      </c>
      <c r="B687" s="384" t="s">
        <v>683</v>
      </c>
      <c r="C687" s="382">
        <v>2</v>
      </c>
      <c r="D687" s="384" t="s">
        <v>679</v>
      </c>
      <c r="E687" s="382">
        <v>61</v>
      </c>
      <c r="F687" s="386">
        <v>2005</v>
      </c>
      <c r="G687" s="390">
        <v>556.65736000000004</v>
      </c>
      <c r="H687" s="387">
        <v>3.6367018553388042</v>
      </c>
      <c r="I687" s="387">
        <v>11.533334081130262</v>
      </c>
      <c r="J687" s="387">
        <v>1.1142819259589061</v>
      </c>
      <c r="K687" s="387">
        <v>0.93576518920903173</v>
      </c>
      <c r="L687" s="387">
        <v>1.8816199430112632E-2</v>
      </c>
      <c r="M687" s="387">
        <v>4.4686823147366628E-3</v>
      </c>
      <c r="N687" s="387">
        <v>0.86090205997635594</v>
      </c>
      <c r="O687" s="387">
        <v>0.15052960047092523</v>
      </c>
      <c r="P687" s="387">
        <v>2.9791375973183931E-2</v>
      </c>
      <c r="Q687" s="391">
        <v>2024.3968539000009</v>
      </c>
      <c r="R687" s="391">
        <v>6420.115301599998</v>
      </c>
      <c r="S687" s="391">
        <v>620.27323520000016</v>
      </c>
      <c r="T687" s="391">
        <v>520.90057980500012</v>
      </c>
      <c r="U687" s="391">
        <v>10.474175900000002</v>
      </c>
      <c r="V687" s="391">
        <v>2.4875248999999999</v>
      </c>
      <c r="W687" s="391">
        <v>479.22746792499998</v>
      </c>
      <c r="X687" s="391">
        <v>83.793409999999994</v>
      </c>
      <c r="Y687" s="391">
        <v>16.5835887</v>
      </c>
      <c r="AA687" s="384" t="s">
        <v>960</v>
      </c>
      <c r="AB687" s="384" t="s">
        <v>683</v>
      </c>
      <c r="AC687" s="382">
        <v>2</v>
      </c>
      <c r="AD687" s="384" t="s">
        <v>679</v>
      </c>
      <c r="AE687" s="382">
        <v>61</v>
      </c>
      <c r="AF687" s="386">
        <v>2005</v>
      </c>
      <c r="AG687" s="390">
        <v>556.65736000000004</v>
      </c>
      <c r="AH687" s="387">
        <v>3.6367018553388042</v>
      </c>
      <c r="AI687" s="387">
        <v>11.533334081130262</v>
      </c>
      <c r="AJ687" s="387">
        <v>1.1142819259589061</v>
      </c>
      <c r="AK687" s="387">
        <v>0.93576518920903173</v>
      </c>
      <c r="AL687" s="387">
        <v>1.8816199430112632E-2</v>
      </c>
      <c r="AM687" s="387">
        <v>4.4686823147366628E-3</v>
      </c>
      <c r="AN687" s="387">
        <v>0.86090205997635594</v>
      </c>
      <c r="AO687" s="387">
        <v>0.15052960047092523</v>
      </c>
      <c r="AP687" s="387">
        <v>2.9791375973183931E-2</v>
      </c>
      <c r="AQ687" s="391">
        <v>2024.3968539000009</v>
      </c>
      <c r="AR687" s="391">
        <v>6420.115301599998</v>
      </c>
      <c r="AS687" s="391">
        <v>620.27323520000016</v>
      </c>
      <c r="AT687" s="391">
        <v>520.90057980500012</v>
      </c>
      <c r="AU687" s="391">
        <v>10.474175900000002</v>
      </c>
      <c r="AV687" s="391">
        <v>2.4875248999999999</v>
      </c>
      <c r="AW687" s="391">
        <v>479.22746792499998</v>
      </c>
      <c r="AX687" s="391">
        <v>83.793409999999994</v>
      </c>
      <c r="AY687" s="391">
        <v>16.5835887</v>
      </c>
    </row>
    <row r="688" spans="1:51" customFormat="1" x14ac:dyDescent="0.25">
      <c r="A688" s="384" t="s">
        <v>961</v>
      </c>
      <c r="B688" s="384" t="s">
        <v>683</v>
      </c>
      <c r="C688" s="382">
        <v>2</v>
      </c>
      <c r="D688" s="384" t="s">
        <v>679</v>
      </c>
      <c r="E688" s="382">
        <v>61</v>
      </c>
      <c r="F688" s="386">
        <v>2006</v>
      </c>
      <c r="G688" s="390">
        <v>674.31790000000001</v>
      </c>
      <c r="H688" s="387">
        <v>3.6283746689803134</v>
      </c>
      <c r="I688" s="387">
        <v>11.545771131687296</v>
      </c>
      <c r="J688" s="387">
        <v>1.1119909527835461</v>
      </c>
      <c r="K688" s="387">
        <v>0.94006975706265583</v>
      </c>
      <c r="L688" s="387">
        <v>1.8929074995636327E-2</v>
      </c>
      <c r="M688" s="387">
        <v>4.4991878459699789E-3</v>
      </c>
      <c r="N688" s="387">
        <v>0.86486168852109602</v>
      </c>
      <c r="O688" s="387">
        <v>0.15143271445115125</v>
      </c>
      <c r="P688" s="387">
        <v>2.9994746394838401E-2</v>
      </c>
      <c r="Q688" s="391">
        <v>2446.6779872000002</v>
      </c>
      <c r="R688" s="391">
        <v>7785.520143400001</v>
      </c>
      <c r="S688" s="391">
        <v>749.83540409999989</v>
      </c>
      <c r="T688" s="391">
        <v>633.90586443600023</v>
      </c>
      <c r="U688" s="391">
        <v>12.764214099999998</v>
      </c>
      <c r="V688" s="391">
        <v>3.0338828999999996</v>
      </c>
      <c r="W688" s="391">
        <v>583.19171759399956</v>
      </c>
      <c r="X688" s="391">
        <v>102.11378999999997</v>
      </c>
      <c r="Y688" s="391">
        <v>20.225994400000001</v>
      </c>
      <c r="AA688" s="384" t="s">
        <v>961</v>
      </c>
      <c r="AB688" s="384" t="s">
        <v>683</v>
      </c>
      <c r="AC688" s="382">
        <v>2</v>
      </c>
      <c r="AD688" s="384" t="s">
        <v>679</v>
      </c>
      <c r="AE688" s="382">
        <v>61</v>
      </c>
      <c r="AF688" s="386">
        <v>2006</v>
      </c>
      <c r="AG688" s="390">
        <v>674.31790000000001</v>
      </c>
      <c r="AH688" s="387">
        <v>3.6283746689803134</v>
      </c>
      <c r="AI688" s="387">
        <v>11.545771131687296</v>
      </c>
      <c r="AJ688" s="387">
        <v>1.1119909527835461</v>
      </c>
      <c r="AK688" s="387">
        <v>0.94006975706265583</v>
      </c>
      <c r="AL688" s="387">
        <v>1.8929074995636327E-2</v>
      </c>
      <c r="AM688" s="387">
        <v>4.4991878459699789E-3</v>
      </c>
      <c r="AN688" s="387">
        <v>0.86486168852109602</v>
      </c>
      <c r="AO688" s="387">
        <v>0.15143271445115125</v>
      </c>
      <c r="AP688" s="387">
        <v>2.9994746394838401E-2</v>
      </c>
      <c r="AQ688" s="391">
        <v>2446.6779872000002</v>
      </c>
      <c r="AR688" s="391">
        <v>7785.520143400001</v>
      </c>
      <c r="AS688" s="391">
        <v>749.83540409999989</v>
      </c>
      <c r="AT688" s="391">
        <v>633.90586443600023</v>
      </c>
      <c r="AU688" s="391">
        <v>12.764214099999998</v>
      </c>
      <c r="AV688" s="391">
        <v>3.0338828999999996</v>
      </c>
      <c r="AW688" s="391">
        <v>583.19171759399956</v>
      </c>
      <c r="AX688" s="391">
        <v>102.11378999999997</v>
      </c>
      <c r="AY688" s="391">
        <v>20.225994400000001</v>
      </c>
    </row>
    <row r="689" spans="1:51" customFormat="1" x14ac:dyDescent="0.25">
      <c r="A689" s="384" t="s">
        <v>962</v>
      </c>
      <c r="B689" s="384" t="s">
        <v>683</v>
      </c>
      <c r="C689" s="382">
        <v>2</v>
      </c>
      <c r="D689" s="384" t="s">
        <v>679</v>
      </c>
      <c r="E689" s="382">
        <v>61</v>
      </c>
      <c r="F689" s="386">
        <v>2007</v>
      </c>
      <c r="G689" s="390">
        <v>992.63669000000004</v>
      </c>
      <c r="H689" s="387">
        <v>1.1973802721315894</v>
      </c>
      <c r="I689" s="387">
        <v>8.0421373648801957</v>
      </c>
      <c r="J689" s="387">
        <v>0.24706012629857554</v>
      </c>
      <c r="K689" s="387">
        <v>3.8211006533518291E-2</v>
      </c>
      <c r="L689" s="387">
        <v>1.9240077857690302E-2</v>
      </c>
      <c r="M689" s="387">
        <v>4.5832449533978019E-3</v>
      </c>
      <c r="N689" s="387">
        <v>3.5154035320818122E-2</v>
      </c>
      <c r="O689" s="387">
        <v>0.15392044394409801</v>
      </c>
      <c r="P689" s="387">
        <v>3.0555109745137459E-2</v>
      </c>
      <c r="Q689" s="391">
        <v>1188.5635900000002</v>
      </c>
      <c r="R689" s="391">
        <v>7982.9206144000009</v>
      </c>
      <c r="S689" s="391">
        <v>245.24094599999998</v>
      </c>
      <c r="T689" s="391">
        <v>37.929647046999975</v>
      </c>
      <c r="U689" s="391">
        <v>19.098407199999993</v>
      </c>
      <c r="V689" s="391">
        <v>4.5494970999999982</v>
      </c>
      <c r="W689" s="391">
        <v>34.895185260999988</v>
      </c>
      <c r="X689" s="391">
        <v>152.78708</v>
      </c>
      <c r="Y689" s="391">
        <v>30.330122999999993</v>
      </c>
      <c r="AA689" s="384" t="s">
        <v>962</v>
      </c>
      <c r="AB689" s="384" t="s">
        <v>683</v>
      </c>
      <c r="AC689" s="382">
        <v>2</v>
      </c>
      <c r="AD689" s="384" t="s">
        <v>679</v>
      </c>
      <c r="AE689" s="382">
        <v>61</v>
      </c>
      <c r="AF689" s="386">
        <v>2007</v>
      </c>
      <c r="AG689" s="390">
        <v>992.63669000000004</v>
      </c>
      <c r="AH689" s="387">
        <v>1.1973802721315894</v>
      </c>
      <c r="AI689" s="387">
        <v>8.0421373648801957</v>
      </c>
      <c r="AJ689" s="387">
        <v>0.24706012629857554</v>
      </c>
      <c r="AK689" s="387">
        <v>3.8211006533518291E-2</v>
      </c>
      <c r="AL689" s="387">
        <v>1.9240077857690302E-2</v>
      </c>
      <c r="AM689" s="387">
        <v>4.5832449533978019E-3</v>
      </c>
      <c r="AN689" s="387">
        <v>3.5154035320818122E-2</v>
      </c>
      <c r="AO689" s="387">
        <v>0.15392044394409801</v>
      </c>
      <c r="AP689" s="387">
        <v>3.0555109745137459E-2</v>
      </c>
      <c r="AQ689" s="391">
        <v>1188.5635900000002</v>
      </c>
      <c r="AR689" s="391">
        <v>7982.9206144000009</v>
      </c>
      <c r="AS689" s="391">
        <v>245.24094599999998</v>
      </c>
      <c r="AT689" s="391">
        <v>37.929647046999975</v>
      </c>
      <c r="AU689" s="391">
        <v>19.098407199999993</v>
      </c>
      <c r="AV689" s="391">
        <v>4.5494970999999982</v>
      </c>
      <c r="AW689" s="391">
        <v>34.895185260999988</v>
      </c>
      <c r="AX689" s="391">
        <v>152.78708</v>
      </c>
      <c r="AY689" s="391">
        <v>30.330122999999993</v>
      </c>
    </row>
    <row r="690" spans="1:51" customFormat="1" x14ac:dyDescent="0.25">
      <c r="A690" s="384" t="s">
        <v>963</v>
      </c>
      <c r="B690" s="384" t="s">
        <v>683</v>
      </c>
      <c r="C690" s="382">
        <v>2</v>
      </c>
      <c r="D690" s="384" t="s">
        <v>679</v>
      </c>
      <c r="E690" s="382">
        <v>61</v>
      </c>
      <c r="F690" s="386">
        <v>2008</v>
      </c>
      <c r="G690" s="390">
        <v>437.33310000000006</v>
      </c>
      <c r="H690" s="387">
        <v>1.2467730581632164</v>
      </c>
      <c r="I690" s="387">
        <v>8.267836566223778</v>
      </c>
      <c r="J690" s="387">
        <v>0.25614422077587989</v>
      </c>
      <c r="K690" s="387">
        <v>4.8768984097590569E-2</v>
      </c>
      <c r="L690" s="387">
        <v>1.9504280604417997E-2</v>
      </c>
      <c r="M690" s="387">
        <v>4.6546525748908558E-3</v>
      </c>
      <c r="N690" s="387">
        <v>4.4867392531299351E-2</v>
      </c>
      <c r="O690" s="387">
        <v>0.15603432029270128</v>
      </c>
      <c r="P690" s="387">
        <v>3.1031168690410112E-2</v>
      </c>
      <c r="Q690" s="391">
        <v>545.25512652299983</v>
      </c>
      <c r="R690" s="391">
        <v>3615.7985958000004</v>
      </c>
      <c r="S690" s="391">
        <v>112.02034611899998</v>
      </c>
      <c r="T690" s="391">
        <v>21.32829099924999</v>
      </c>
      <c r="U690" s="391">
        <v>8.5298674999999982</v>
      </c>
      <c r="V690" s="391">
        <v>2.0356336400000004</v>
      </c>
      <c r="W690" s="391">
        <v>19.621995864629994</v>
      </c>
      <c r="X690" s="391">
        <v>68.238972999999973</v>
      </c>
      <c r="Y690" s="391">
        <v>13.570957199999997</v>
      </c>
      <c r="AA690" s="384" t="s">
        <v>963</v>
      </c>
      <c r="AB690" s="384" t="s">
        <v>683</v>
      </c>
      <c r="AC690" s="382">
        <v>2</v>
      </c>
      <c r="AD690" s="384" t="s">
        <v>679</v>
      </c>
      <c r="AE690" s="382">
        <v>61</v>
      </c>
      <c r="AF690" s="386">
        <v>2008</v>
      </c>
      <c r="AG690" s="390">
        <v>437.33310000000006</v>
      </c>
      <c r="AH690" s="387">
        <v>1.2467730581632164</v>
      </c>
      <c r="AI690" s="387">
        <v>8.267836566223778</v>
      </c>
      <c r="AJ690" s="387">
        <v>0.25614422077587989</v>
      </c>
      <c r="AK690" s="387">
        <v>4.8768984097590569E-2</v>
      </c>
      <c r="AL690" s="387">
        <v>1.9504280604417997E-2</v>
      </c>
      <c r="AM690" s="387">
        <v>4.6546525748908558E-3</v>
      </c>
      <c r="AN690" s="387">
        <v>4.4867392531299351E-2</v>
      </c>
      <c r="AO690" s="387">
        <v>0.15603432029270128</v>
      </c>
      <c r="AP690" s="387">
        <v>3.1031168690410112E-2</v>
      </c>
      <c r="AQ690" s="391">
        <v>545.25512652299983</v>
      </c>
      <c r="AR690" s="391">
        <v>3615.7985958000004</v>
      </c>
      <c r="AS690" s="391">
        <v>112.02034611899998</v>
      </c>
      <c r="AT690" s="391">
        <v>21.32829099924999</v>
      </c>
      <c r="AU690" s="391">
        <v>8.5298674999999982</v>
      </c>
      <c r="AV690" s="391">
        <v>2.0356336400000004</v>
      </c>
      <c r="AW690" s="391">
        <v>19.621995864629994</v>
      </c>
      <c r="AX690" s="391">
        <v>68.238972999999973</v>
      </c>
      <c r="AY690" s="391">
        <v>13.570957199999997</v>
      </c>
    </row>
    <row r="691" spans="1:51" customFormat="1" x14ac:dyDescent="0.25">
      <c r="A691" s="384" t="s">
        <v>964</v>
      </c>
      <c r="B691" s="384" t="s">
        <v>683</v>
      </c>
      <c r="C691" s="382">
        <v>2</v>
      </c>
      <c r="D691" s="384" t="s">
        <v>679</v>
      </c>
      <c r="E691" s="382">
        <v>61</v>
      </c>
      <c r="F691" s="386">
        <v>2009</v>
      </c>
      <c r="G691" s="390">
        <v>604.93524000000002</v>
      </c>
      <c r="H691" s="387">
        <v>1.245502583069884</v>
      </c>
      <c r="I691" s="387">
        <v>8.1684514636641143</v>
      </c>
      <c r="J691" s="387">
        <v>0.25571040128857436</v>
      </c>
      <c r="K691" s="387">
        <v>4.671303889649412E-2</v>
      </c>
      <c r="L691" s="387">
        <v>1.9273808879112408E-2</v>
      </c>
      <c r="M691" s="387">
        <v>4.5923545469098472E-3</v>
      </c>
      <c r="N691" s="387">
        <v>4.2975828684802708E-2</v>
      </c>
      <c r="O691" s="387">
        <v>0.1541903939998602</v>
      </c>
      <c r="P691" s="387">
        <v>3.061588658647163E-2</v>
      </c>
      <c r="Q691" s="391">
        <v>753.44840401000033</v>
      </c>
      <c r="R691" s="391">
        <v>4941.3841466000022</v>
      </c>
      <c r="S691" s="391">
        <v>154.68823297400004</v>
      </c>
      <c r="T691" s="391">
        <v>28.258363395980009</v>
      </c>
      <c r="U691" s="391">
        <v>11.659406199999996</v>
      </c>
      <c r="V691" s="391">
        <v>2.7780771</v>
      </c>
      <c r="W691" s="391">
        <v>25.997593239640011</v>
      </c>
      <c r="X691" s="391">
        <v>93.275202999999991</v>
      </c>
      <c r="Y691" s="391">
        <v>18.520628699999996</v>
      </c>
      <c r="AA691" s="384" t="s">
        <v>964</v>
      </c>
      <c r="AB691" s="384" t="s">
        <v>683</v>
      </c>
      <c r="AC691" s="382">
        <v>2</v>
      </c>
      <c r="AD691" s="384" t="s">
        <v>679</v>
      </c>
      <c r="AE691" s="382">
        <v>61</v>
      </c>
      <c r="AF691" s="386">
        <v>2009</v>
      </c>
      <c r="AG691" s="390">
        <v>604.93524000000002</v>
      </c>
      <c r="AH691" s="387">
        <v>1.245502583069884</v>
      </c>
      <c r="AI691" s="387">
        <v>8.1684514636641143</v>
      </c>
      <c r="AJ691" s="387">
        <v>0.25571040128857436</v>
      </c>
      <c r="AK691" s="387">
        <v>4.671303889649412E-2</v>
      </c>
      <c r="AL691" s="387">
        <v>1.9273808879112408E-2</v>
      </c>
      <c r="AM691" s="387">
        <v>4.5923545469098472E-3</v>
      </c>
      <c r="AN691" s="387">
        <v>4.2975828684802708E-2</v>
      </c>
      <c r="AO691" s="387">
        <v>0.1541903939998602</v>
      </c>
      <c r="AP691" s="387">
        <v>3.061588658647163E-2</v>
      </c>
      <c r="AQ691" s="391">
        <v>753.44840401000033</v>
      </c>
      <c r="AR691" s="391">
        <v>4941.3841466000022</v>
      </c>
      <c r="AS691" s="391">
        <v>154.68823297400004</v>
      </c>
      <c r="AT691" s="391">
        <v>28.258363395980009</v>
      </c>
      <c r="AU691" s="391">
        <v>11.659406199999996</v>
      </c>
      <c r="AV691" s="391">
        <v>2.7780771</v>
      </c>
      <c r="AW691" s="391">
        <v>25.997593239640011</v>
      </c>
      <c r="AX691" s="391">
        <v>93.275202999999991</v>
      </c>
      <c r="AY691" s="391">
        <v>18.520628699999996</v>
      </c>
    </row>
    <row r="692" spans="1:51" customFormat="1" x14ac:dyDescent="0.25">
      <c r="A692" s="384" t="s">
        <v>965</v>
      </c>
      <c r="B692" s="384" t="s">
        <v>683</v>
      </c>
      <c r="C692" s="382">
        <v>2</v>
      </c>
      <c r="D692" s="384" t="s">
        <v>679</v>
      </c>
      <c r="E692" s="382">
        <v>61</v>
      </c>
      <c r="F692" s="386">
        <v>2010</v>
      </c>
      <c r="G692" s="390">
        <v>541.54285999999991</v>
      </c>
      <c r="H692" s="387">
        <v>2.8192177825038636</v>
      </c>
      <c r="I692" s="387">
        <v>6.7390726192936956</v>
      </c>
      <c r="J692" s="387">
        <v>0.32200194295055418</v>
      </c>
      <c r="K692" s="387">
        <v>4.4285154521767664E-2</v>
      </c>
      <c r="L692" s="387">
        <v>1.8585143011579919E-2</v>
      </c>
      <c r="M692" s="387">
        <v>4.4997489210733951E-3</v>
      </c>
      <c r="N692" s="387">
        <v>4.0742203131641314E-2</v>
      </c>
      <c r="O692" s="387">
        <v>0.14868122164882758</v>
      </c>
      <c r="P692" s="387">
        <v>2.9998485069122699E-2</v>
      </c>
      <c r="Q692" s="391">
        <v>1526.7272608999999</v>
      </c>
      <c r="R692" s="391">
        <v>3649.4966599999984</v>
      </c>
      <c r="S692" s="391">
        <v>174.37785311099992</v>
      </c>
      <c r="T692" s="391">
        <v>23.98230923525999</v>
      </c>
      <c r="U692" s="391">
        <v>10.0646515</v>
      </c>
      <c r="V692" s="391">
        <v>2.4368069000000001</v>
      </c>
      <c r="W692" s="391">
        <v>22.063649206609991</v>
      </c>
      <c r="X692" s="391">
        <v>80.517253999999994</v>
      </c>
      <c r="Y692" s="391">
        <v>16.2454654</v>
      </c>
      <c r="AA692" s="384" t="s">
        <v>965</v>
      </c>
      <c r="AB692" s="384" t="s">
        <v>683</v>
      </c>
      <c r="AC692" s="382">
        <v>2</v>
      </c>
      <c r="AD692" s="384" t="s">
        <v>679</v>
      </c>
      <c r="AE692" s="382">
        <v>61</v>
      </c>
      <c r="AF692" s="386">
        <v>2010</v>
      </c>
      <c r="AG692" s="390">
        <v>541.54285999999991</v>
      </c>
      <c r="AH692" s="387">
        <v>2.8192177825038636</v>
      </c>
      <c r="AI692" s="387">
        <v>6.7390726192936956</v>
      </c>
      <c r="AJ692" s="387">
        <v>0.32200194295055418</v>
      </c>
      <c r="AK692" s="387">
        <v>4.4285154521767664E-2</v>
      </c>
      <c r="AL692" s="387">
        <v>1.8585143011579919E-2</v>
      </c>
      <c r="AM692" s="387">
        <v>4.4997489210733951E-3</v>
      </c>
      <c r="AN692" s="387">
        <v>4.0742203131641314E-2</v>
      </c>
      <c r="AO692" s="387">
        <v>0.14868122164882758</v>
      </c>
      <c r="AP692" s="387">
        <v>2.9998485069122699E-2</v>
      </c>
      <c r="AQ692" s="391">
        <v>1526.7272608999999</v>
      </c>
      <c r="AR692" s="391">
        <v>3649.4966599999984</v>
      </c>
      <c r="AS692" s="391">
        <v>174.37785311099992</v>
      </c>
      <c r="AT692" s="391">
        <v>23.98230923525999</v>
      </c>
      <c r="AU692" s="391">
        <v>10.0646515</v>
      </c>
      <c r="AV692" s="391">
        <v>2.4368069000000001</v>
      </c>
      <c r="AW692" s="391">
        <v>22.063649206609991</v>
      </c>
      <c r="AX692" s="391">
        <v>80.517253999999994</v>
      </c>
      <c r="AY692" s="391">
        <v>16.2454654</v>
      </c>
    </row>
    <row r="693" spans="1:51" customFormat="1" x14ac:dyDescent="0.25">
      <c r="A693" s="384" t="s">
        <v>966</v>
      </c>
      <c r="B693" s="384" t="s">
        <v>683</v>
      </c>
      <c r="C693" s="382">
        <v>2</v>
      </c>
      <c r="D693" s="384" t="s">
        <v>679</v>
      </c>
      <c r="E693" s="382">
        <v>61</v>
      </c>
      <c r="F693" s="386">
        <v>2011</v>
      </c>
      <c r="G693" s="390">
        <v>793.2575599999999</v>
      </c>
      <c r="H693" s="387">
        <v>3.5010550989265075</v>
      </c>
      <c r="I693" s="387">
        <v>6.8069194159334625</v>
      </c>
      <c r="J693" s="387">
        <v>0.27011371010444596</v>
      </c>
      <c r="K693" s="387">
        <v>7.7770155227011001E-2</v>
      </c>
      <c r="L693" s="387">
        <v>1.9016862568571047E-2</v>
      </c>
      <c r="M693" s="387">
        <v>4.6114574691226394E-3</v>
      </c>
      <c r="N693" s="387">
        <v>7.1548355189202328E-2</v>
      </c>
      <c r="O693" s="387">
        <v>0.15213485138420874</v>
      </c>
      <c r="P693" s="387">
        <v>3.074324561117325E-2</v>
      </c>
      <c r="Q693" s="391">
        <v>2777.2384251999997</v>
      </c>
      <c r="R693" s="391">
        <v>5399.6402870000029</v>
      </c>
      <c r="S693" s="391">
        <v>214.26974260000011</v>
      </c>
      <c r="T693" s="391">
        <v>61.691763576199989</v>
      </c>
      <c r="U693" s="391">
        <v>15.08527</v>
      </c>
      <c r="V693" s="391">
        <v>3.6580735</v>
      </c>
      <c r="W693" s="391">
        <v>56.756273659399973</v>
      </c>
      <c r="X693" s="391">
        <v>120.68212100000002</v>
      </c>
      <c r="Y693" s="391">
        <v>24.387311999999998</v>
      </c>
      <c r="AA693" s="384" t="s">
        <v>966</v>
      </c>
      <c r="AB693" s="384" t="s">
        <v>683</v>
      </c>
      <c r="AC693" s="382">
        <v>2</v>
      </c>
      <c r="AD693" s="384" t="s">
        <v>679</v>
      </c>
      <c r="AE693" s="382">
        <v>61</v>
      </c>
      <c r="AF693" s="386">
        <v>2011</v>
      </c>
      <c r="AG693" s="390">
        <v>793.2575599999999</v>
      </c>
      <c r="AH693" s="387">
        <v>3.5010550989265075</v>
      </c>
      <c r="AI693" s="387">
        <v>6.8069194159334625</v>
      </c>
      <c r="AJ693" s="387">
        <v>0.27011371010444596</v>
      </c>
      <c r="AK693" s="387">
        <v>7.7770155227011001E-2</v>
      </c>
      <c r="AL693" s="387">
        <v>1.9016862568571047E-2</v>
      </c>
      <c r="AM693" s="387">
        <v>4.6114574691226394E-3</v>
      </c>
      <c r="AN693" s="387">
        <v>7.1548355189202328E-2</v>
      </c>
      <c r="AO693" s="387">
        <v>0.15213485138420874</v>
      </c>
      <c r="AP693" s="387">
        <v>3.074324561117325E-2</v>
      </c>
      <c r="AQ693" s="391">
        <v>2777.2384251999997</v>
      </c>
      <c r="AR693" s="391">
        <v>5399.6402870000029</v>
      </c>
      <c r="AS693" s="391">
        <v>214.26974260000011</v>
      </c>
      <c r="AT693" s="391">
        <v>61.691763576199989</v>
      </c>
      <c r="AU693" s="391">
        <v>15.08527</v>
      </c>
      <c r="AV693" s="391">
        <v>3.6580735</v>
      </c>
      <c r="AW693" s="391">
        <v>56.756273659399973</v>
      </c>
      <c r="AX693" s="391">
        <v>120.68212100000002</v>
      </c>
      <c r="AY693" s="391">
        <v>24.387311999999998</v>
      </c>
    </row>
    <row r="694" spans="1:51" customFormat="1" x14ac:dyDescent="0.25">
      <c r="A694" s="384" t="s">
        <v>967</v>
      </c>
      <c r="B694" s="384" t="s">
        <v>683</v>
      </c>
      <c r="C694" s="382">
        <v>2</v>
      </c>
      <c r="D694" s="384" t="s">
        <v>679</v>
      </c>
      <c r="E694" s="382">
        <v>61</v>
      </c>
      <c r="F694" s="386">
        <v>2012</v>
      </c>
      <c r="G694" s="390">
        <v>1578.8630299999998</v>
      </c>
      <c r="H694" s="387">
        <v>3.5161459693561894</v>
      </c>
      <c r="I694" s="387">
        <v>6.4589650344780072</v>
      </c>
      <c r="J694" s="387">
        <v>0.24706985566696055</v>
      </c>
      <c r="K694" s="387">
        <v>6.197614012071713E-2</v>
      </c>
      <c r="L694" s="387">
        <v>1.9073085142794179E-2</v>
      </c>
      <c r="M694" s="387">
        <v>4.6274770269337422E-3</v>
      </c>
      <c r="N694" s="387">
        <v>5.7017874192164718E-2</v>
      </c>
      <c r="O694" s="387">
        <v>0.15258473561192956</v>
      </c>
      <c r="P694" s="387">
        <v>3.0850006665872728E-2</v>
      </c>
      <c r="Q694" s="391">
        <v>5551.5128790999997</v>
      </c>
      <c r="R694" s="391">
        <v>10197.821104999999</v>
      </c>
      <c r="S694" s="391">
        <v>390.08946093999992</v>
      </c>
      <c r="T694" s="391">
        <v>97.8518363787</v>
      </c>
      <c r="U694" s="391">
        <v>30.113788999999997</v>
      </c>
      <c r="V694" s="391">
        <v>7.3061523999999993</v>
      </c>
      <c r="W694" s="391">
        <v>90.02341361119997</v>
      </c>
      <c r="X694" s="391">
        <v>240.91039799999999</v>
      </c>
      <c r="Y694" s="391">
        <v>48.707935000000006</v>
      </c>
      <c r="AA694" s="384" t="s">
        <v>967</v>
      </c>
      <c r="AB694" s="384" t="s">
        <v>683</v>
      </c>
      <c r="AC694" s="382">
        <v>2</v>
      </c>
      <c r="AD694" s="384" t="s">
        <v>679</v>
      </c>
      <c r="AE694" s="382">
        <v>61</v>
      </c>
      <c r="AF694" s="386">
        <v>2012</v>
      </c>
      <c r="AG694" s="390">
        <v>1578.8630299999998</v>
      </c>
      <c r="AH694" s="387">
        <v>3.5161459693561894</v>
      </c>
      <c r="AI694" s="387">
        <v>6.4589650344780072</v>
      </c>
      <c r="AJ694" s="387">
        <v>0.24706985566696055</v>
      </c>
      <c r="AK694" s="387">
        <v>6.197614012071713E-2</v>
      </c>
      <c r="AL694" s="387">
        <v>1.9073085142794179E-2</v>
      </c>
      <c r="AM694" s="387">
        <v>4.6274770269337422E-3</v>
      </c>
      <c r="AN694" s="387">
        <v>5.7017874192164718E-2</v>
      </c>
      <c r="AO694" s="387">
        <v>0.15258473561192956</v>
      </c>
      <c r="AP694" s="387">
        <v>3.0850006665872728E-2</v>
      </c>
      <c r="AQ694" s="391">
        <v>5551.5128790999997</v>
      </c>
      <c r="AR694" s="391">
        <v>10197.821104999999</v>
      </c>
      <c r="AS694" s="391">
        <v>390.08946093999992</v>
      </c>
      <c r="AT694" s="391">
        <v>97.8518363787</v>
      </c>
      <c r="AU694" s="391">
        <v>30.113788999999997</v>
      </c>
      <c r="AV694" s="391">
        <v>7.3061523999999993</v>
      </c>
      <c r="AW694" s="391">
        <v>90.02341361119997</v>
      </c>
      <c r="AX694" s="391">
        <v>240.91039799999999</v>
      </c>
      <c r="AY694" s="391">
        <v>48.707935000000006</v>
      </c>
    </row>
    <row r="695" spans="1:51" customFormat="1" x14ac:dyDescent="0.25">
      <c r="A695" s="384" t="s">
        <v>968</v>
      </c>
      <c r="B695" s="384" t="s">
        <v>683</v>
      </c>
      <c r="C695" s="382">
        <v>2</v>
      </c>
      <c r="D695" s="384" t="s">
        <v>679</v>
      </c>
      <c r="E695" s="382">
        <v>61</v>
      </c>
      <c r="F695" s="386">
        <v>2013</v>
      </c>
      <c r="G695" s="390">
        <v>1844.8322200000002</v>
      </c>
      <c r="H695" s="387">
        <v>3.470817508271836</v>
      </c>
      <c r="I695" s="387">
        <v>5.5763454342747751</v>
      </c>
      <c r="J695" s="387">
        <v>0.225410515862521</v>
      </c>
      <c r="K695" s="387">
        <v>6.9575381298305816E-2</v>
      </c>
      <c r="L695" s="387">
        <v>1.9118119587048406E-2</v>
      </c>
      <c r="M695" s="387">
        <v>4.6386740253268116E-3</v>
      </c>
      <c r="N695" s="387">
        <v>6.400914798132698E-2</v>
      </c>
      <c r="O695" s="387">
        <v>0.15294482985558439</v>
      </c>
      <c r="P695" s="387">
        <v>3.0924642025170177E-2</v>
      </c>
      <c r="Q695" s="391">
        <v>6403.0759690000004</v>
      </c>
      <c r="R695" s="391">
        <v>10287.421726999999</v>
      </c>
      <c r="S695" s="391">
        <v>415.84458238999991</v>
      </c>
      <c r="T695" s="391">
        <v>128.3549051379</v>
      </c>
      <c r="U695" s="391">
        <v>35.269722999999999</v>
      </c>
      <c r="V695" s="391">
        <v>8.5575752999999999</v>
      </c>
      <c r="W695" s="391">
        <v>118.08613857069999</v>
      </c>
      <c r="X695" s="391">
        <v>282.15755000000007</v>
      </c>
      <c r="Y695" s="391">
        <v>57.050775999999999</v>
      </c>
      <c r="AA695" s="384" t="s">
        <v>968</v>
      </c>
      <c r="AB695" s="384" t="s">
        <v>683</v>
      </c>
      <c r="AC695" s="382">
        <v>2</v>
      </c>
      <c r="AD695" s="384" t="s">
        <v>679</v>
      </c>
      <c r="AE695" s="382">
        <v>61</v>
      </c>
      <c r="AF695" s="386">
        <v>2013</v>
      </c>
      <c r="AG695" s="390">
        <v>1844.8322200000002</v>
      </c>
      <c r="AH695" s="387">
        <v>3.470817508271836</v>
      </c>
      <c r="AI695" s="387">
        <v>5.5763454342747751</v>
      </c>
      <c r="AJ695" s="387">
        <v>0.225410515862521</v>
      </c>
      <c r="AK695" s="387">
        <v>6.9575381298305816E-2</v>
      </c>
      <c r="AL695" s="387">
        <v>1.9118119587048406E-2</v>
      </c>
      <c r="AM695" s="387">
        <v>4.6386740253268116E-3</v>
      </c>
      <c r="AN695" s="387">
        <v>6.400914798132698E-2</v>
      </c>
      <c r="AO695" s="387">
        <v>0.15294482985558439</v>
      </c>
      <c r="AP695" s="387">
        <v>3.0924642025170177E-2</v>
      </c>
      <c r="AQ695" s="391">
        <v>6403.0759690000004</v>
      </c>
      <c r="AR695" s="391">
        <v>10287.421726999999</v>
      </c>
      <c r="AS695" s="391">
        <v>415.84458238999991</v>
      </c>
      <c r="AT695" s="391">
        <v>128.3549051379</v>
      </c>
      <c r="AU695" s="391">
        <v>35.269722999999999</v>
      </c>
      <c r="AV695" s="391">
        <v>8.5575752999999999</v>
      </c>
      <c r="AW695" s="391">
        <v>118.08613857069999</v>
      </c>
      <c r="AX695" s="391">
        <v>282.15755000000007</v>
      </c>
      <c r="AY695" s="391">
        <v>57.050775999999999</v>
      </c>
    </row>
    <row r="696" spans="1:51" customFormat="1" x14ac:dyDescent="0.25">
      <c r="A696" s="384" t="s">
        <v>969</v>
      </c>
      <c r="B696" s="384" t="s">
        <v>683</v>
      </c>
      <c r="C696" s="382">
        <v>2</v>
      </c>
      <c r="D696" s="384" t="s">
        <v>679</v>
      </c>
      <c r="E696" s="382">
        <v>61</v>
      </c>
      <c r="F696" s="386">
        <v>2014</v>
      </c>
      <c r="G696" s="390">
        <v>2127.09166</v>
      </c>
      <c r="H696" s="387">
        <v>2.5509490296718091</v>
      </c>
      <c r="I696" s="387">
        <v>5.6104982890112041</v>
      </c>
      <c r="J696" s="387">
        <v>0.2221854422672129</v>
      </c>
      <c r="K696" s="387">
        <v>9.0210893091461755E-2</v>
      </c>
      <c r="L696" s="387">
        <v>1.9022343870221371E-2</v>
      </c>
      <c r="M696" s="387">
        <v>4.503341948132125E-3</v>
      </c>
      <c r="N696" s="387">
        <v>8.2993705684972677E-2</v>
      </c>
      <c r="O696" s="387">
        <v>0.15217875472277478</v>
      </c>
      <c r="P696" s="387">
        <v>3.0022438243211387E-2</v>
      </c>
      <c r="Q696" s="391">
        <v>5426.102406099998</v>
      </c>
      <c r="R696" s="391">
        <v>11934.044119000002</v>
      </c>
      <c r="S696" s="391">
        <v>472.60880122000009</v>
      </c>
      <c r="T696" s="391">
        <v>191.88683833599993</v>
      </c>
      <c r="U696" s="391">
        <v>40.462268999999999</v>
      </c>
      <c r="V696" s="391">
        <v>9.5790210999999967</v>
      </c>
      <c r="W696" s="391">
        <v>176.53521919499997</v>
      </c>
      <c r="X696" s="391">
        <v>323.69815999999986</v>
      </c>
      <c r="Y696" s="391">
        <v>63.860477999999993</v>
      </c>
      <c r="AA696" s="384" t="s">
        <v>969</v>
      </c>
      <c r="AB696" s="384" t="s">
        <v>683</v>
      </c>
      <c r="AC696" s="382">
        <v>2</v>
      </c>
      <c r="AD696" s="384" t="s">
        <v>679</v>
      </c>
      <c r="AE696" s="382">
        <v>61</v>
      </c>
      <c r="AF696" s="386">
        <v>2014</v>
      </c>
      <c r="AG696" s="390">
        <v>2127.09166</v>
      </c>
      <c r="AH696" s="387">
        <v>2.5509490296718091</v>
      </c>
      <c r="AI696" s="387">
        <v>5.6104982890112041</v>
      </c>
      <c r="AJ696" s="387">
        <v>0.2221854422672129</v>
      </c>
      <c r="AK696" s="387">
        <v>9.0210893091461755E-2</v>
      </c>
      <c r="AL696" s="387">
        <v>1.9022343870221371E-2</v>
      </c>
      <c r="AM696" s="387">
        <v>4.503341948132125E-3</v>
      </c>
      <c r="AN696" s="387">
        <v>8.2993705684972677E-2</v>
      </c>
      <c r="AO696" s="387">
        <v>0.15217875472277478</v>
      </c>
      <c r="AP696" s="387">
        <v>3.0022438243211387E-2</v>
      </c>
      <c r="AQ696" s="391">
        <v>5426.102406099998</v>
      </c>
      <c r="AR696" s="391">
        <v>11934.044119000002</v>
      </c>
      <c r="AS696" s="391">
        <v>472.60880122000009</v>
      </c>
      <c r="AT696" s="391">
        <v>191.88683833599993</v>
      </c>
      <c r="AU696" s="391">
        <v>40.462268999999999</v>
      </c>
      <c r="AV696" s="391">
        <v>9.5790210999999967</v>
      </c>
      <c r="AW696" s="391">
        <v>176.53521919499997</v>
      </c>
      <c r="AX696" s="391">
        <v>323.69815999999986</v>
      </c>
      <c r="AY696" s="391">
        <v>63.860477999999993</v>
      </c>
    </row>
    <row r="697" spans="1:51" customFormat="1" x14ac:dyDescent="0.25">
      <c r="A697" s="384" t="s">
        <v>970</v>
      </c>
      <c r="B697" s="384" t="s">
        <v>683</v>
      </c>
      <c r="C697" s="382">
        <v>2</v>
      </c>
      <c r="D697" s="384" t="s">
        <v>679</v>
      </c>
      <c r="E697" s="382">
        <v>61</v>
      </c>
      <c r="F697" s="386">
        <v>2015</v>
      </c>
      <c r="G697" s="390">
        <v>2845.7275000000009</v>
      </c>
      <c r="H697" s="387">
        <v>2.6792452686351718</v>
      </c>
      <c r="I697" s="387">
        <v>5.8966910299738799</v>
      </c>
      <c r="J697" s="387">
        <v>0.23467724242746335</v>
      </c>
      <c r="K697" s="387">
        <v>0.10326725949304701</v>
      </c>
      <c r="L697" s="387">
        <v>1.9267792857889585E-2</v>
      </c>
      <c r="M697" s="387">
        <v>4.5663261503429238E-3</v>
      </c>
      <c r="N697" s="387">
        <v>9.5005583587325179E-2</v>
      </c>
      <c r="O697" s="387">
        <v>0.15414246444889745</v>
      </c>
      <c r="P697" s="387">
        <v>3.0442344883689666E-2</v>
      </c>
      <c r="Q697" s="391">
        <v>7624.4019401999976</v>
      </c>
      <c r="R697" s="391">
        <v>16780.375822999998</v>
      </c>
      <c r="S697" s="391">
        <v>667.82748239999944</v>
      </c>
      <c r="T697" s="391">
        <v>293.87048018900003</v>
      </c>
      <c r="U697" s="391">
        <v>54.830888000000002</v>
      </c>
      <c r="V697" s="391">
        <v>12.994519899999997</v>
      </c>
      <c r="W697" s="391">
        <v>270.36000186799998</v>
      </c>
      <c r="X697" s="391">
        <v>438.64744999999999</v>
      </c>
      <c r="Y697" s="391">
        <v>86.630618000000013</v>
      </c>
      <c r="AA697" s="384" t="s">
        <v>970</v>
      </c>
      <c r="AB697" s="384" t="s">
        <v>683</v>
      </c>
      <c r="AC697" s="382">
        <v>2</v>
      </c>
      <c r="AD697" s="384" t="s">
        <v>679</v>
      </c>
      <c r="AE697" s="382">
        <v>61</v>
      </c>
      <c r="AF697" s="386">
        <v>2015</v>
      </c>
      <c r="AG697" s="390">
        <v>2845.7275000000009</v>
      </c>
      <c r="AH697" s="387">
        <v>2.6792452686351718</v>
      </c>
      <c r="AI697" s="387">
        <v>5.8966910299738799</v>
      </c>
      <c r="AJ697" s="387">
        <v>0.23467724242746335</v>
      </c>
      <c r="AK697" s="387">
        <v>0.10326725949304701</v>
      </c>
      <c r="AL697" s="387">
        <v>1.9267792857889585E-2</v>
      </c>
      <c r="AM697" s="387">
        <v>4.5663261503429238E-3</v>
      </c>
      <c r="AN697" s="387">
        <v>9.5005583587325179E-2</v>
      </c>
      <c r="AO697" s="387">
        <v>0.15414246444889745</v>
      </c>
      <c r="AP697" s="387">
        <v>3.0442344883689666E-2</v>
      </c>
      <c r="AQ697" s="391">
        <v>7624.4019401999976</v>
      </c>
      <c r="AR697" s="391">
        <v>16780.375822999998</v>
      </c>
      <c r="AS697" s="391">
        <v>667.82748239999944</v>
      </c>
      <c r="AT697" s="391">
        <v>293.87048018900003</v>
      </c>
      <c r="AU697" s="391">
        <v>54.830888000000002</v>
      </c>
      <c r="AV697" s="391">
        <v>12.994519899999997</v>
      </c>
      <c r="AW697" s="391">
        <v>270.36000186799998</v>
      </c>
      <c r="AX697" s="391">
        <v>438.64744999999999</v>
      </c>
      <c r="AY697" s="391">
        <v>86.630618000000013</v>
      </c>
    </row>
    <row r="698" spans="1:51" customFormat="1" x14ac:dyDescent="0.25">
      <c r="A698" s="384" t="s">
        <v>971</v>
      </c>
      <c r="B698" s="384" t="s">
        <v>683</v>
      </c>
      <c r="C698" s="382">
        <v>2</v>
      </c>
      <c r="D698" s="384" t="s">
        <v>679</v>
      </c>
      <c r="E698" s="382">
        <v>61</v>
      </c>
      <c r="F698" s="386">
        <v>2016</v>
      </c>
      <c r="G698" s="390">
        <v>5361.4710000000005</v>
      </c>
      <c r="H698" s="387">
        <v>2.4440244921589631</v>
      </c>
      <c r="I698" s="387">
        <v>5.0581077096192448</v>
      </c>
      <c r="J698" s="387">
        <v>0.18093715047605397</v>
      </c>
      <c r="K698" s="387">
        <v>5.5989695428735872E-2</v>
      </c>
      <c r="L698" s="387">
        <v>1.935012424761786E-2</v>
      </c>
      <c r="M698" s="387">
        <v>4.5918599578361986E-3</v>
      </c>
      <c r="N698" s="387">
        <v>5.1510375155251233E-2</v>
      </c>
      <c r="O698" s="387">
        <v>0.15480112640728635</v>
      </c>
      <c r="P698" s="387">
        <v>3.061250895509833E-2</v>
      </c>
      <c r="Q698" s="391">
        <v>13103.566438000009</v>
      </c>
      <c r="R698" s="391">
        <v>27118.897800000006</v>
      </c>
      <c r="S698" s="391">
        <v>970.08928509999964</v>
      </c>
      <c r="T698" s="391">
        <v>300.18712833999996</v>
      </c>
      <c r="U698" s="391">
        <v>103.74512999999999</v>
      </c>
      <c r="V698" s="391">
        <v>24.619124000000003</v>
      </c>
      <c r="W698" s="391">
        <v>276.17138259400002</v>
      </c>
      <c r="X698" s="391">
        <v>829.96175000000005</v>
      </c>
      <c r="Y698" s="391">
        <v>164.12807900000001</v>
      </c>
      <c r="AA698" s="384" t="s">
        <v>971</v>
      </c>
      <c r="AB698" s="384" t="s">
        <v>683</v>
      </c>
      <c r="AC698" s="382">
        <v>2</v>
      </c>
      <c r="AD698" s="384" t="s">
        <v>679</v>
      </c>
      <c r="AE698" s="382">
        <v>61</v>
      </c>
      <c r="AF698" s="386">
        <v>2016</v>
      </c>
      <c r="AG698" s="390">
        <v>5361.4710000000005</v>
      </c>
      <c r="AH698" s="387">
        <v>2.4440244921589631</v>
      </c>
      <c r="AI698" s="387">
        <v>5.0581077096192448</v>
      </c>
      <c r="AJ698" s="387">
        <v>0.18093715047605397</v>
      </c>
      <c r="AK698" s="387">
        <v>5.5989695428735872E-2</v>
      </c>
      <c r="AL698" s="387">
        <v>1.935012424761786E-2</v>
      </c>
      <c r="AM698" s="387">
        <v>4.5918599578361986E-3</v>
      </c>
      <c r="AN698" s="387">
        <v>5.1510375155251233E-2</v>
      </c>
      <c r="AO698" s="387">
        <v>0.15480112640728635</v>
      </c>
      <c r="AP698" s="387">
        <v>3.061250895509833E-2</v>
      </c>
      <c r="AQ698" s="391">
        <v>13103.566438000009</v>
      </c>
      <c r="AR698" s="391">
        <v>27118.897800000006</v>
      </c>
      <c r="AS698" s="391">
        <v>970.08928509999964</v>
      </c>
      <c r="AT698" s="391">
        <v>300.18712833999996</v>
      </c>
      <c r="AU698" s="391">
        <v>103.74512999999999</v>
      </c>
      <c r="AV698" s="391">
        <v>24.619124000000003</v>
      </c>
      <c r="AW698" s="391">
        <v>276.17138259400002</v>
      </c>
      <c r="AX698" s="391">
        <v>829.96175000000005</v>
      </c>
      <c r="AY698" s="391">
        <v>164.12807900000001</v>
      </c>
    </row>
    <row r="699" spans="1:51" customFormat="1" x14ac:dyDescent="0.25">
      <c r="A699" s="384" t="s">
        <v>972</v>
      </c>
      <c r="B699" s="384" t="s">
        <v>683</v>
      </c>
      <c r="C699" s="382">
        <v>2</v>
      </c>
      <c r="D699" s="384" t="s">
        <v>679</v>
      </c>
      <c r="E699" s="382">
        <v>61</v>
      </c>
      <c r="F699" s="386">
        <v>2017</v>
      </c>
      <c r="G699" s="390">
        <v>5156.7413999999999</v>
      </c>
      <c r="H699" s="387">
        <v>2.4359877456721017</v>
      </c>
      <c r="I699" s="387">
        <v>5.1446325929781915</v>
      </c>
      <c r="J699" s="387">
        <v>0.20602103157625859</v>
      </c>
      <c r="K699" s="387">
        <v>8.1805053260184807E-2</v>
      </c>
      <c r="L699" s="387">
        <v>1.9045256176701043E-2</v>
      </c>
      <c r="M699" s="387">
        <v>4.5100483417686984E-3</v>
      </c>
      <c r="N699" s="387">
        <v>7.5260433644588037E-2</v>
      </c>
      <c r="O699" s="387">
        <v>0.15236213900507012</v>
      </c>
      <c r="P699" s="387">
        <v>3.0067123978720359E-2</v>
      </c>
      <c r="Q699" s="391">
        <v>12561.758857999997</v>
      </c>
      <c r="R699" s="391">
        <v>26529.539879999989</v>
      </c>
      <c r="S699" s="391">
        <v>1062.3971827999999</v>
      </c>
      <c r="T699" s="391">
        <v>421.84750487599996</v>
      </c>
      <c r="U699" s="391">
        <v>98.211460999999971</v>
      </c>
      <c r="V699" s="391">
        <v>23.257152999999995</v>
      </c>
      <c r="W699" s="391">
        <v>388.09859395699999</v>
      </c>
      <c r="X699" s="391">
        <v>785.69214999999986</v>
      </c>
      <c r="Y699" s="391">
        <v>155.048383</v>
      </c>
      <c r="AA699" s="384" t="s">
        <v>972</v>
      </c>
      <c r="AB699" s="384" t="s">
        <v>683</v>
      </c>
      <c r="AC699" s="382">
        <v>2</v>
      </c>
      <c r="AD699" s="384" t="s">
        <v>679</v>
      </c>
      <c r="AE699" s="382">
        <v>61</v>
      </c>
      <c r="AF699" s="386">
        <v>2017</v>
      </c>
      <c r="AG699" s="390">
        <v>5156.7413999999999</v>
      </c>
      <c r="AH699" s="387">
        <v>2.4359877456721017</v>
      </c>
      <c r="AI699" s="387">
        <v>5.1446325929781915</v>
      </c>
      <c r="AJ699" s="387">
        <v>0.20602103157625859</v>
      </c>
      <c r="AK699" s="387">
        <v>8.1805053260184807E-2</v>
      </c>
      <c r="AL699" s="387">
        <v>1.9045256176701043E-2</v>
      </c>
      <c r="AM699" s="387">
        <v>4.5100483417686984E-3</v>
      </c>
      <c r="AN699" s="387">
        <v>7.5260433644588037E-2</v>
      </c>
      <c r="AO699" s="387">
        <v>0.15236213900507012</v>
      </c>
      <c r="AP699" s="387">
        <v>3.0067123978720359E-2</v>
      </c>
      <c r="AQ699" s="391">
        <v>12561.758857999997</v>
      </c>
      <c r="AR699" s="391">
        <v>26529.539879999989</v>
      </c>
      <c r="AS699" s="391">
        <v>1062.3971827999999</v>
      </c>
      <c r="AT699" s="391">
        <v>421.84750487599996</v>
      </c>
      <c r="AU699" s="391">
        <v>98.211460999999971</v>
      </c>
      <c r="AV699" s="391">
        <v>23.257152999999995</v>
      </c>
      <c r="AW699" s="391">
        <v>388.09859395699999</v>
      </c>
      <c r="AX699" s="391">
        <v>785.69214999999986</v>
      </c>
      <c r="AY699" s="391">
        <v>155.048383</v>
      </c>
    </row>
    <row r="700" spans="1:51" customFormat="1" x14ac:dyDescent="0.25">
      <c r="A700" s="384" t="s">
        <v>973</v>
      </c>
      <c r="B700" s="384" t="s">
        <v>683</v>
      </c>
      <c r="C700" s="382">
        <v>2</v>
      </c>
      <c r="D700" s="384" t="s">
        <v>679</v>
      </c>
      <c r="E700" s="382">
        <v>61</v>
      </c>
      <c r="F700" s="386">
        <v>2018</v>
      </c>
      <c r="G700" s="390">
        <v>6684.3297999999986</v>
      </c>
      <c r="H700" s="387">
        <v>2.2021964882702223</v>
      </c>
      <c r="I700" s="387">
        <v>4.347691427493598</v>
      </c>
      <c r="J700" s="387">
        <v>0.15585284574677932</v>
      </c>
      <c r="K700" s="387">
        <v>3.8639231031359363E-2</v>
      </c>
      <c r="L700" s="387">
        <v>1.8654918552941546E-2</v>
      </c>
      <c r="M700" s="387">
        <v>4.411798173094332E-3</v>
      </c>
      <c r="N700" s="387">
        <v>3.5547974962875137E-2</v>
      </c>
      <c r="O700" s="387">
        <v>0.14923934333700895</v>
      </c>
      <c r="P700" s="387">
        <v>2.9412114734374724E-2</v>
      </c>
      <c r="Q700" s="391">
        <v>14720.207611999993</v>
      </c>
      <c r="R700" s="391">
        <v>29061.403369999989</v>
      </c>
      <c r="S700" s="391">
        <v>1041.77182124</v>
      </c>
      <c r="T700" s="391">
        <v>258.27736343200007</v>
      </c>
      <c r="U700" s="391">
        <v>124.69562800000003</v>
      </c>
      <c r="V700" s="391">
        <v>29.489913999999995</v>
      </c>
      <c r="W700" s="391">
        <v>237.6143883740001</v>
      </c>
      <c r="X700" s="391">
        <v>997.56499000000019</v>
      </c>
      <c r="Y700" s="391">
        <v>196.60027500000001</v>
      </c>
      <c r="AA700" s="384" t="s">
        <v>973</v>
      </c>
      <c r="AB700" s="384" t="s">
        <v>683</v>
      </c>
      <c r="AC700" s="382">
        <v>2</v>
      </c>
      <c r="AD700" s="384" t="s">
        <v>679</v>
      </c>
      <c r="AE700" s="382">
        <v>61</v>
      </c>
      <c r="AF700" s="386">
        <v>2018</v>
      </c>
      <c r="AG700" s="390">
        <v>6684.3297999999986</v>
      </c>
      <c r="AH700" s="387">
        <v>2.2021964882702223</v>
      </c>
      <c r="AI700" s="387">
        <v>4.347691427493598</v>
      </c>
      <c r="AJ700" s="387">
        <v>0.15585284574677932</v>
      </c>
      <c r="AK700" s="387">
        <v>3.8639231031359363E-2</v>
      </c>
      <c r="AL700" s="387">
        <v>1.8654918552941546E-2</v>
      </c>
      <c r="AM700" s="387">
        <v>4.411798173094332E-3</v>
      </c>
      <c r="AN700" s="387">
        <v>3.5547974962875137E-2</v>
      </c>
      <c r="AO700" s="387">
        <v>0.14923934333700895</v>
      </c>
      <c r="AP700" s="387">
        <v>2.9412114734374724E-2</v>
      </c>
      <c r="AQ700" s="391">
        <v>14720.207611999993</v>
      </c>
      <c r="AR700" s="391">
        <v>29061.403369999989</v>
      </c>
      <c r="AS700" s="391">
        <v>1041.77182124</v>
      </c>
      <c r="AT700" s="391">
        <v>258.27736343200007</v>
      </c>
      <c r="AU700" s="391">
        <v>124.69562800000003</v>
      </c>
      <c r="AV700" s="391">
        <v>29.489913999999995</v>
      </c>
      <c r="AW700" s="391">
        <v>237.6143883740001</v>
      </c>
      <c r="AX700" s="391">
        <v>997.56499000000019</v>
      </c>
      <c r="AY700" s="391">
        <v>196.60027500000001</v>
      </c>
    </row>
    <row r="701" spans="1:51" customFormat="1" x14ac:dyDescent="0.25">
      <c r="A701" s="384" t="s">
        <v>974</v>
      </c>
      <c r="B701" s="384" t="s">
        <v>683</v>
      </c>
      <c r="C701" s="382">
        <v>2</v>
      </c>
      <c r="D701" s="384" t="s">
        <v>679</v>
      </c>
      <c r="E701" s="382">
        <v>61</v>
      </c>
      <c r="F701" s="386">
        <v>2019</v>
      </c>
      <c r="G701" s="390">
        <v>8247.6517000000003</v>
      </c>
      <c r="H701" s="387">
        <v>2.0952676998957176</v>
      </c>
      <c r="I701" s="387">
        <v>3.9936272199758389</v>
      </c>
      <c r="J701" s="387">
        <v>0.13360200479974196</v>
      </c>
      <c r="K701" s="387">
        <v>1.94019966987088E-2</v>
      </c>
      <c r="L701" s="387">
        <v>1.8507043283605203E-2</v>
      </c>
      <c r="M701" s="387">
        <v>4.3748280495404532E-3</v>
      </c>
      <c r="N701" s="387">
        <v>1.7849785479883928E-2</v>
      </c>
      <c r="O701" s="387">
        <v>0.14805634917876076</v>
      </c>
      <c r="P701" s="387">
        <v>2.9165664209607686E-2</v>
      </c>
      <c r="Q701" s="391">
        <v>17281.038207000005</v>
      </c>
      <c r="R701" s="391">
        <v>32938.046330000005</v>
      </c>
      <c r="S701" s="391">
        <v>1101.90280201</v>
      </c>
      <c r="T701" s="391">
        <v>160.02091105550002</v>
      </c>
      <c r="U701" s="391">
        <v>152.63964700000002</v>
      </c>
      <c r="V701" s="391">
        <v>36.082058000000004</v>
      </c>
      <c r="W701" s="391">
        <v>147.21881355779999</v>
      </c>
      <c r="X701" s="391">
        <v>1221.1171999999999</v>
      </c>
      <c r="Y701" s="391">
        <v>240.54823999999999</v>
      </c>
      <c r="AA701" s="384" t="s">
        <v>974</v>
      </c>
      <c r="AB701" s="384" t="s">
        <v>683</v>
      </c>
      <c r="AC701" s="382">
        <v>2</v>
      </c>
      <c r="AD701" s="384" t="s">
        <v>679</v>
      </c>
      <c r="AE701" s="382">
        <v>61</v>
      </c>
      <c r="AF701" s="386">
        <v>2019</v>
      </c>
      <c r="AG701" s="390">
        <v>8247.6517000000003</v>
      </c>
      <c r="AH701" s="387">
        <v>2.0952676998957176</v>
      </c>
      <c r="AI701" s="387">
        <v>3.9936272199758389</v>
      </c>
      <c r="AJ701" s="387">
        <v>0.13360200479974196</v>
      </c>
      <c r="AK701" s="387">
        <v>1.94019966987088E-2</v>
      </c>
      <c r="AL701" s="387">
        <v>1.8507043283605203E-2</v>
      </c>
      <c r="AM701" s="387">
        <v>4.3748280495404532E-3</v>
      </c>
      <c r="AN701" s="387">
        <v>1.7849785479883928E-2</v>
      </c>
      <c r="AO701" s="387">
        <v>0.14805634917876076</v>
      </c>
      <c r="AP701" s="387">
        <v>2.9165664209607686E-2</v>
      </c>
      <c r="AQ701" s="391">
        <v>17281.038207000005</v>
      </c>
      <c r="AR701" s="391">
        <v>32938.046330000005</v>
      </c>
      <c r="AS701" s="391">
        <v>1101.90280201</v>
      </c>
      <c r="AT701" s="391">
        <v>160.02091105550002</v>
      </c>
      <c r="AU701" s="391">
        <v>152.63964700000002</v>
      </c>
      <c r="AV701" s="391">
        <v>36.082058000000004</v>
      </c>
      <c r="AW701" s="391">
        <v>147.21881355779999</v>
      </c>
      <c r="AX701" s="391">
        <v>1221.1171999999999</v>
      </c>
      <c r="AY701" s="391">
        <v>240.54823999999999</v>
      </c>
    </row>
    <row r="702" spans="1:51" customFormat="1" x14ac:dyDescent="0.25">
      <c r="A702" s="384" t="s">
        <v>975</v>
      </c>
      <c r="B702" s="384" t="s">
        <v>683</v>
      </c>
      <c r="C702" s="382">
        <v>2</v>
      </c>
      <c r="D702" s="384" t="s">
        <v>679</v>
      </c>
      <c r="E702" s="382">
        <v>61</v>
      </c>
      <c r="F702" s="386">
        <v>2020</v>
      </c>
      <c r="G702" s="390">
        <v>11574.061400000001</v>
      </c>
      <c r="H702" s="387">
        <v>2.0509717766833342</v>
      </c>
      <c r="I702" s="387">
        <v>3.8407784729740593</v>
      </c>
      <c r="J702" s="387">
        <v>0.12374961964518352</v>
      </c>
      <c r="K702" s="387">
        <v>1.0803995479063206E-2</v>
      </c>
      <c r="L702" s="387">
        <v>1.8463187865929237E-2</v>
      </c>
      <c r="M702" s="387">
        <v>4.3641106828757621E-3</v>
      </c>
      <c r="N702" s="387">
        <v>9.9396429666426325E-3</v>
      </c>
      <c r="O702" s="387">
        <v>0.14770555303948876</v>
      </c>
      <c r="P702" s="387">
        <v>2.9094224435339523E-2</v>
      </c>
      <c r="Q702" s="391">
        <v>23738.073273000002</v>
      </c>
      <c r="R702" s="391">
        <v>44453.405870000002</v>
      </c>
      <c r="S702" s="391">
        <v>1432.2856960000004</v>
      </c>
      <c r="T702" s="391">
        <v>125.04610703999997</v>
      </c>
      <c r="U702" s="391">
        <v>213.69406999999998</v>
      </c>
      <c r="V702" s="391">
        <v>50.510485000000003</v>
      </c>
      <c r="W702" s="391">
        <v>115.04203798999998</v>
      </c>
      <c r="X702" s="391">
        <v>1709.5531399999995</v>
      </c>
      <c r="Y702" s="391">
        <v>336.73833999999999</v>
      </c>
      <c r="AA702" s="384" t="s">
        <v>975</v>
      </c>
      <c r="AB702" s="384" t="s">
        <v>683</v>
      </c>
      <c r="AC702" s="382">
        <v>2</v>
      </c>
      <c r="AD702" s="384" t="s">
        <v>679</v>
      </c>
      <c r="AE702" s="382">
        <v>61</v>
      </c>
      <c r="AF702" s="386">
        <v>2020</v>
      </c>
      <c r="AG702" s="390">
        <v>11574.061400000001</v>
      </c>
      <c r="AH702" s="387">
        <v>2.0509717766833342</v>
      </c>
      <c r="AI702" s="387">
        <v>3.8407784729740593</v>
      </c>
      <c r="AJ702" s="387">
        <v>0.12374961964518352</v>
      </c>
      <c r="AK702" s="387">
        <v>1.0803995479063206E-2</v>
      </c>
      <c r="AL702" s="387">
        <v>1.8463187865929237E-2</v>
      </c>
      <c r="AM702" s="387">
        <v>4.3641106828757621E-3</v>
      </c>
      <c r="AN702" s="387">
        <v>9.9396429666426325E-3</v>
      </c>
      <c r="AO702" s="387">
        <v>0.14770555303948876</v>
      </c>
      <c r="AP702" s="387">
        <v>2.9094224435339523E-2</v>
      </c>
      <c r="AQ702" s="391">
        <v>23738.073273000002</v>
      </c>
      <c r="AR702" s="391">
        <v>44453.405870000002</v>
      </c>
      <c r="AS702" s="391">
        <v>1432.2856960000004</v>
      </c>
      <c r="AT702" s="391">
        <v>125.04610703999997</v>
      </c>
      <c r="AU702" s="391">
        <v>213.69406999999998</v>
      </c>
      <c r="AV702" s="391">
        <v>50.510485000000003</v>
      </c>
      <c r="AW702" s="391">
        <v>115.04203798999998</v>
      </c>
      <c r="AX702" s="391">
        <v>1709.5531399999995</v>
      </c>
      <c r="AY702" s="391">
        <v>336.73833999999999</v>
      </c>
    </row>
    <row r="703" spans="1:51" customFormat="1" x14ac:dyDescent="0.25">
      <c r="A703" s="384" t="s">
        <v>976</v>
      </c>
      <c r="B703" s="384" t="s">
        <v>683</v>
      </c>
      <c r="C703" s="382">
        <v>2</v>
      </c>
      <c r="D703" s="384" t="s">
        <v>679</v>
      </c>
      <c r="E703" s="382">
        <v>61</v>
      </c>
      <c r="F703" s="386">
        <v>2021</v>
      </c>
      <c r="G703" s="390">
        <v>14586.748399999999</v>
      </c>
      <c r="H703" s="387">
        <v>2.0200563649949577</v>
      </c>
      <c r="I703" s="387">
        <v>3.7747287503772946</v>
      </c>
      <c r="J703" s="387">
        <v>0.11818150760727453</v>
      </c>
      <c r="K703" s="387">
        <v>1.0518335436566517E-2</v>
      </c>
      <c r="L703" s="387">
        <v>1.8696638861612231E-2</v>
      </c>
      <c r="M703" s="387">
        <v>4.3511445635135522E-3</v>
      </c>
      <c r="N703" s="387">
        <v>9.6768406247412977E-3</v>
      </c>
      <c r="O703" s="387">
        <v>0.1495729781696927</v>
      </c>
      <c r="P703" s="387">
        <v>2.9007767077136943E-2</v>
      </c>
      <c r="Q703" s="391">
        <v>29466.053950000012</v>
      </c>
      <c r="R703" s="391">
        <v>55061.018559999997</v>
      </c>
      <c r="S703" s="391">
        <v>1723.8839169999994</v>
      </c>
      <c r="T703" s="391">
        <v>153.42831259999994</v>
      </c>
      <c r="U703" s="391">
        <v>272.72316699999999</v>
      </c>
      <c r="V703" s="391">
        <v>63.469050999999993</v>
      </c>
      <c r="W703" s="391">
        <v>141.15363950000011</v>
      </c>
      <c r="X703" s="391">
        <v>2181.7833999999998</v>
      </c>
      <c r="Y703" s="391">
        <v>423.12899999999996</v>
      </c>
      <c r="AA703" s="384" t="s">
        <v>976</v>
      </c>
      <c r="AB703" s="384" t="s">
        <v>683</v>
      </c>
      <c r="AC703" s="382">
        <v>2</v>
      </c>
      <c r="AD703" s="384" t="s">
        <v>679</v>
      </c>
      <c r="AE703" s="382">
        <v>61</v>
      </c>
      <c r="AF703" s="386">
        <v>2021</v>
      </c>
      <c r="AG703" s="390">
        <v>14586.748399999999</v>
      </c>
      <c r="AH703" s="387">
        <v>2.0200563649949577</v>
      </c>
      <c r="AI703" s="387">
        <v>3.7747287503772946</v>
      </c>
      <c r="AJ703" s="387">
        <v>0.11818150760727453</v>
      </c>
      <c r="AK703" s="387">
        <v>1.0518335436566517E-2</v>
      </c>
      <c r="AL703" s="387">
        <v>1.8696638861612231E-2</v>
      </c>
      <c r="AM703" s="387">
        <v>4.3511445635135522E-3</v>
      </c>
      <c r="AN703" s="387">
        <v>9.6768406247412977E-3</v>
      </c>
      <c r="AO703" s="387">
        <v>0.1495729781696927</v>
      </c>
      <c r="AP703" s="387">
        <v>2.9007767077136943E-2</v>
      </c>
      <c r="AQ703" s="391">
        <v>29466.053950000012</v>
      </c>
      <c r="AR703" s="391">
        <v>55061.018559999997</v>
      </c>
      <c r="AS703" s="391">
        <v>1723.8839169999994</v>
      </c>
      <c r="AT703" s="391">
        <v>153.42831259999994</v>
      </c>
      <c r="AU703" s="391">
        <v>272.72316699999999</v>
      </c>
      <c r="AV703" s="391">
        <v>63.469050999999993</v>
      </c>
      <c r="AW703" s="391">
        <v>141.15363950000011</v>
      </c>
      <c r="AX703" s="391">
        <v>2181.7833999999998</v>
      </c>
      <c r="AY703" s="391">
        <v>423.12899999999996</v>
      </c>
    </row>
    <row r="704" spans="1:51" customFormat="1" x14ac:dyDescent="0.25">
      <c r="A704" s="384" t="s">
        <v>977</v>
      </c>
      <c r="B704" s="384" t="s">
        <v>683</v>
      </c>
      <c r="C704" s="382">
        <v>2</v>
      </c>
      <c r="D704" s="384" t="s">
        <v>679</v>
      </c>
      <c r="E704" s="382">
        <v>61</v>
      </c>
      <c r="F704" s="386">
        <v>2022</v>
      </c>
      <c r="G704" s="390">
        <v>16787.509600000001</v>
      </c>
      <c r="H704" s="387">
        <v>2.0132540384667887</v>
      </c>
      <c r="I704" s="387">
        <v>3.7650118270073842</v>
      </c>
      <c r="J704" s="387">
        <v>0.11807759573820288</v>
      </c>
      <c r="K704" s="387">
        <v>1.0587623526958398E-2</v>
      </c>
      <c r="L704" s="387">
        <v>1.8650787249587037E-2</v>
      </c>
      <c r="M704" s="387">
        <v>4.3392360591710385E-3</v>
      </c>
      <c r="N704" s="387">
        <v>9.7405779890067743E-3</v>
      </c>
      <c r="O704" s="387">
        <v>0.14920655116110842</v>
      </c>
      <c r="P704" s="387">
        <v>2.8928395072965435E-2</v>
      </c>
      <c r="Q704" s="391">
        <v>33797.521497999987</v>
      </c>
      <c r="R704" s="391">
        <v>63205.172190000005</v>
      </c>
      <c r="S704" s="391">
        <v>1982.2287720000002</v>
      </c>
      <c r="T704" s="391">
        <v>177.73983159999997</v>
      </c>
      <c r="U704" s="391">
        <v>313.10027000000002</v>
      </c>
      <c r="V704" s="391">
        <v>72.844966999999983</v>
      </c>
      <c r="W704" s="391">
        <v>163.52004649999992</v>
      </c>
      <c r="X704" s="391">
        <v>2504.8064099999992</v>
      </c>
      <c r="Y704" s="391">
        <v>485.63570999999996</v>
      </c>
      <c r="AA704" s="384" t="s">
        <v>977</v>
      </c>
      <c r="AB704" s="384" t="s">
        <v>683</v>
      </c>
      <c r="AC704" s="382">
        <v>2</v>
      </c>
      <c r="AD704" s="384" t="s">
        <v>679</v>
      </c>
      <c r="AE704" s="382">
        <v>61</v>
      </c>
      <c r="AF704" s="386">
        <v>2022</v>
      </c>
      <c r="AG704" s="390">
        <v>16787.509600000001</v>
      </c>
      <c r="AH704" s="387">
        <v>2.0132540384667887</v>
      </c>
      <c r="AI704" s="387">
        <v>3.7650118270073842</v>
      </c>
      <c r="AJ704" s="387">
        <v>0.11807759573820288</v>
      </c>
      <c r="AK704" s="387">
        <v>1.0587623526958398E-2</v>
      </c>
      <c r="AL704" s="387">
        <v>1.8650787249587037E-2</v>
      </c>
      <c r="AM704" s="387">
        <v>4.3392360591710385E-3</v>
      </c>
      <c r="AN704" s="387">
        <v>9.7405779890067743E-3</v>
      </c>
      <c r="AO704" s="387">
        <v>0.14920655116110842</v>
      </c>
      <c r="AP704" s="387">
        <v>2.8928395072965435E-2</v>
      </c>
      <c r="AQ704" s="391">
        <v>33797.521497999987</v>
      </c>
      <c r="AR704" s="391">
        <v>63205.172190000005</v>
      </c>
      <c r="AS704" s="391">
        <v>1982.2287720000002</v>
      </c>
      <c r="AT704" s="391">
        <v>177.73983159999997</v>
      </c>
      <c r="AU704" s="391">
        <v>313.10027000000002</v>
      </c>
      <c r="AV704" s="391">
        <v>72.844966999999983</v>
      </c>
      <c r="AW704" s="391">
        <v>163.52004649999992</v>
      </c>
      <c r="AX704" s="391">
        <v>2504.8064099999992</v>
      </c>
      <c r="AY704" s="391">
        <v>485.63570999999996</v>
      </c>
    </row>
    <row r="705" spans="1:51" customFormat="1" x14ac:dyDescent="0.25">
      <c r="A705" s="384" t="s">
        <v>978</v>
      </c>
      <c r="B705" s="384" t="s">
        <v>683</v>
      </c>
      <c r="C705" s="382">
        <v>2</v>
      </c>
      <c r="D705" s="384" t="s">
        <v>679</v>
      </c>
      <c r="E705" s="382">
        <v>61</v>
      </c>
      <c r="F705" s="386">
        <v>2023</v>
      </c>
      <c r="G705" s="390">
        <v>19286.736799999999</v>
      </c>
      <c r="H705" s="387">
        <v>2.0074635573395705</v>
      </c>
      <c r="I705" s="387">
        <v>3.7567347930003359</v>
      </c>
      <c r="J705" s="387">
        <v>0.11798910586056216</v>
      </c>
      <c r="K705" s="387">
        <v>1.0646607792148646E-2</v>
      </c>
      <c r="L705" s="387">
        <v>1.861176640311699E-2</v>
      </c>
      <c r="M705" s="387">
        <v>4.3290789347008654E-3</v>
      </c>
      <c r="N705" s="387">
        <v>9.7948432883679971E-3</v>
      </c>
      <c r="O705" s="387">
        <v>0.14889409389358182</v>
      </c>
      <c r="P705" s="387">
        <v>2.8860658792212075E-2</v>
      </c>
      <c r="Q705" s="391">
        <v>38717.421265999998</v>
      </c>
      <c r="R705" s="391">
        <v>72455.155179999958</v>
      </c>
      <c r="S705" s="391">
        <v>2275.6248299999997</v>
      </c>
      <c r="T705" s="391">
        <v>205.33832230000002</v>
      </c>
      <c r="U705" s="391">
        <v>358.96024000000006</v>
      </c>
      <c r="V705" s="391">
        <v>83.493805999999978</v>
      </c>
      <c r="W705" s="391">
        <v>188.91056450000005</v>
      </c>
      <c r="X705" s="391">
        <v>2871.6811999999995</v>
      </c>
      <c r="Y705" s="391">
        <v>556.62793000000011</v>
      </c>
      <c r="AA705" s="384" t="s">
        <v>978</v>
      </c>
      <c r="AB705" s="384" t="s">
        <v>683</v>
      </c>
      <c r="AC705" s="382">
        <v>2</v>
      </c>
      <c r="AD705" s="384" t="s">
        <v>679</v>
      </c>
      <c r="AE705" s="382">
        <v>61</v>
      </c>
      <c r="AF705" s="386">
        <v>2023</v>
      </c>
      <c r="AG705" s="390">
        <v>19286.736799999999</v>
      </c>
      <c r="AH705" s="387">
        <v>2.0074635573395705</v>
      </c>
      <c r="AI705" s="387">
        <v>3.7567347930003359</v>
      </c>
      <c r="AJ705" s="387">
        <v>0.11798910586056216</v>
      </c>
      <c r="AK705" s="387">
        <v>1.0646607792148646E-2</v>
      </c>
      <c r="AL705" s="387">
        <v>1.861176640311699E-2</v>
      </c>
      <c r="AM705" s="387">
        <v>4.3290789347008654E-3</v>
      </c>
      <c r="AN705" s="387">
        <v>9.7948432883679971E-3</v>
      </c>
      <c r="AO705" s="387">
        <v>0.14889409389358182</v>
      </c>
      <c r="AP705" s="387">
        <v>2.8860658792212075E-2</v>
      </c>
      <c r="AQ705" s="391">
        <v>38717.421265999998</v>
      </c>
      <c r="AR705" s="391">
        <v>72455.155179999958</v>
      </c>
      <c r="AS705" s="391">
        <v>2275.6248299999997</v>
      </c>
      <c r="AT705" s="391">
        <v>205.33832230000002</v>
      </c>
      <c r="AU705" s="391">
        <v>358.96024000000006</v>
      </c>
      <c r="AV705" s="391">
        <v>83.493805999999978</v>
      </c>
      <c r="AW705" s="391">
        <v>188.91056450000005</v>
      </c>
      <c r="AX705" s="391">
        <v>2871.6811999999995</v>
      </c>
      <c r="AY705" s="391">
        <v>556.62793000000011</v>
      </c>
    </row>
    <row r="706" spans="1:51" customFormat="1" x14ac:dyDescent="0.25">
      <c r="A706" s="384" t="s">
        <v>979</v>
      </c>
      <c r="B706" s="384" t="s">
        <v>683</v>
      </c>
      <c r="C706" s="382">
        <v>2</v>
      </c>
      <c r="D706" s="384" t="s">
        <v>679</v>
      </c>
      <c r="E706" s="382">
        <v>61</v>
      </c>
      <c r="F706" s="386">
        <v>2024</v>
      </c>
      <c r="G706" s="390">
        <v>21440.107</v>
      </c>
      <c r="H706" s="387">
        <v>1.9953008613249923</v>
      </c>
      <c r="I706" s="387">
        <v>3.7292535680908676</v>
      </c>
      <c r="J706" s="387">
        <v>0.11500692417253326</v>
      </c>
      <c r="K706" s="387">
        <v>1.0569932379535235E-2</v>
      </c>
      <c r="L706" s="387">
        <v>1.8742663457789646E-2</v>
      </c>
      <c r="M706" s="387">
        <v>4.3195385172284809E-3</v>
      </c>
      <c r="N706" s="387">
        <v>9.724303880572981E-3</v>
      </c>
      <c r="O706" s="387">
        <v>0.14994141587073234</v>
      </c>
      <c r="P706" s="387">
        <v>2.8797080630241254E-2</v>
      </c>
      <c r="Q706" s="391">
        <v>42779.463963999995</v>
      </c>
      <c r="R706" s="391">
        <v>79955.595529999991</v>
      </c>
      <c r="S706" s="391">
        <v>2465.7607599999997</v>
      </c>
      <c r="T706" s="391">
        <v>226.62048120000006</v>
      </c>
      <c r="U706" s="391">
        <v>401.84471000000002</v>
      </c>
      <c r="V706" s="391">
        <v>92.61136799999997</v>
      </c>
      <c r="W706" s="391">
        <v>208.49011569999993</v>
      </c>
      <c r="X706" s="391">
        <v>3214.7599999999998</v>
      </c>
      <c r="Y706" s="391">
        <v>617.41248999999993</v>
      </c>
      <c r="AA706" s="384" t="s">
        <v>979</v>
      </c>
      <c r="AB706" s="384" t="s">
        <v>683</v>
      </c>
      <c r="AC706" s="382">
        <v>2</v>
      </c>
      <c r="AD706" s="384" t="s">
        <v>679</v>
      </c>
      <c r="AE706" s="382">
        <v>61</v>
      </c>
      <c r="AF706" s="386">
        <v>2024</v>
      </c>
      <c r="AG706" s="390">
        <v>21440.107</v>
      </c>
      <c r="AH706" s="387">
        <v>1.9953008613249923</v>
      </c>
      <c r="AI706" s="387">
        <v>3.7292535680908676</v>
      </c>
      <c r="AJ706" s="387">
        <v>0.11500692417253326</v>
      </c>
      <c r="AK706" s="387">
        <v>1.0569932379535235E-2</v>
      </c>
      <c r="AL706" s="387">
        <v>1.8742663457789646E-2</v>
      </c>
      <c r="AM706" s="387">
        <v>4.3195385172284809E-3</v>
      </c>
      <c r="AN706" s="387">
        <v>9.724303880572981E-3</v>
      </c>
      <c r="AO706" s="387">
        <v>0.14994141587073234</v>
      </c>
      <c r="AP706" s="387">
        <v>2.8797080630241254E-2</v>
      </c>
      <c r="AQ706" s="391">
        <v>42779.463963999995</v>
      </c>
      <c r="AR706" s="391">
        <v>79955.595529999991</v>
      </c>
      <c r="AS706" s="391">
        <v>2465.7607599999997</v>
      </c>
      <c r="AT706" s="391">
        <v>226.62048120000006</v>
      </c>
      <c r="AU706" s="391">
        <v>401.84471000000002</v>
      </c>
      <c r="AV706" s="391">
        <v>92.61136799999997</v>
      </c>
      <c r="AW706" s="391">
        <v>208.49011569999993</v>
      </c>
      <c r="AX706" s="391">
        <v>3214.7599999999998</v>
      </c>
      <c r="AY706" s="391">
        <v>617.41248999999993</v>
      </c>
    </row>
    <row r="707" spans="1:51" customFormat="1" x14ac:dyDescent="0.25">
      <c r="A707" s="384" t="s">
        <v>980</v>
      </c>
      <c r="B707" s="384" t="s">
        <v>683</v>
      </c>
      <c r="C707" s="382">
        <v>2</v>
      </c>
      <c r="D707" s="384" t="s">
        <v>679</v>
      </c>
      <c r="E707" s="382">
        <v>61</v>
      </c>
      <c r="F707" s="386">
        <v>2025</v>
      </c>
      <c r="G707" s="390">
        <v>23202.287999999997</v>
      </c>
      <c r="H707" s="387">
        <v>1.9895064981091519</v>
      </c>
      <c r="I707" s="387">
        <v>3.7210091237553837</v>
      </c>
      <c r="J707" s="387">
        <v>0.11491902048625553</v>
      </c>
      <c r="K707" s="387">
        <v>1.0627783953892824E-2</v>
      </c>
      <c r="L707" s="387">
        <v>1.8703158929843471E-2</v>
      </c>
      <c r="M707" s="387">
        <v>4.3093707827434966E-3</v>
      </c>
      <c r="N707" s="387">
        <v>9.7775205315958503E-3</v>
      </c>
      <c r="O707" s="387">
        <v>0.14962533005365677</v>
      </c>
      <c r="P707" s="387">
        <v>2.8729290404463571E-2</v>
      </c>
      <c r="Q707" s="391">
        <v>46161.10274699999</v>
      </c>
      <c r="R707" s="391">
        <v>86335.925340000045</v>
      </c>
      <c r="S707" s="391">
        <v>2666.3842100000006</v>
      </c>
      <c r="T707" s="391">
        <v>246.58890409999998</v>
      </c>
      <c r="U707" s="391">
        <v>433.95607999999993</v>
      </c>
      <c r="V707" s="391">
        <v>99.987262000000015</v>
      </c>
      <c r="W707" s="391">
        <v>226.86084729999999</v>
      </c>
      <c r="X707" s="391">
        <v>3471.6499999999992</v>
      </c>
      <c r="Y707" s="391">
        <v>666.58527000000015</v>
      </c>
      <c r="AA707" s="384" t="s">
        <v>980</v>
      </c>
      <c r="AB707" s="384" t="s">
        <v>683</v>
      </c>
      <c r="AC707" s="382">
        <v>2</v>
      </c>
      <c r="AD707" s="384" t="s">
        <v>679</v>
      </c>
      <c r="AE707" s="382">
        <v>61</v>
      </c>
      <c r="AF707" s="386">
        <v>2025</v>
      </c>
      <c r="AG707" s="390">
        <v>23202.287999999997</v>
      </c>
      <c r="AH707" s="387">
        <v>1.9895064981091519</v>
      </c>
      <c r="AI707" s="387">
        <v>3.7210091237553837</v>
      </c>
      <c r="AJ707" s="387">
        <v>0.11491902048625553</v>
      </c>
      <c r="AK707" s="387">
        <v>1.0627783953892824E-2</v>
      </c>
      <c r="AL707" s="387">
        <v>1.8703158929843471E-2</v>
      </c>
      <c r="AM707" s="387">
        <v>4.3093707827434966E-3</v>
      </c>
      <c r="AN707" s="387">
        <v>9.7775205315958503E-3</v>
      </c>
      <c r="AO707" s="387">
        <v>0.14962533005365677</v>
      </c>
      <c r="AP707" s="387">
        <v>2.8729290404463571E-2</v>
      </c>
      <c r="AQ707" s="391">
        <v>46161.10274699999</v>
      </c>
      <c r="AR707" s="391">
        <v>86335.925340000045</v>
      </c>
      <c r="AS707" s="391">
        <v>2666.3842100000006</v>
      </c>
      <c r="AT707" s="391">
        <v>246.58890409999998</v>
      </c>
      <c r="AU707" s="391">
        <v>433.95607999999993</v>
      </c>
      <c r="AV707" s="391">
        <v>99.987262000000015</v>
      </c>
      <c r="AW707" s="391">
        <v>226.86084729999999</v>
      </c>
      <c r="AX707" s="391">
        <v>3471.6499999999992</v>
      </c>
      <c r="AY707" s="391">
        <v>666.58527000000015</v>
      </c>
    </row>
    <row r="708" spans="1:51" customFormat="1" x14ac:dyDescent="0.25">
      <c r="A708" s="384" t="s">
        <v>981</v>
      </c>
      <c r="B708" s="384" t="s">
        <v>683</v>
      </c>
      <c r="C708" s="382">
        <v>2</v>
      </c>
      <c r="D708" s="384" t="s">
        <v>679</v>
      </c>
      <c r="E708" s="382">
        <v>61</v>
      </c>
      <c r="F708" s="386">
        <v>2026</v>
      </c>
      <c r="G708" s="390">
        <v>25473.989999999998</v>
      </c>
      <c r="H708" s="387">
        <v>1.97589178216683</v>
      </c>
      <c r="I708" s="387">
        <v>3.6732829945367795</v>
      </c>
      <c r="J708" s="387">
        <v>0.11455873814820533</v>
      </c>
      <c r="K708" s="387">
        <v>1.024460760564011E-2</v>
      </c>
      <c r="L708" s="387">
        <v>1.8666003244878406E-2</v>
      </c>
      <c r="M708" s="387">
        <v>4.2997816989015069E-3</v>
      </c>
      <c r="N708" s="387">
        <v>9.4250195081335905E-3</v>
      </c>
      <c r="O708" s="387">
        <v>0.14932806364452528</v>
      </c>
      <c r="P708" s="387">
        <v>2.8665341785876496E-2</v>
      </c>
      <c r="Q708" s="391">
        <v>50333.847500000003</v>
      </c>
      <c r="R708" s="391">
        <v>93573.174269999974</v>
      </c>
      <c r="S708" s="391">
        <v>2918.2681500000008</v>
      </c>
      <c r="T708" s="391">
        <v>260.97103170000008</v>
      </c>
      <c r="U708" s="391">
        <v>475.49758000000003</v>
      </c>
      <c r="V708" s="391">
        <v>109.532596</v>
      </c>
      <c r="W708" s="391">
        <v>240.09285269999998</v>
      </c>
      <c r="X708" s="391">
        <v>3803.9816000000001</v>
      </c>
      <c r="Y708" s="391">
        <v>730.22062999999991</v>
      </c>
      <c r="AA708" s="384" t="s">
        <v>981</v>
      </c>
      <c r="AB708" s="384" t="s">
        <v>683</v>
      </c>
      <c r="AC708" s="382">
        <v>2</v>
      </c>
      <c r="AD708" s="384" t="s">
        <v>679</v>
      </c>
      <c r="AE708" s="382">
        <v>61</v>
      </c>
      <c r="AF708" s="386">
        <v>2026</v>
      </c>
      <c r="AG708" s="390">
        <v>25473.989999999998</v>
      </c>
      <c r="AH708" s="387">
        <v>1.97589178216683</v>
      </c>
      <c r="AI708" s="387">
        <v>3.6732829945367795</v>
      </c>
      <c r="AJ708" s="387">
        <v>0.11455873814820533</v>
      </c>
      <c r="AK708" s="387">
        <v>1.024460760564011E-2</v>
      </c>
      <c r="AL708" s="387">
        <v>1.8666003244878406E-2</v>
      </c>
      <c r="AM708" s="387">
        <v>4.2997816989015069E-3</v>
      </c>
      <c r="AN708" s="387">
        <v>9.4250195081335905E-3</v>
      </c>
      <c r="AO708" s="387">
        <v>0.14932806364452528</v>
      </c>
      <c r="AP708" s="387">
        <v>2.8665341785876496E-2</v>
      </c>
      <c r="AQ708" s="391">
        <v>50333.847500000003</v>
      </c>
      <c r="AR708" s="391">
        <v>93573.174269999974</v>
      </c>
      <c r="AS708" s="391">
        <v>2918.2681500000008</v>
      </c>
      <c r="AT708" s="391">
        <v>260.97103170000008</v>
      </c>
      <c r="AU708" s="391">
        <v>475.49758000000003</v>
      </c>
      <c r="AV708" s="391">
        <v>109.532596</v>
      </c>
      <c r="AW708" s="391">
        <v>240.09285269999998</v>
      </c>
      <c r="AX708" s="391">
        <v>3803.9816000000001</v>
      </c>
      <c r="AY708" s="391">
        <v>730.22062999999991</v>
      </c>
    </row>
    <row r="709" spans="1:51" customFormat="1" x14ac:dyDescent="0.25">
      <c r="A709" s="384" t="s">
        <v>1168</v>
      </c>
      <c r="B709" s="384" t="s">
        <v>683</v>
      </c>
      <c r="C709" s="382">
        <v>2</v>
      </c>
      <c r="D709" s="384" t="s">
        <v>679</v>
      </c>
      <c r="E709" s="382">
        <v>61</v>
      </c>
      <c r="F709" s="386">
        <v>2027</v>
      </c>
      <c r="G709" s="390">
        <v>27920.484999999997</v>
      </c>
      <c r="H709" s="387">
        <v>1.6867217542961748</v>
      </c>
      <c r="I709" s="387">
        <v>0.97959787625465666</v>
      </c>
      <c r="J709" s="387">
        <v>9.5622805979194161E-2</v>
      </c>
      <c r="K709" s="387">
        <v>5.407403463800863E-3</v>
      </c>
      <c r="L709" s="387">
        <v>1.8652241535202559E-2</v>
      </c>
      <c r="M709" s="387">
        <v>4.2907183023504075E-3</v>
      </c>
      <c r="N709" s="387">
        <v>4.9747998825951621E-3</v>
      </c>
      <c r="O709" s="387">
        <v>0.1492181278369627</v>
      </c>
      <c r="P709" s="387">
        <v>2.8604935050376097E-2</v>
      </c>
      <c r="Q709" s="391">
        <v>47094.089440000025</v>
      </c>
      <c r="R709" s="391">
        <v>27350.847809999996</v>
      </c>
      <c r="S709" s="391">
        <v>2669.8351200000006</v>
      </c>
      <c r="T709" s="391">
        <v>150.97732730000001</v>
      </c>
      <c r="U709" s="391">
        <v>520.77963</v>
      </c>
      <c r="V709" s="391">
        <v>119.79893600000001</v>
      </c>
      <c r="W709" s="391">
        <v>138.89882549999996</v>
      </c>
      <c r="X709" s="391">
        <v>4166.2424999999994</v>
      </c>
      <c r="Y709" s="391">
        <v>798.66365999999994</v>
      </c>
      <c r="AA709" s="384" t="s">
        <v>1168</v>
      </c>
      <c r="AB709" s="384" t="s">
        <v>683</v>
      </c>
      <c r="AC709" s="382">
        <v>2</v>
      </c>
      <c r="AD709" s="384" t="s">
        <v>679</v>
      </c>
      <c r="AE709" s="382">
        <v>61</v>
      </c>
      <c r="AF709" s="386">
        <v>2027</v>
      </c>
      <c r="AG709" s="390">
        <v>27920.484999999997</v>
      </c>
      <c r="AH709" s="387">
        <v>1.6867217542961748</v>
      </c>
      <c r="AI709" s="387">
        <v>0.97959787625465666</v>
      </c>
      <c r="AJ709" s="387">
        <v>9.5622805979194161E-2</v>
      </c>
      <c r="AK709" s="387">
        <v>5.407403463800863E-3</v>
      </c>
      <c r="AL709" s="387">
        <v>1.8652241535202559E-2</v>
      </c>
      <c r="AM709" s="387">
        <v>4.2907183023504075E-3</v>
      </c>
      <c r="AN709" s="387">
        <v>4.9747998825951621E-3</v>
      </c>
      <c r="AO709" s="387">
        <v>0.1492181278369627</v>
      </c>
      <c r="AP709" s="387">
        <v>2.8604935050376097E-2</v>
      </c>
      <c r="AQ709" s="391">
        <v>47094.089440000025</v>
      </c>
      <c r="AR709" s="391">
        <v>27350.847809999996</v>
      </c>
      <c r="AS709" s="391">
        <v>2669.8351200000006</v>
      </c>
      <c r="AT709" s="391">
        <v>150.97732730000001</v>
      </c>
      <c r="AU709" s="391">
        <v>520.77963</v>
      </c>
      <c r="AV709" s="391">
        <v>119.79893600000001</v>
      </c>
      <c r="AW709" s="391">
        <v>138.89882549999996</v>
      </c>
      <c r="AX709" s="391">
        <v>4166.2424999999994</v>
      </c>
      <c r="AY709" s="391">
        <v>798.66365999999994</v>
      </c>
    </row>
    <row r="710" spans="1:51" customFormat="1" x14ac:dyDescent="0.25">
      <c r="A710" s="384" t="s">
        <v>1169</v>
      </c>
      <c r="B710" s="384" t="s">
        <v>683</v>
      </c>
      <c r="C710" s="382">
        <v>2</v>
      </c>
      <c r="D710" s="384" t="s">
        <v>679</v>
      </c>
      <c r="E710" s="382">
        <v>61</v>
      </c>
      <c r="F710" s="386">
        <v>2028</v>
      </c>
      <c r="G710" s="390">
        <v>29757.209999999992</v>
      </c>
      <c r="H710" s="387">
        <v>1.606983126442298</v>
      </c>
      <c r="I710" s="387">
        <v>0.55039900246024409</v>
      </c>
      <c r="J710" s="387">
        <v>9.4461834627641517E-2</v>
      </c>
      <c r="K710" s="387">
        <v>5.0963154206997256E-3</v>
      </c>
      <c r="L710" s="387">
        <v>1.8616779933333806E-2</v>
      </c>
      <c r="M710" s="387">
        <v>4.2815425572491524E-3</v>
      </c>
      <c r="N710" s="387">
        <v>4.6885960175701976E-3</v>
      </c>
      <c r="O710" s="387">
        <v>0.1489342717277595</v>
      </c>
      <c r="P710" s="387">
        <v>2.854375326181454E-2</v>
      </c>
      <c r="Q710" s="391">
        <v>47819.334360000001</v>
      </c>
      <c r="R710" s="391">
        <v>16378.338699999995</v>
      </c>
      <c r="S710" s="391">
        <v>2810.9206499999996</v>
      </c>
      <c r="T710" s="391">
        <v>151.65212820000005</v>
      </c>
      <c r="U710" s="391">
        <v>553.98342999999988</v>
      </c>
      <c r="V710" s="391">
        <v>127.406761</v>
      </c>
      <c r="W710" s="391">
        <v>139.51953630000003</v>
      </c>
      <c r="X710" s="391">
        <v>4431.8684000000012</v>
      </c>
      <c r="Y710" s="391">
        <v>849.38246000000004</v>
      </c>
      <c r="AA710" s="384" t="s">
        <v>1169</v>
      </c>
      <c r="AB710" s="384" t="s">
        <v>683</v>
      </c>
      <c r="AC710" s="382">
        <v>2</v>
      </c>
      <c r="AD710" s="384" t="s">
        <v>679</v>
      </c>
      <c r="AE710" s="382">
        <v>61</v>
      </c>
      <c r="AF710" s="386">
        <v>2028</v>
      </c>
      <c r="AG710" s="390">
        <v>29757.209999999992</v>
      </c>
      <c r="AH710" s="387">
        <v>1.606983126442298</v>
      </c>
      <c r="AI710" s="387">
        <v>0.55039900246024409</v>
      </c>
      <c r="AJ710" s="387">
        <v>9.4461834627641517E-2</v>
      </c>
      <c r="AK710" s="387">
        <v>5.0963154206997256E-3</v>
      </c>
      <c r="AL710" s="387">
        <v>1.8616779933333806E-2</v>
      </c>
      <c r="AM710" s="387">
        <v>4.2815425572491524E-3</v>
      </c>
      <c r="AN710" s="387">
        <v>4.6885960175701976E-3</v>
      </c>
      <c r="AO710" s="387">
        <v>0.1489342717277595</v>
      </c>
      <c r="AP710" s="387">
        <v>2.854375326181454E-2</v>
      </c>
      <c r="AQ710" s="391">
        <v>47819.334360000001</v>
      </c>
      <c r="AR710" s="391">
        <v>16378.338699999995</v>
      </c>
      <c r="AS710" s="391">
        <v>2810.9206499999996</v>
      </c>
      <c r="AT710" s="391">
        <v>151.65212820000005</v>
      </c>
      <c r="AU710" s="391">
        <v>553.98342999999988</v>
      </c>
      <c r="AV710" s="391">
        <v>127.406761</v>
      </c>
      <c r="AW710" s="391">
        <v>139.51953630000003</v>
      </c>
      <c r="AX710" s="391">
        <v>4431.8684000000012</v>
      </c>
      <c r="AY710" s="391">
        <v>849.38246000000004</v>
      </c>
    </row>
    <row r="711" spans="1:51" customFormat="1" x14ac:dyDescent="0.25">
      <c r="A711" s="384" t="s">
        <v>1401</v>
      </c>
      <c r="B711" s="384" t="s">
        <v>683</v>
      </c>
      <c r="C711" s="382">
        <v>2</v>
      </c>
      <c r="D711" s="384" t="s">
        <v>679</v>
      </c>
      <c r="E711" s="382">
        <v>61</v>
      </c>
      <c r="F711" s="386">
        <v>2029</v>
      </c>
      <c r="G711" s="390">
        <v>28945.097000000002</v>
      </c>
      <c r="H711" s="387">
        <v>1.6029332010875628</v>
      </c>
      <c r="I711" s="387">
        <v>0.54138211455985108</v>
      </c>
      <c r="J711" s="387">
        <v>9.4406629558021482E-2</v>
      </c>
      <c r="K711" s="387">
        <v>5.1182884479537265E-3</v>
      </c>
      <c r="L711" s="387">
        <v>1.8583134131490389E-2</v>
      </c>
      <c r="M711" s="387">
        <v>4.2728376761010682E-3</v>
      </c>
      <c r="N711" s="387">
        <v>4.7088094574359168E-3</v>
      </c>
      <c r="O711" s="387">
        <v>0.14866509861756558</v>
      </c>
      <c r="P711" s="387">
        <v>2.848574112569047E-2</v>
      </c>
      <c r="Q711" s="391">
        <v>46397.056990000012</v>
      </c>
      <c r="R711" s="391">
        <v>15670.357820000003</v>
      </c>
      <c r="S711" s="391">
        <v>2732.6090499999991</v>
      </c>
      <c r="T711" s="391">
        <v>148.14935560000006</v>
      </c>
      <c r="U711" s="391">
        <v>537.89062000000013</v>
      </c>
      <c r="V711" s="391">
        <v>123.67770100000001</v>
      </c>
      <c r="W711" s="391">
        <v>136.29694649999999</v>
      </c>
      <c r="X711" s="391">
        <v>4303.1257000000014</v>
      </c>
      <c r="Y711" s="391">
        <v>824.52253999999994</v>
      </c>
      <c r="AA711" s="384" t="s">
        <v>1401</v>
      </c>
      <c r="AB711" s="384" t="s">
        <v>683</v>
      </c>
      <c r="AC711" s="382">
        <v>2</v>
      </c>
      <c r="AD711" s="384" t="s">
        <v>679</v>
      </c>
      <c r="AE711" s="382">
        <v>61</v>
      </c>
      <c r="AF711" s="386">
        <v>2029</v>
      </c>
      <c r="AG711" s="390">
        <v>28945.097000000002</v>
      </c>
      <c r="AH711" s="387">
        <v>1.6029332010875628</v>
      </c>
      <c r="AI711" s="387">
        <v>0.54138211455985108</v>
      </c>
      <c r="AJ711" s="387">
        <v>9.4406629558021482E-2</v>
      </c>
      <c r="AK711" s="387">
        <v>5.1182884479537265E-3</v>
      </c>
      <c r="AL711" s="387">
        <v>1.8583134131490389E-2</v>
      </c>
      <c r="AM711" s="387">
        <v>4.2728376761010682E-3</v>
      </c>
      <c r="AN711" s="387">
        <v>4.7088094574359168E-3</v>
      </c>
      <c r="AO711" s="387">
        <v>0.14866509861756558</v>
      </c>
      <c r="AP711" s="387">
        <v>2.848574112569047E-2</v>
      </c>
      <c r="AQ711" s="391">
        <v>46397.056990000012</v>
      </c>
      <c r="AR711" s="391">
        <v>15670.357820000003</v>
      </c>
      <c r="AS711" s="391">
        <v>2732.6090499999991</v>
      </c>
      <c r="AT711" s="391">
        <v>148.14935560000006</v>
      </c>
      <c r="AU711" s="391">
        <v>537.89062000000013</v>
      </c>
      <c r="AV711" s="391">
        <v>123.67770100000001</v>
      </c>
      <c r="AW711" s="391">
        <v>136.29694649999999</v>
      </c>
      <c r="AX711" s="391">
        <v>4303.1257000000014</v>
      </c>
      <c r="AY711" s="391">
        <v>824.52253999999994</v>
      </c>
    </row>
    <row r="712" spans="1:51" customFormat="1" x14ac:dyDescent="0.25">
      <c r="A712" s="384" t="s">
        <v>1402</v>
      </c>
      <c r="B712" s="384" t="s">
        <v>683</v>
      </c>
      <c r="C712" s="382">
        <v>2</v>
      </c>
      <c r="D712" s="384" t="s">
        <v>679</v>
      </c>
      <c r="E712" s="382">
        <v>61</v>
      </c>
      <c r="F712" s="386">
        <v>2030</v>
      </c>
      <c r="G712" s="390">
        <v>27660.365999999995</v>
      </c>
      <c r="H712" s="387">
        <v>1.599082475264427</v>
      </c>
      <c r="I712" s="387">
        <v>0.54072856230463484</v>
      </c>
      <c r="J712" s="387">
        <v>9.4354098929855093E-2</v>
      </c>
      <c r="K712" s="387">
        <v>5.1391605483455984E-3</v>
      </c>
      <c r="L712" s="387">
        <v>1.855118800669521E-2</v>
      </c>
      <c r="M712" s="387">
        <v>4.2645524285542724E-3</v>
      </c>
      <c r="N712" s="387">
        <v>4.7280119829217013E-3</v>
      </c>
      <c r="O712" s="387">
        <v>0.14840950043828055</v>
      </c>
      <c r="P712" s="387">
        <v>2.8430492568319601E-2</v>
      </c>
      <c r="Q712" s="391">
        <v>44231.206529999989</v>
      </c>
      <c r="R712" s="391">
        <v>14956.749940000002</v>
      </c>
      <c r="S712" s="391">
        <v>2609.8689099999997</v>
      </c>
      <c r="T712" s="391">
        <v>142.15106169999993</v>
      </c>
      <c r="U712" s="391">
        <v>513.1326499999999</v>
      </c>
      <c r="V712" s="391">
        <v>117.959081</v>
      </c>
      <c r="W712" s="391">
        <v>130.77854189999999</v>
      </c>
      <c r="X712" s="391">
        <v>4105.0610999999999</v>
      </c>
      <c r="Y712" s="391">
        <v>786.39783</v>
      </c>
      <c r="AA712" s="384" t="s">
        <v>1402</v>
      </c>
      <c r="AB712" s="384" t="s">
        <v>683</v>
      </c>
      <c r="AC712" s="382">
        <v>2</v>
      </c>
      <c r="AD712" s="384" t="s">
        <v>679</v>
      </c>
      <c r="AE712" s="382">
        <v>61</v>
      </c>
      <c r="AF712" s="386">
        <v>2030</v>
      </c>
      <c r="AG712" s="390">
        <v>27660.365999999995</v>
      </c>
      <c r="AH712" s="387">
        <v>1.599082475264427</v>
      </c>
      <c r="AI712" s="387">
        <v>0.54072856230463484</v>
      </c>
      <c r="AJ712" s="387">
        <v>9.4354098929855093E-2</v>
      </c>
      <c r="AK712" s="387">
        <v>5.1391605483455984E-3</v>
      </c>
      <c r="AL712" s="387">
        <v>1.855118800669521E-2</v>
      </c>
      <c r="AM712" s="387">
        <v>4.2645524285542724E-3</v>
      </c>
      <c r="AN712" s="387">
        <v>4.7280119829217013E-3</v>
      </c>
      <c r="AO712" s="387">
        <v>0.14840950043828055</v>
      </c>
      <c r="AP712" s="387">
        <v>2.8430492568319601E-2</v>
      </c>
      <c r="AQ712" s="391">
        <v>44231.206529999989</v>
      </c>
      <c r="AR712" s="391">
        <v>14956.749940000002</v>
      </c>
      <c r="AS712" s="391">
        <v>2609.8689099999997</v>
      </c>
      <c r="AT712" s="391">
        <v>142.15106169999993</v>
      </c>
      <c r="AU712" s="391">
        <v>513.1326499999999</v>
      </c>
      <c r="AV712" s="391">
        <v>117.959081</v>
      </c>
      <c r="AW712" s="391">
        <v>130.77854189999999</v>
      </c>
      <c r="AX712" s="391">
        <v>4105.0610999999999</v>
      </c>
      <c r="AY712" s="391">
        <v>786.39783</v>
      </c>
    </row>
    <row r="713" spans="1:51" customFormat="1" x14ac:dyDescent="0.25">
      <c r="A713" s="384" t="s">
        <v>2120</v>
      </c>
      <c r="B713" s="384" t="s">
        <v>683</v>
      </c>
      <c r="C713" s="382">
        <v>2</v>
      </c>
      <c r="D713" s="384" t="s">
        <v>679</v>
      </c>
      <c r="E713" s="382">
        <v>61</v>
      </c>
      <c r="F713" s="386">
        <v>2031</v>
      </c>
      <c r="G713" s="390">
        <v>26729.456999999999</v>
      </c>
      <c r="H713" s="387">
        <v>1.595396084551961</v>
      </c>
      <c r="I713" s="387">
        <v>0.54010224300478704</v>
      </c>
      <c r="J713" s="387">
        <v>9.4303780656674024E-2</v>
      </c>
      <c r="K713" s="387">
        <v>5.1591512502479949E-3</v>
      </c>
      <c r="L713" s="387">
        <v>1.8520555056543053E-2</v>
      </c>
      <c r="M713" s="387">
        <v>4.2566257892930632E-3</v>
      </c>
      <c r="N713" s="387">
        <v>4.7464042311072775E-3</v>
      </c>
      <c r="O713" s="387">
        <v>0.14816441276753209</v>
      </c>
      <c r="P713" s="387">
        <v>2.8377653911936928E-2</v>
      </c>
      <c r="Q713" s="391">
        <v>42644.071040000003</v>
      </c>
      <c r="R713" s="391">
        <v>14436.639680000004</v>
      </c>
      <c r="S713" s="391">
        <v>2520.68885</v>
      </c>
      <c r="T713" s="391">
        <v>137.90131150000002</v>
      </c>
      <c r="U713" s="391">
        <v>495.0443800000001</v>
      </c>
      <c r="V713" s="391">
        <v>113.77729599999998</v>
      </c>
      <c r="W713" s="391">
        <v>126.86880780000003</v>
      </c>
      <c r="X713" s="391">
        <v>3960.3543</v>
      </c>
      <c r="Y713" s="391">
        <v>758.51927999999987</v>
      </c>
      <c r="AA713" s="384" t="s">
        <v>2120</v>
      </c>
      <c r="AB713" s="384" t="s">
        <v>683</v>
      </c>
      <c r="AC713" s="382">
        <v>2</v>
      </c>
      <c r="AD713" s="384" t="s">
        <v>679</v>
      </c>
      <c r="AE713" s="382">
        <v>61</v>
      </c>
      <c r="AF713" s="386">
        <v>2031</v>
      </c>
      <c r="AG713" s="390">
        <v>26729.456999999999</v>
      </c>
      <c r="AH713" s="387">
        <v>1.595396084551961</v>
      </c>
      <c r="AI713" s="387">
        <v>0.54010224300478704</v>
      </c>
      <c r="AJ713" s="387">
        <v>9.4303780656674024E-2</v>
      </c>
      <c r="AK713" s="387">
        <v>5.1591512502479949E-3</v>
      </c>
      <c r="AL713" s="387">
        <v>1.8520555056543053E-2</v>
      </c>
      <c r="AM713" s="387">
        <v>4.2566257892930632E-3</v>
      </c>
      <c r="AN713" s="387">
        <v>4.7464042311072775E-3</v>
      </c>
      <c r="AO713" s="387">
        <v>0.14816441276753209</v>
      </c>
      <c r="AP713" s="387">
        <v>2.8377653911936928E-2</v>
      </c>
      <c r="AQ713" s="391">
        <v>42644.071040000003</v>
      </c>
      <c r="AR713" s="391">
        <v>14436.639680000004</v>
      </c>
      <c r="AS713" s="391">
        <v>2520.68885</v>
      </c>
      <c r="AT713" s="391">
        <v>137.90131150000002</v>
      </c>
      <c r="AU713" s="391">
        <v>495.0443800000001</v>
      </c>
      <c r="AV713" s="391">
        <v>113.77729599999998</v>
      </c>
      <c r="AW713" s="391">
        <v>126.86880780000003</v>
      </c>
      <c r="AX713" s="391">
        <v>3960.3543</v>
      </c>
      <c r="AY713" s="391">
        <v>758.51927999999987</v>
      </c>
    </row>
    <row r="714" spans="1:51" customFormat="1" x14ac:dyDescent="0.25">
      <c r="A714" s="384" t="s">
        <v>982</v>
      </c>
      <c r="B714" s="384" t="s">
        <v>683</v>
      </c>
      <c r="C714" s="382">
        <v>2</v>
      </c>
      <c r="D714" s="384" t="s">
        <v>983</v>
      </c>
      <c r="E714" s="382">
        <v>62</v>
      </c>
      <c r="F714" s="386">
        <v>62</v>
      </c>
      <c r="G714" s="390">
        <v>781735.63539999991</v>
      </c>
      <c r="H714" s="387">
        <v>2.2401664224850539</v>
      </c>
      <c r="I714" s="387">
        <v>3.1082293162380759</v>
      </c>
      <c r="J714" s="387">
        <v>0.11316811784086814</v>
      </c>
      <c r="K714" s="387">
        <v>2.6144052590291452E-2</v>
      </c>
      <c r="L714" s="387">
        <v>2.1104662029713075E-2</v>
      </c>
      <c r="M714" s="387">
        <v>5.0314496128955671E-3</v>
      </c>
      <c r="N714" s="387">
        <v>2.4052449265320772E-2</v>
      </c>
      <c r="O714" s="387">
        <v>0.16883730334164065</v>
      </c>
      <c r="P714" s="387">
        <v>3.3543165589454978E-2</v>
      </c>
      <c r="Q714" s="391">
        <v>1751217.9216830982</v>
      </c>
      <c r="R714" s="391">
        <v>2429813.6194982794</v>
      </c>
      <c r="S714" s="391">
        <v>88467.550507353124</v>
      </c>
      <c r="T714" s="391">
        <v>20437.737563602503</v>
      </c>
      <c r="U714" s="391">
        <v>16498.266381700003</v>
      </c>
      <c r="V714" s="391">
        <v>3933.2634601199998</v>
      </c>
      <c r="W714" s="391">
        <v>18802.656709351795</v>
      </c>
      <c r="X714" s="391">
        <v>131986.13660699999</v>
      </c>
      <c r="Y714" s="391">
        <v>26221.8878654</v>
      </c>
      <c r="AA714" s="384" t="s">
        <v>982</v>
      </c>
      <c r="AB714" s="384" t="s">
        <v>683</v>
      </c>
      <c r="AC714" s="382">
        <v>2</v>
      </c>
      <c r="AD714" s="384" t="s">
        <v>983</v>
      </c>
      <c r="AE714" s="382">
        <v>62</v>
      </c>
      <c r="AF714" s="386">
        <v>62</v>
      </c>
      <c r="AG714" s="390">
        <v>781735.63539999991</v>
      </c>
      <c r="AH714" s="387">
        <v>2.2401664224850539</v>
      </c>
      <c r="AI714" s="387">
        <v>3.1082293162380759</v>
      </c>
      <c r="AJ714" s="387">
        <v>0.11316811784086814</v>
      </c>
      <c r="AK714" s="387">
        <v>2.6144052590291452E-2</v>
      </c>
      <c r="AL714" s="387">
        <v>2.1104662029713075E-2</v>
      </c>
      <c r="AM714" s="387">
        <v>5.0314496128955671E-3</v>
      </c>
      <c r="AN714" s="387">
        <v>2.4052449265320772E-2</v>
      </c>
      <c r="AO714" s="387">
        <v>0.16883730334164065</v>
      </c>
      <c r="AP714" s="387">
        <v>3.3543165589454978E-2</v>
      </c>
      <c r="AQ714" s="391">
        <v>1751217.9216830982</v>
      </c>
      <c r="AR714" s="391">
        <v>2429813.6194982794</v>
      </c>
      <c r="AS714" s="391">
        <v>88467.550507353124</v>
      </c>
      <c r="AT714" s="391">
        <v>20437.737563602503</v>
      </c>
      <c r="AU714" s="391">
        <v>16498.266381700003</v>
      </c>
      <c r="AV714" s="391">
        <v>3933.2634601199998</v>
      </c>
      <c r="AW714" s="391">
        <v>18802.656709351795</v>
      </c>
      <c r="AX714" s="391">
        <v>131986.13660699999</v>
      </c>
      <c r="AY714" s="391">
        <v>26221.8878654</v>
      </c>
    </row>
    <row r="715" spans="1:51" customFormat="1" x14ac:dyDescent="0.25">
      <c r="A715" s="384" t="s">
        <v>984</v>
      </c>
      <c r="B715" s="384" t="s">
        <v>683</v>
      </c>
      <c r="C715" s="382">
        <v>2</v>
      </c>
      <c r="D715" s="384" t="s">
        <v>983</v>
      </c>
      <c r="E715" s="382">
        <v>62</v>
      </c>
      <c r="F715" s="386">
        <v>2001</v>
      </c>
      <c r="G715" s="390">
        <v>2715.651100000001</v>
      </c>
      <c r="H715" s="387">
        <v>7.0035404946902053</v>
      </c>
      <c r="I715" s="387">
        <v>22.885059741989675</v>
      </c>
      <c r="J715" s="387">
        <v>1.2072355188816402</v>
      </c>
      <c r="K715" s="387">
        <v>1.0841573437287275</v>
      </c>
      <c r="L715" s="387">
        <v>2.0887541849540236E-2</v>
      </c>
      <c r="M715" s="387">
        <v>5.1274360686466664E-3</v>
      </c>
      <c r="N715" s="387">
        <v>0.99742095143223675</v>
      </c>
      <c r="O715" s="387">
        <v>0.16710027293270474</v>
      </c>
      <c r="P715" s="387">
        <v>3.418307307591905E-2</v>
      </c>
      <c r="Q715" s="391">
        <v>19019.172448300007</v>
      </c>
      <c r="R715" s="391">
        <v>62147.837661899997</v>
      </c>
      <c r="S715" s="391">
        <v>3278.4304648099983</v>
      </c>
      <c r="T715" s="391">
        <v>2944.193083069998</v>
      </c>
      <c r="U715" s="391">
        <v>56.723275999999998</v>
      </c>
      <c r="V715" s="391">
        <v>13.924327400000001</v>
      </c>
      <c r="W715" s="391">
        <v>2708.6473039200014</v>
      </c>
      <c r="X715" s="391">
        <v>453.78604000000001</v>
      </c>
      <c r="Y715" s="391">
        <v>92.829299999999989</v>
      </c>
      <c r="AA715" s="384" t="s">
        <v>984</v>
      </c>
      <c r="AB715" s="384" t="s">
        <v>683</v>
      </c>
      <c r="AC715" s="382">
        <v>2</v>
      </c>
      <c r="AD715" s="384" t="s">
        <v>983</v>
      </c>
      <c r="AE715" s="382">
        <v>62</v>
      </c>
      <c r="AF715" s="386">
        <v>2001</v>
      </c>
      <c r="AG715" s="390">
        <v>2715.651100000001</v>
      </c>
      <c r="AH715" s="387">
        <v>7.0035404946902053</v>
      </c>
      <c r="AI715" s="387">
        <v>22.885059741989675</v>
      </c>
      <c r="AJ715" s="387">
        <v>1.2072355188816402</v>
      </c>
      <c r="AK715" s="387">
        <v>1.0841573437287275</v>
      </c>
      <c r="AL715" s="387">
        <v>2.0887541849540236E-2</v>
      </c>
      <c r="AM715" s="387">
        <v>5.1274360686466664E-3</v>
      </c>
      <c r="AN715" s="387">
        <v>0.99742095143223675</v>
      </c>
      <c r="AO715" s="387">
        <v>0.16710027293270474</v>
      </c>
      <c r="AP715" s="387">
        <v>3.418307307591905E-2</v>
      </c>
      <c r="AQ715" s="391">
        <v>19019.172448300007</v>
      </c>
      <c r="AR715" s="391">
        <v>62147.837661899997</v>
      </c>
      <c r="AS715" s="391">
        <v>3278.4304648099983</v>
      </c>
      <c r="AT715" s="391">
        <v>2944.193083069998</v>
      </c>
      <c r="AU715" s="391">
        <v>56.723275999999998</v>
      </c>
      <c r="AV715" s="391">
        <v>13.924327400000001</v>
      </c>
      <c r="AW715" s="391">
        <v>2708.6473039200014</v>
      </c>
      <c r="AX715" s="391">
        <v>453.78604000000001</v>
      </c>
      <c r="AY715" s="391">
        <v>92.829299999999989</v>
      </c>
    </row>
    <row r="716" spans="1:51" customFormat="1" x14ac:dyDescent="0.25">
      <c r="A716" s="384" t="s">
        <v>985</v>
      </c>
      <c r="B716" s="384" t="s">
        <v>683</v>
      </c>
      <c r="C716" s="382">
        <v>2</v>
      </c>
      <c r="D716" s="384" t="s">
        <v>983</v>
      </c>
      <c r="E716" s="382">
        <v>62</v>
      </c>
      <c r="F716" s="386">
        <v>2002</v>
      </c>
      <c r="G716" s="390">
        <v>427.90573000000006</v>
      </c>
      <c r="H716" s="387">
        <v>7.006251258074994</v>
      </c>
      <c r="I716" s="387">
        <v>22.897278074074862</v>
      </c>
      <c r="J716" s="387">
        <v>1.2057665101610102</v>
      </c>
      <c r="K716" s="387">
        <v>1.0848451166545487</v>
      </c>
      <c r="L716" s="387">
        <v>2.0903047033279967E-2</v>
      </c>
      <c r="M716" s="387">
        <v>5.1316611721932302E-3</v>
      </c>
      <c r="N716" s="387">
        <v>0.99805476400140725</v>
      </c>
      <c r="O716" s="387">
        <v>0.16722445852734893</v>
      </c>
      <c r="P716" s="387">
        <v>3.4211225449119358E-2</v>
      </c>
      <c r="Q716" s="391">
        <v>2998.0150591499992</v>
      </c>
      <c r="R716" s="391">
        <v>9797.8764892999989</v>
      </c>
      <c r="S716" s="391">
        <v>515.95439873999953</v>
      </c>
      <c r="T716" s="391">
        <v>464.21144157899988</v>
      </c>
      <c r="U716" s="391">
        <v>8.9445335999999998</v>
      </c>
      <c r="V716" s="391">
        <v>2.1958672200000002</v>
      </c>
      <c r="W716" s="391">
        <v>427.07335236999995</v>
      </c>
      <c r="X716" s="391">
        <v>71.556303999999983</v>
      </c>
      <c r="Y716" s="391">
        <v>14.6391794</v>
      </c>
      <c r="AA716" s="384" t="s">
        <v>985</v>
      </c>
      <c r="AB716" s="384" t="s">
        <v>683</v>
      </c>
      <c r="AC716" s="382">
        <v>2</v>
      </c>
      <c r="AD716" s="384" t="s">
        <v>983</v>
      </c>
      <c r="AE716" s="382">
        <v>62</v>
      </c>
      <c r="AF716" s="386">
        <v>2002</v>
      </c>
      <c r="AG716" s="390">
        <v>427.90573000000006</v>
      </c>
      <c r="AH716" s="387">
        <v>7.006251258074994</v>
      </c>
      <c r="AI716" s="387">
        <v>22.897278074074862</v>
      </c>
      <c r="AJ716" s="387">
        <v>1.2057665101610102</v>
      </c>
      <c r="AK716" s="387">
        <v>1.0848451166545487</v>
      </c>
      <c r="AL716" s="387">
        <v>2.0903047033279967E-2</v>
      </c>
      <c r="AM716" s="387">
        <v>5.1316611721932302E-3</v>
      </c>
      <c r="AN716" s="387">
        <v>0.99805476400140725</v>
      </c>
      <c r="AO716" s="387">
        <v>0.16722445852734893</v>
      </c>
      <c r="AP716" s="387">
        <v>3.4211225449119358E-2</v>
      </c>
      <c r="AQ716" s="391">
        <v>2998.0150591499992</v>
      </c>
      <c r="AR716" s="391">
        <v>9797.8764892999989</v>
      </c>
      <c r="AS716" s="391">
        <v>515.95439873999953</v>
      </c>
      <c r="AT716" s="391">
        <v>464.21144157899988</v>
      </c>
      <c r="AU716" s="391">
        <v>8.9445335999999998</v>
      </c>
      <c r="AV716" s="391">
        <v>2.1958672200000002</v>
      </c>
      <c r="AW716" s="391">
        <v>427.07335236999995</v>
      </c>
      <c r="AX716" s="391">
        <v>71.556303999999983</v>
      </c>
      <c r="AY716" s="391">
        <v>14.6391794</v>
      </c>
    </row>
    <row r="717" spans="1:51" customFormat="1" x14ac:dyDescent="0.25">
      <c r="A717" s="384" t="s">
        <v>986</v>
      </c>
      <c r="B717" s="384" t="s">
        <v>683</v>
      </c>
      <c r="C717" s="382">
        <v>2</v>
      </c>
      <c r="D717" s="384" t="s">
        <v>983</v>
      </c>
      <c r="E717" s="382">
        <v>62</v>
      </c>
      <c r="F717" s="386">
        <v>2003</v>
      </c>
      <c r="G717" s="390">
        <v>819.58024999999986</v>
      </c>
      <c r="H717" s="387">
        <v>3.2137813720621033</v>
      </c>
      <c r="I717" s="387">
        <v>11.883548576018031</v>
      </c>
      <c r="J717" s="387">
        <v>0.98825415980924369</v>
      </c>
      <c r="K717" s="387">
        <v>0.98114306437472132</v>
      </c>
      <c r="L717" s="387">
        <v>2.0904499223840505E-2</v>
      </c>
      <c r="M717" s="387">
        <v>5.1320532675110222E-3</v>
      </c>
      <c r="N717" s="387">
        <v>0.9026484618815549</v>
      </c>
      <c r="O717" s="387">
        <v>0.16723601624124063</v>
      </c>
      <c r="P717" s="387">
        <v>3.4213857642372426E-2</v>
      </c>
      <c r="Q717" s="391">
        <v>2633.9517403600012</v>
      </c>
      <c r="R717" s="391">
        <v>9739.5217128200002</v>
      </c>
      <c r="S717" s="391">
        <v>809.95359135999979</v>
      </c>
      <c r="T717" s="391">
        <v>804.12547798600008</v>
      </c>
      <c r="U717" s="391">
        <v>17.132914700000004</v>
      </c>
      <c r="V717" s="391">
        <v>4.2061294999999994</v>
      </c>
      <c r="W717" s="391">
        <v>739.79285205100007</v>
      </c>
      <c r="X717" s="391">
        <v>137.06333600000002</v>
      </c>
      <c r="Y717" s="391">
        <v>28.041001999999999</v>
      </c>
      <c r="AA717" s="384" t="s">
        <v>986</v>
      </c>
      <c r="AB717" s="384" t="s">
        <v>683</v>
      </c>
      <c r="AC717" s="382">
        <v>2</v>
      </c>
      <c r="AD717" s="384" t="s">
        <v>983</v>
      </c>
      <c r="AE717" s="382">
        <v>62</v>
      </c>
      <c r="AF717" s="386">
        <v>2003</v>
      </c>
      <c r="AG717" s="390">
        <v>819.58024999999986</v>
      </c>
      <c r="AH717" s="387">
        <v>3.2137813720621033</v>
      </c>
      <c r="AI717" s="387">
        <v>11.883548576018031</v>
      </c>
      <c r="AJ717" s="387">
        <v>0.98825415980924369</v>
      </c>
      <c r="AK717" s="387">
        <v>0.98114306437472132</v>
      </c>
      <c r="AL717" s="387">
        <v>2.0904499223840505E-2</v>
      </c>
      <c r="AM717" s="387">
        <v>5.1320532675110222E-3</v>
      </c>
      <c r="AN717" s="387">
        <v>0.9026484618815549</v>
      </c>
      <c r="AO717" s="387">
        <v>0.16723601624124063</v>
      </c>
      <c r="AP717" s="387">
        <v>3.4213857642372426E-2</v>
      </c>
      <c r="AQ717" s="391">
        <v>2633.9517403600012</v>
      </c>
      <c r="AR717" s="391">
        <v>9739.5217128200002</v>
      </c>
      <c r="AS717" s="391">
        <v>809.95359135999979</v>
      </c>
      <c r="AT717" s="391">
        <v>804.12547798600008</v>
      </c>
      <c r="AU717" s="391">
        <v>17.132914700000004</v>
      </c>
      <c r="AV717" s="391">
        <v>4.2061294999999994</v>
      </c>
      <c r="AW717" s="391">
        <v>739.79285205100007</v>
      </c>
      <c r="AX717" s="391">
        <v>137.06333600000002</v>
      </c>
      <c r="AY717" s="391">
        <v>28.041001999999999</v>
      </c>
    </row>
    <row r="718" spans="1:51" customFormat="1" x14ac:dyDescent="0.25">
      <c r="A718" s="384" t="s">
        <v>987</v>
      </c>
      <c r="B718" s="384" t="s">
        <v>683</v>
      </c>
      <c r="C718" s="382">
        <v>2</v>
      </c>
      <c r="D718" s="384" t="s">
        <v>983</v>
      </c>
      <c r="E718" s="382">
        <v>62</v>
      </c>
      <c r="F718" s="386">
        <v>2004</v>
      </c>
      <c r="G718" s="390">
        <v>1124.5982200000003</v>
      </c>
      <c r="H718" s="387">
        <v>3.213809552953053</v>
      </c>
      <c r="I718" s="387">
        <v>11.88352076136133</v>
      </c>
      <c r="J718" s="387">
        <v>0.98826172706373361</v>
      </c>
      <c r="K718" s="387">
        <v>0.98112874281003137</v>
      </c>
      <c r="L718" s="387">
        <v>2.0904123785648526E-2</v>
      </c>
      <c r="M718" s="387">
        <v>5.131957615938606E-3</v>
      </c>
      <c r="N718" s="387">
        <v>0.90263543052824613</v>
      </c>
      <c r="O718" s="387">
        <v>0.16723288695939781</v>
      </c>
      <c r="P718" s="387">
        <v>3.4213222389770447E-2</v>
      </c>
      <c r="Q718" s="391">
        <v>3614.2445026700002</v>
      </c>
      <c r="R718" s="391">
        <v>13364.186295560001</v>
      </c>
      <c r="S718" s="391">
        <v>1111.3973791500009</v>
      </c>
      <c r="T718" s="391">
        <v>1103.3756377549994</v>
      </c>
      <c r="U718" s="391">
        <v>23.508740400000001</v>
      </c>
      <c r="V718" s="391">
        <v>5.7713904000000014</v>
      </c>
      <c r="W718" s="391">
        <v>1015.1021984809995</v>
      </c>
      <c r="X718" s="391">
        <v>188.06980700000003</v>
      </c>
      <c r="Y718" s="391">
        <v>38.476129</v>
      </c>
      <c r="AA718" s="384" t="s">
        <v>987</v>
      </c>
      <c r="AB718" s="384" t="s">
        <v>683</v>
      </c>
      <c r="AC718" s="382">
        <v>2</v>
      </c>
      <c r="AD718" s="384" t="s">
        <v>983</v>
      </c>
      <c r="AE718" s="382">
        <v>62</v>
      </c>
      <c r="AF718" s="386">
        <v>2004</v>
      </c>
      <c r="AG718" s="390">
        <v>1124.5982200000003</v>
      </c>
      <c r="AH718" s="387">
        <v>3.213809552953053</v>
      </c>
      <c r="AI718" s="387">
        <v>11.88352076136133</v>
      </c>
      <c r="AJ718" s="387">
        <v>0.98826172706373361</v>
      </c>
      <c r="AK718" s="387">
        <v>0.98112874281003137</v>
      </c>
      <c r="AL718" s="387">
        <v>2.0904123785648526E-2</v>
      </c>
      <c r="AM718" s="387">
        <v>5.131957615938606E-3</v>
      </c>
      <c r="AN718" s="387">
        <v>0.90263543052824613</v>
      </c>
      <c r="AO718" s="387">
        <v>0.16723288695939781</v>
      </c>
      <c r="AP718" s="387">
        <v>3.4213222389770447E-2</v>
      </c>
      <c r="AQ718" s="391">
        <v>3614.2445026700002</v>
      </c>
      <c r="AR718" s="391">
        <v>13364.186295560001</v>
      </c>
      <c r="AS718" s="391">
        <v>1111.3973791500009</v>
      </c>
      <c r="AT718" s="391">
        <v>1103.3756377549994</v>
      </c>
      <c r="AU718" s="391">
        <v>23.508740400000001</v>
      </c>
      <c r="AV718" s="391">
        <v>5.7713904000000014</v>
      </c>
      <c r="AW718" s="391">
        <v>1015.1021984809995</v>
      </c>
      <c r="AX718" s="391">
        <v>188.06980700000003</v>
      </c>
      <c r="AY718" s="391">
        <v>38.476129</v>
      </c>
    </row>
    <row r="719" spans="1:51" customFormat="1" x14ac:dyDescent="0.25">
      <c r="A719" s="384" t="s">
        <v>988</v>
      </c>
      <c r="B719" s="384" t="s">
        <v>683</v>
      </c>
      <c r="C719" s="382">
        <v>2</v>
      </c>
      <c r="D719" s="384" t="s">
        <v>983</v>
      </c>
      <c r="E719" s="382">
        <v>62</v>
      </c>
      <c r="F719" s="386">
        <v>2005</v>
      </c>
      <c r="G719" s="390">
        <v>2521.6606000000011</v>
      </c>
      <c r="H719" s="387">
        <v>3.2137882946261676</v>
      </c>
      <c r="I719" s="387">
        <v>11.883551715405313</v>
      </c>
      <c r="J719" s="387">
        <v>0.98825572237596082</v>
      </c>
      <c r="K719" s="387">
        <v>0.98113974970699747</v>
      </c>
      <c r="L719" s="387">
        <v>2.0904428613430368E-2</v>
      </c>
      <c r="M719" s="387">
        <v>5.1320286718997766E-3</v>
      </c>
      <c r="N719" s="387">
        <v>0.902645943593677</v>
      </c>
      <c r="O719" s="387">
        <v>0.16723542811431474</v>
      </c>
      <c r="P719" s="387">
        <v>3.4213697116891935E-2</v>
      </c>
      <c r="Q719" s="391">
        <v>8104.0833193000017</v>
      </c>
      <c r="R719" s="391">
        <v>29966.284148800001</v>
      </c>
      <c r="S719" s="391">
        <v>2492.0455178399998</v>
      </c>
      <c r="T719" s="391">
        <v>2474.1014499299981</v>
      </c>
      <c r="U719" s="391">
        <v>52.713874000000011</v>
      </c>
      <c r="V719" s="391">
        <v>12.941234499999998</v>
      </c>
      <c r="W719" s="391">
        <v>2276.1667117099987</v>
      </c>
      <c r="X719" s="391">
        <v>421.71098999999998</v>
      </c>
      <c r="Y719" s="391">
        <v>86.27533200000002</v>
      </c>
      <c r="AA719" s="384" t="s">
        <v>988</v>
      </c>
      <c r="AB719" s="384" t="s">
        <v>683</v>
      </c>
      <c r="AC719" s="382">
        <v>2</v>
      </c>
      <c r="AD719" s="384" t="s">
        <v>983</v>
      </c>
      <c r="AE719" s="382">
        <v>62</v>
      </c>
      <c r="AF719" s="386">
        <v>2005</v>
      </c>
      <c r="AG719" s="390">
        <v>2521.6606000000011</v>
      </c>
      <c r="AH719" s="387">
        <v>3.2137882946261676</v>
      </c>
      <c r="AI719" s="387">
        <v>11.883551715405313</v>
      </c>
      <c r="AJ719" s="387">
        <v>0.98825572237596082</v>
      </c>
      <c r="AK719" s="387">
        <v>0.98113974970699747</v>
      </c>
      <c r="AL719" s="387">
        <v>2.0904428613430368E-2</v>
      </c>
      <c r="AM719" s="387">
        <v>5.1320286718997766E-3</v>
      </c>
      <c r="AN719" s="387">
        <v>0.902645943593677</v>
      </c>
      <c r="AO719" s="387">
        <v>0.16723542811431474</v>
      </c>
      <c r="AP719" s="387">
        <v>3.4213697116891935E-2</v>
      </c>
      <c r="AQ719" s="391">
        <v>8104.0833193000017</v>
      </c>
      <c r="AR719" s="391">
        <v>29966.284148800001</v>
      </c>
      <c r="AS719" s="391">
        <v>2492.0455178399998</v>
      </c>
      <c r="AT719" s="391">
        <v>2474.1014499299981</v>
      </c>
      <c r="AU719" s="391">
        <v>52.713874000000011</v>
      </c>
      <c r="AV719" s="391">
        <v>12.941234499999998</v>
      </c>
      <c r="AW719" s="391">
        <v>2276.1667117099987</v>
      </c>
      <c r="AX719" s="391">
        <v>421.71098999999998</v>
      </c>
      <c r="AY719" s="391">
        <v>86.27533200000002</v>
      </c>
    </row>
    <row r="720" spans="1:51" customFormat="1" x14ac:dyDescent="0.25">
      <c r="A720" s="384" t="s">
        <v>989</v>
      </c>
      <c r="B720" s="384" t="s">
        <v>683</v>
      </c>
      <c r="C720" s="382">
        <v>2</v>
      </c>
      <c r="D720" s="384" t="s">
        <v>983</v>
      </c>
      <c r="E720" s="382">
        <v>62</v>
      </c>
      <c r="F720" s="386">
        <v>2006</v>
      </c>
      <c r="G720" s="390">
        <v>3391.2887999999998</v>
      </c>
      <c r="H720" s="387">
        <v>3.2137833804363702</v>
      </c>
      <c r="I720" s="387">
        <v>11.883548987747668</v>
      </c>
      <c r="J720" s="387">
        <v>0.98825518378145816</v>
      </c>
      <c r="K720" s="387">
        <v>0.981143390769315</v>
      </c>
      <c r="L720" s="387">
        <v>2.0904514826339766E-2</v>
      </c>
      <c r="M720" s="387">
        <v>5.1320575823563018E-3</v>
      </c>
      <c r="N720" s="387">
        <v>0.90264906770546971</v>
      </c>
      <c r="O720" s="387">
        <v>0.16723607261050721</v>
      </c>
      <c r="P720" s="387">
        <v>3.4213882344670855E-2</v>
      </c>
      <c r="Q720" s="391">
        <v>10898.867583700001</v>
      </c>
      <c r="R720" s="391">
        <v>40300.5465864</v>
      </c>
      <c r="S720" s="391">
        <v>3351.4587363000005</v>
      </c>
      <c r="T720" s="391">
        <v>3327.3405923100013</v>
      </c>
      <c r="U720" s="391">
        <v>70.893246999999988</v>
      </c>
      <c r="V720" s="391">
        <v>17.404289400000003</v>
      </c>
      <c r="W720" s="391">
        <v>3061.143673640001</v>
      </c>
      <c r="X720" s="391">
        <v>567.14581999999984</v>
      </c>
      <c r="Y720" s="391">
        <v>116.02915600000001</v>
      </c>
      <c r="AA720" s="384" t="s">
        <v>989</v>
      </c>
      <c r="AB720" s="384" t="s">
        <v>683</v>
      </c>
      <c r="AC720" s="382">
        <v>2</v>
      </c>
      <c r="AD720" s="384" t="s">
        <v>983</v>
      </c>
      <c r="AE720" s="382">
        <v>62</v>
      </c>
      <c r="AF720" s="386">
        <v>2006</v>
      </c>
      <c r="AG720" s="390">
        <v>3391.2887999999998</v>
      </c>
      <c r="AH720" s="387">
        <v>3.2137833804363702</v>
      </c>
      <c r="AI720" s="387">
        <v>11.883548987747668</v>
      </c>
      <c r="AJ720" s="387">
        <v>0.98825518378145816</v>
      </c>
      <c r="AK720" s="387">
        <v>0.981143390769315</v>
      </c>
      <c r="AL720" s="387">
        <v>2.0904514826339766E-2</v>
      </c>
      <c r="AM720" s="387">
        <v>5.1320575823563018E-3</v>
      </c>
      <c r="AN720" s="387">
        <v>0.90264906770546971</v>
      </c>
      <c r="AO720" s="387">
        <v>0.16723607261050721</v>
      </c>
      <c r="AP720" s="387">
        <v>3.4213882344670855E-2</v>
      </c>
      <c r="AQ720" s="391">
        <v>10898.867583700001</v>
      </c>
      <c r="AR720" s="391">
        <v>40300.5465864</v>
      </c>
      <c r="AS720" s="391">
        <v>3351.4587363000005</v>
      </c>
      <c r="AT720" s="391">
        <v>3327.3405923100013</v>
      </c>
      <c r="AU720" s="391">
        <v>70.893246999999988</v>
      </c>
      <c r="AV720" s="391">
        <v>17.404289400000003</v>
      </c>
      <c r="AW720" s="391">
        <v>3061.143673640001</v>
      </c>
      <c r="AX720" s="391">
        <v>567.14581999999984</v>
      </c>
      <c r="AY720" s="391">
        <v>116.02915600000001</v>
      </c>
    </row>
    <row r="721" spans="1:51" customFormat="1" x14ac:dyDescent="0.25">
      <c r="A721" s="384" t="s">
        <v>990</v>
      </c>
      <c r="B721" s="384" t="s">
        <v>683</v>
      </c>
      <c r="C721" s="382">
        <v>2</v>
      </c>
      <c r="D721" s="384" t="s">
        <v>983</v>
      </c>
      <c r="E721" s="382">
        <v>62</v>
      </c>
      <c r="F721" s="386">
        <v>2007</v>
      </c>
      <c r="G721" s="390">
        <v>6443.9760999999999</v>
      </c>
      <c r="H721" s="387">
        <v>1.0402361874060955</v>
      </c>
      <c r="I721" s="387">
        <v>8.6434744357602469</v>
      </c>
      <c r="J721" s="387">
        <v>0.21390418502638461</v>
      </c>
      <c r="K721" s="387">
        <v>4.0487446368710149E-2</v>
      </c>
      <c r="L721" s="387">
        <v>2.090438851875941E-2</v>
      </c>
      <c r="M721" s="387">
        <v>5.1320326901895235E-3</v>
      </c>
      <c r="N721" s="387">
        <v>3.7248353005219871E-2</v>
      </c>
      <c r="O721" s="387">
        <v>0.16723508332068454</v>
      </c>
      <c r="P721" s="387">
        <v>3.4213771680500181E-2</v>
      </c>
      <c r="Q721" s="391">
        <v>6703.25713</v>
      </c>
      <c r="R721" s="391">
        <v>55698.342685000018</v>
      </c>
      <c r="S721" s="391">
        <v>1378.3934560000002</v>
      </c>
      <c r="T721" s="391">
        <v>260.90013675</v>
      </c>
      <c r="U721" s="391">
        <v>134.70738000000003</v>
      </c>
      <c r="V721" s="391">
        <v>33.070695999999991</v>
      </c>
      <c r="W721" s="391">
        <v>240.02749653000004</v>
      </c>
      <c r="X721" s="391">
        <v>1077.6588799999997</v>
      </c>
      <c r="Y721" s="391">
        <v>220.47272699999999</v>
      </c>
      <c r="AA721" s="384" t="s">
        <v>990</v>
      </c>
      <c r="AB721" s="384" t="s">
        <v>683</v>
      </c>
      <c r="AC721" s="382">
        <v>2</v>
      </c>
      <c r="AD721" s="384" t="s">
        <v>983</v>
      </c>
      <c r="AE721" s="382">
        <v>62</v>
      </c>
      <c r="AF721" s="386">
        <v>2007</v>
      </c>
      <c r="AG721" s="390">
        <v>6443.9760999999999</v>
      </c>
      <c r="AH721" s="387">
        <v>1.0402361874060955</v>
      </c>
      <c r="AI721" s="387">
        <v>8.6434744357602469</v>
      </c>
      <c r="AJ721" s="387">
        <v>0.21390418502638461</v>
      </c>
      <c r="AK721" s="387">
        <v>4.0487446368710149E-2</v>
      </c>
      <c r="AL721" s="387">
        <v>2.090438851875941E-2</v>
      </c>
      <c r="AM721" s="387">
        <v>5.1320326901895235E-3</v>
      </c>
      <c r="AN721" s="387">
        <v>3.7248353005219871E-2</v>
      </c>
      <c r="AO721" s="387">
        <v>0.16723508332068454</v>
      </c>
      <c r="AP721" s="387">
        <v>3.4213771680500181E-2</v>
      </c>
      <c r="AQ721" s="391">
        <v>6703.25713</v>
      </c>
      <c r="AR721" s="391">
        <v>55698.342685000018</v>
      </c>
      <c r="AS721" s="391">
        <v>1378.3934560000002</v>
      </c>
      <c r="AT721" s="391">
        <v>260.90013675</v>
      </c>
      <c r="AU721" s="391">
        <v>134.70738000000003</v>
      </c>
      <c r="AV721" s="391">
        <v>33.070695999999991</v>
      </c>
      <c r="AW721" s="391">
        <v>240.02749653000004</v>
      </c>
      <c r="AX721" s="391">
        <v>1077.6588799999997</v>
      </c>
      <c r="AY721" s="391">
        <v>220.47272699999999</v>
      </c>
    </row>
    <row r="722" spans="1:51" customFormat="1" x14ac:dyDescent="0.25">
      <c r="A722" s="384" t="s">
        <v>991</v>
      </c>
      <c r="B722" s="384" t="s">
        <v>683</v>
      </c>
      <c r="C722" s="382">
        <v>2</v>
      </c>
      <c r="D722" s="384" t="s">
        <v>983</v>
      </c>
      <c r="E722" s="382">
        <v>62</v>
      </c>
      <c r="F722" s="386">
        <v>2008</v>
      </c>
      <c r="G722" s="390">
        <v>2228.3620999999998</v>
      </c>
      <c r="H722" s="387">
        <v>1.0977107459550675</v>
      </c>
      <c r="I722" s="387">
        <v>8.7562041693762431</v>
      </c>
      <c r="J722" s="387">
        <v>0.22324557179400964</v>
      </c>
      <c r="K722" s="387">
        <v>5.0068687020345573E-2</v>
      </c>
      <c r="L722" s="387">
        <v>2.0936743628874318E-2</v>
      </c>
      <c r="M722" s="387">
        <v>5.1320467620590039E-3</v>
      </c>
      <c r="N722" s="387">
        <v>4.6063051556252892E-2</v>
      </c>
      <c r="O722" s="387">
        <v>0.16749397236651978</v>
      </c>
      <c r="P722" s="387">
        <v>3.4213821443112857E-2</v>
      </c>
      <c r="Q722" s="391">
        <v>2446.0970230490002</v>
      </c>
      <c r="R722" s="391">
        <v>19511.9935109</v>
      </c>
      <c r="S722" s="391">
        <v>497.47197117860003</v>
      </c>
      <c r="T722" s="391">
        <v>111.5711645529</v>
      </c>
      <c r="U722" s="391">
        <v>46.654645999999993</v>
      </c>
      <c r="V722" s="391">
        <v>11.436058500000001</v>
      </c>
      <c r="W722" s="391">
        <v>102.64515829829996</v>
      </c>
      <c r="X722" s="391">
        <v>373.23721999999998</v>
      </c>
      <c r="Y722" s="391">
        <v>76.240782999999993</v>
      </c>
      <c r="AA722" s="384" t="s">
        <v>991</v>
      </c>
      <c r="AB722" s="384" t="s">
        <v>683</v>
      </c>
      <c r="AC722" s="382">
        <v>2</v>
      </c>
      <c r="AD722" s="384" t="s">
        <v>983</v>
      </c>
      <c r="AE722" s="382">
        <v>62</v>
      </c>
      <c r="AF722" s="386">
        <v>2008</v>
      </c>
      <c r="AG722" s="390">
        <v>2228.3620999999998</v>
      </c>
      <c r="AH722" s="387">
        <v>1.0977107459550675</v>
      </c>
      <c r="AI722" s="387">
        <v>8.7562041693762431</v>
      </c>
      <c r="AJ722" s="387">
        <v>0.22324557179400964</v>
      </c>
      <c r="AK722" s="387">
        <v>5.0068687020345573E-2</v>
      </c>
      <c r="AL722" s="387">
        <v>2.0936743628874318E-2</v>
      </c>
      <c r="AM722" s="387">
        <v>5.1320467620590039E-3</v>
      </c>
      <c r="AN722" s="387">
        <v>4.6063051556252892E-2</v>
      </c>
      <c r="AO722" s="387">
        <v>0.16749397236651978</v>
      </c>
      <c r="AP722" s="387">
        <v>3.4213821443112857E-2</v>
      </c>
      <c r="AQ722" s="391">
        <v>2446.0970230490002</v>
      </c>
      <c r="AR722" s="391">
        <v>19511.9935109</v>
      </c>
      <c r="AS722" s="391">
        <v>497.47197117860003</v>
      </c>
      <c r="AT722" s="391">
        <v>111.5711645529</v>
      </c>
      <c r="AU722" s="391">
        <v>46.654645999999993</v>
      </c>
      <c r="AV722" s="391">
        <v>11.436058500000001</v>
      </c>
      <c r="AW722" s="391">
        <v>102.64515829829996</v>
      </c>
      <c r="AX722" s="391">
        <v>373.23721999999998</v>
      </c>
      <c r="AY722" s="391">
        <v>76.240782999999993</v>
      </c>
    </row>
    <row r="723" spans="1:51" customFormat="1" x14ac:dyDescent="0.25">
      <c r="A723" s="384" t="s">
        <v>992</v>
      </c>
      <c r="B723" s="384" t="s">
        <v>683</v>
      </c>
      <c r="C723" s="382">
        <v>2</v>
      </c>
      <c r="D723" s="384" t="s">
        <v>983</v>
      </c>
      <c r="E723" s="382">
        <v>62</v>
      </c>
      <c r="F723" s="386">
        <v>2009</v>
      </c>
      <c r="G723" s="390">
        <v>3302.2151999999996</v>
      </c>
      <c r="H723" s="387">
        <v>1.0878327458698027</v>
      </c>
      <c r="I723" s="387">
        <v>8.7334356519223846</v>
      </c>
      <c r="J723" s="387">
        <v>0.22160272550574536</v>
      </c>
      <c r="K723" s="387">
        <v>4.8405308855915881E-2</v>
      </c>
      <c r="L723" s="387">
        <v>2.0936713936753736E-2</v>
      </c>
      <c r="M723" s="387">
        <v>5.1320551731455924E-3</v>
      </c>
      <c r="N723" s="387">
        <v>4.4532693111551322E-2</v>
      </c>
      <c r="O723" s="387">
        <v>0.16749371452230011</v>
      </c>
      <c r="P723" s="387">
        <v>3.4213882547691019E-2</v>
      </c>
      <c r="Q723" s="391">
        <v>3592.2578284689994</v>
      </c>
      <c r="R723" s="391">
        <v>28839.683958000005</v>
      </c>
      <c r="S723" s="391">
        <v>731.77988852649992</v>
      </c>
      <c r="T723" s="391">
        <v>159.84474666470001</v>
      </c>
      <c r="U723" s="391">
        <v>69.137535000000014</v>
      </c>
      <c r="V723" s="391">
        <v>16.947150600000004</v>
      </c>
      <c r="W723" s="391">
        <v>147.05653608990005</v>
      </c>
      <c r="X723" s="391">
        <v>553.10029000000009</v>
      </c>
      <c r="Y723" s="391">
        <v>112.98160299999999</v>
      </c>
      <c r="AA723" s="384" t="s">
        <v>992</v>
      </c>
      <c r="AB723" s="384" t="s">
        <v>683</v>
      </c>
      <c r="AC723" s="382">
        <v>2</v>
      </c>
      <c r="AD723" s="384" t="s">
        <v>983</v>
      </c>
      <c r="AE723" s="382">
        <v>62</v>
      </c>
      <c r="AF723" s="386">
        <v>2009</v>
      </c>
      <c r="AG723" s="390">
        <v>3302.2151999999996</v>
      </c>
      <c r="AH723" s="387">
        <v>1.0878327458698027</v>
      </c>
      <c r="AI723" s="387">
        <v>8.7334356519223846</v>
      </c>
      <c r="AJ723" s="387">
        <v>0.22160272550574536</v>
      </c>
      <c r="AK723" s="387">
        <v>4.8405308855915881E-2</v>
      </c>
      <c r="AL723" s="387">
        <v>2.0936713936753736E-2</v>
      </c>
      <c r="AM723" s="387">
        <v>5.1320551731455924E-3</v>
      </c>
      <c r="AN723" s="387">
        <v>4.4532693111551322E-2</v>
      </c>
      <c r="AO723" s="387">
        <v>0.16749371452230011</v>
      </c>
      <c r="AP723" s="387">
        <v>3.4213882547691019E-2</v>
      </c>
      <c r="AQ723" s="391">
        <v>3592.2578284689994</v>
      </c>
      <c r="AR723" s="391">
        <v>28839.683958000005</v>
      </c>
      <c r="AS723" s="391">
        <v>731.77988852649992</v>
      </c>
      <c r="AT723" s="391">
        <v>159.84474666470001</v>
      </c>
      <c r="AU723" s="391">
        <v>69.137535000000014</v>
      </c>
      <c r="AV723" s="391">
        <v>16.947150600000004</v>
      </c>
      <c r="AW723" s="391">
        <v>147.05653608990005</v>
      </c>
      <c r="AX723" s="391">
        <v>553.10029000000009</v>
      </c>
      <c r="AY723" s="391">
        <v>112.98160299999999</v>
      </c>
    </row>
    <row r="724" spans="1:51" customFormat="1" x14ac:dyDescent="0.25">
      <c r="A724" s="384" t="s">
        <v>993</v>
      </c>
      <c r="B724" s="384" t="s">
        <v>683</v>
      </c>
      <c r="C724" s="382">
        <v>2</v>
      </c>
      <c r="D724" s="384" t="s">
        <v>983</v>
      </c>
      <c r="E724" s="382">
        <v>62</v>
      </c>
      <c r="F724" s="386">
        <v>2010</v>
      </c>
      <c r="G724" s="390">
        <v>2612.5211999999997</v>
      </c>
      <c r="H724" s="387">
        <v>3.0521501423988457</v>
      </c>
      <c r="I724" s="387">
        <v>7.1401751105790083</v>
      </c>
      <c r="J724" s="387">
        <v>0.31879563735291389</v>
      </c>
      <c r="K724" s="387">
        <v>3.0655544271028314E-2</v>
      </c>
      <c r="L724" s="387">
        <v>2.066547976720725E-2</v>
      </c>
      <c r="M724" s="387">
        <v>5.1320518279430617E-3</v>
      </c>
      <c r="N724" s="387">
        <v>2.8203015327607675E-2</v>
      </c>
      <c r="O724" s="387">
        <v>0.16532391392651666</v>
      </c>
      <c r="P724" s="387">
        <v>3.4213856331577329E-2</v>
      </c>
      <c r="Q724" s="391">
        <v>7973.8069526000027</v>
      </c>
      <c r="R724" s="391">
        <v>18653.858848100001</v>
      </c>
      <c r="S724" s="391">
        <v>832.86036105199935</v>
      </c>
      <c r="T724" s="391">
        <v>80.088259305600005</v>
      </c>
      <c r="U724" s="391">
        <v>53.989004000000001</v>
      </c>
      <c r="V724" s="391">
        <v>13.407594199999998</v>
      </c>
      <c r="W724" s="391">
        <v>73.680975447299986</v>
      </c>
      <c r="X724" s="391">
        <v>431.91222999999997</v>
      </c>
      <c r="Y724" s="391">
        <v>89.384424999999993</v>
      </c>
      <c r="AA724" s="384" t="s">
        <v>993</v>
      </c>
      <c r="AB724" s="384" t="s">
        <v>683</v>
      </c>
      <c r="AC724" s="382">
        <v>2</v>
      </c>
      <c r="AD724" s="384" t="s">
        <v>983</v>
      </c>
      <c r="AE724" s="382">
        <v>62</v>
      </c>
      <c r="AF724" s="386">
        <v>2010</v>
      </c>
      <c r="AG724" s="390">
        <v>2612.5211999999997</v>
      </c>
      <c r="AH724" s="387">
        <v>3.0521501423988457</v>
      </c>
      <c r="AI724" s="387">
        <v>7.1401751105790083</v>
      </c>
      <c r="AJ724" s="387">
        <v>0.31879563735291389</v>
      </c>
      <c r="AK724" s="387">
        <v>3.0655544271028314E-2</v>
      </c>
      <c r="AL724" s="387">
        <v>2.066547976720725E-2</v>
      </c>
      <c r="AM724" s="387">
        <v>5.1320518279430617E-3</v>
      </c>
      <c r="AN724" s="387">
        <v>2.8203015327607675E-2</v>
      </c>
      <c r="AO724" s="387">
        <v>0.16532391392651666</v>
      </c>
      <c r="AP724" s="387">
        <v>3.4213856331577329E-2</v>
      </c>
      <c r="AQ724" s="391">
        <v>7973.8069526000027</v>
      </c>
      <c r="AR724" s="391">
        <v>18653.858848100001</v>
      </c>
      <c r="AS724" s="391">
        <v>832.86036105199935</v>
      </c>
      <c r="AT724" s="391">
        <v>80.088259305600005</v>
      </c>
      <c r="AU724" s="391">
        <v>53.989004000000001</v>
      </c>
      <c r="AV724" s="391">
        <v>13.407594199999998</v>
      </c>
      <c r="AW724" s="391">
        <v>73.680975447299986</v>
      </c>
      <c r="AX724" s="391">
        <v>431.91222999999997</v>
      </c>
      <c r="AY724" s="391">
        <v>89.384424999999993</v>
      </c>
    </row>
    <row r="725" spans="1:51" customFormat="1" x14ac:dyDescent="0.25">
      <c r="A725" s="384" t="s">
        <v>994</v>
      </c>
      <c r="B725" s="384" t="s">
        <v>683</v>
      </c>
      <c r="C725" s="382">
        <v>2</v>
      </c>
      <c r="D725" s="384" t="s">
        <v>983</v>
      </c>
      <c r="E725" s="382">
        <v>62</v>
      </c>
      <c r="F725" s="386">
        <v>2011</v>
      </c>
      <c r="G725" s="390">
        <v>3139.4188999999997</v>
      </c>
      <c r="H725" s="387">
        <v>3.7951122264696813</v>
      </c>
      <c r="I725" s="387">
        <v>6.9952599761376204</v>
      </c>
      <c r="J725" s="387">
        <v>0.24058066361803448</v>
      </c>
      <c r="K725" s="387">
        <v>6.4395363693675919E-2</v>
      </c>
      <c r="L725" s="387">
        <v>2.0674322244795051E-2</v>
      </c>
      <c r="M725" s="387">
        <v>5.132062624710579E-3</v>
      </c>
      <c r="N725" s="387">
        <v>5.9243526781118654E-2</v>
      </c>
      <c r="O725" s="387">
        <v>0.16539466905802216</v>
      </c>
      <c r="P725" s="387">
        <v>3.4213897036805135E-2</v>
      </c>
      <c r="Q725" s="391">
        <v>11914.447051399997</v>
      </c>
      <c r="R725" s="391">
        <v>21961.051379499993</v>
      </c>
      <c r="S725" s="391">
        <v>755.28348233699978</v>
      </c>
      <c r="T725" s="391">
        <v>202.16402185229998</v>
      </c>
      <c r="U725" s="391">
        <v>64.905358000000007</v>
      </c>
      <c r="V725" s="391">
        <v>16.111694399999998</v>
      </c>
      <c r="W725" s="391">
        <v>185.99024767930004</v>
      </c>
      <c r="X725" s="391">
        <v>519.2431499999999</v>
      </c>
      <c r="Y725" s="391">
        <v>107.41175500000003</v>
      </c>
      <c r="AA725" s="384" t="s">
        <v>994</v>
      </c>
      <c r="AB725" s="384" t="s">
        <v>683</v>
      </c>
      <c r="AC725" s="382">
        <v>2</v>
      </c>
      <c r="AD725" s="384" t="s">
        <v>983</v>
      </c>
      <c r="AE725" s="382">
        <v>62</v>
      </c>
      <c r="AF725" s="386">
        <v>2011</v>
      </c>
      <c r="AG725" s="390">
        <v>3139.4188999999997</v>
      </c>
      <c r="AH725" s="387">
        <v>3.7951122264696813</v>
      </c>
      <c r="AI725" s="387">
        <v>6.9952599761376204</v>
      </c>
      <c r="AJ725" s="387">
        <v>0.24058066361803448</v>
      </c>
      <c r="AK725" s="387">
        <v>6.4395363693675919E-2</v>
      </c>
      <c r="AL725" s="387">
        <v>2.0674322244795051E-2</v>
      </c>
      <c r="AM725" s="387">
        <v>5.132062624710579E-3</v>
      </c>
      <c r="AN725" s="387">
        <v>5.9243526781118654E-2</v>
      </c>
      <c r="AO725" s="387">
        <v>0.16539466905802216</v>
      </c>
      <c r="AP725" s="387">
        <v>3.4213897036805135E-2</v>
      </c>
      <c r="AQ725" s="391">
        <v>11914.447051399997</v>
      </c>
      <c r="AR725" s="391">
        <v>21961.051379499993</v>
      </c>
      <c r="AS725" s="391">
        <v>755.28348233699978</v>
      </c>
      <c r="AT725" s="391">
        <v>202.16402185229998</v>
      </c>
      <c r="AU725" s="391">
        <v>64.905358000000007</v>
      </c>
      <c r="AV725" s="391">
        <v>16.111694399999998</v>
      </c>
      <c r="AW725" s="391">
        <v>185.99024767930004</v>
      </c>
      <c r="AX725" s="391">
        <v>519.2431499999999</v>
      </c>
      <c r="AY725" s="391">
        <v>107.41175500000003</v>
      </c>
    </row>
    <row r="726" spans="1:51" customFormat="1" x14ac:dyDescent="0.25">
      <c r="A726" s="384" t="s">
        <v>995</v>
      </c>
      <c r="B726" s="384" t="s">
        <v>683</v>
      </c>
      <c r="C726" s="382">
        <v>2</v>
      </c>
      <c r="D726" s="384" t="s">
        <v>983</v>
      </c>
      <c r="E726" s="382">
        <v>62</v>
      </c>
      <c r="F726" s="386">
        <v>2012</v>
      </c>
      <c r="G726" s="390">
        <v>6493.0196000000005</v>
      </c>
      <c r="H726" s="387">
        <v>3.8343052546922847</v>
      </c>
      <c r="I726" s="387">
        <v>6.6171957123000222</v>
      </c>
      <c r="J726" s="387">
        <v>0.2158847261556085</v>
      </c>
      <c r="K726" s="387">
        <v>4.978517979754752E-2</v>
      </c>
      <c r="L726" s="387">
        <v>2.0670496974935965E-2</v>
      </c>
      <c r="M726" s="387">
        <v>5.1320558157563539E-3</v>
      </c>
      <c r="N726" s="387">
        <v>4.5802206791736771E-2</v>
      </c>
      <c r="O726" s="387">
        <v>0.16536387168768135</v>
      </c>
      <c r="P726" s="387">
        <v>3.4213867766547321E-2</v>
      </c>
      <c r="Q726" s="391">
        <v>24896.219171099998</v>
      </c>
      <c r="R726" s="391">
        <v>42965.581457000008</v>
      </c>
      <c r="S726" s="391">
        <v>1401.7437582689988</v>
      </c>
      <c r="T726" s="391">
        <v>323.25614821500011</v>
      </c>
      <c r="U726" s="391">
        <v>134.21394199999995</v>
      </c>
      <c r="V726" s="391">
        <v>33.322538999999999</v>
      </c>
      <c r="W726" s="391">
        <v>297.39462642199999</v>
      </c>
      <c r="X726" s="391">
        <v>1073.7108600000001</v>
      </c>
      <c r="Y726" s="391">
        <v>222.15131400000001</v>
      </c>
      <c r="AA726" s="384" t="s">
        <v>995</v>
      </c>
      <c r="AB726" s="384" t="s">
        <v>683</v>
      </c>
      <c r="AC726" s="382">
        <v>2</v>
      </c>
      <c r="AD726" s="384" t="s">
        <v>983</v>
      </c>
      <c r="AE726" s="382">
        <v>62</v>
      </c>
      <c r="AF726" s="386">
        <v>2012</v>
      </c>
      <c r="AG726" s="390">
        <v>6493.0196000000005</v>
      </c>
      <c r="AH726" s="387">
        <v>3.8343052546922847</v>
      </c>
      <c r="AI726" s="387">
        <v>6.6171957123000222</v>
      </c>
      <c r="AJ726" s="387">
        <v>0.2158847261556085</v>
      </c>
      <c r="AK726" s="387">
        <v>4.978517979754752E-2</v>
      </c>
      <c r="AL726" s="387">
        <v>2.0670496974935965E-2</v>
      </c>
      <c r="AM726" s="387">
        <v>5.1320558157563539E-3</v>
      </c>
      <c r="AN726" s="387">
        <v>4.5802206791736771E-2</v>
      </c>
      <c r="AO726" s="387">
        <v>0.16536387168768135</v>
      </c>
      <c r="AP726" s="387">
        <v>3.4213867766547321E-2</v>
      </c>
      <c r="AQ726" s="391">
        <v>24896.219171099998</v>
      </c>
      <c r="AR726" s="391">
        <v>42965.581457000008</v>
      </c>
      <c r="AS726" s="391">
        <v>1401.7437582689988</v>
      </c>
      <c r="AT726" s="391">
        <v>323.25614821500011</v>
      </c>
      <c r="AU726" s="391">
        <v>134.21394199999995</v>
      </c>
      <c r="AV726" s="391">
        <v>33.322538999999999</v>
      </c>
      <c r="AW726" s="391">
        <v>297.39462642199999</v>
      </c>
      <c r="AX726" s="391">
        <v>1073.7108600000001</v>
      </c>
      <c r="AY726" s="391">
        <v>222.15131400000001</v>
      </c>
    </row>
    <row r="727" spans="1:51" customFormat="1" x14ac:dyDescent="0.25">
      <c r="A727" s="384" t="s">
        <v>996</v>
      </c>
      <c r="B727" s="384" t="s">
        <v>683</v>
      </c>
      <c r="C727" s="382">
        <v>2</v>
      </c>
      <c r="D727" s="384" t="s">
        <v>983</v>
      </c>
      <c r="E727" s="382">
        <v>62</v>
      </c>
      <c r="F727" s="386">
        <v>2013</v>
      </c>
      <c r="G727" s="390">
        <v>6910.0681999999997</v>
      </c>
      <c r="H727" s="387">
        <v>3.8994615198877494</v>
      </c>
      <c r="I727" s="387">
        <v>5.8048043800783358</v>
      </c>
      <c r="J727" s="387">
        <v>0.19326477105392384</v>
      </c>
      <c r="K727" s="387">
        <v>5.8352769260656516E-2</v>
      </c>
      <c r="L727" s="387">
        <v>2.0672957178628135E-2</v>
      </c>
      <c r="M727" s="387">
        <v>5.1320635301399763E-3</v>
      </c>
      <c r="N727" s="387">
        <v>5.368440309489271E-2</v>
      </c>
      <c r="O727" s="387">
        <v>0.16538349071576455</v>
      </c>
      <c r="P727" s="387">
        <v>3.4213954646641544E-2</v>
      </c>
      <c r="Q727" s="391">
        <v>26945.545045700004</v>
      </c>
      <c r="R727" s="391">
        <v>40111.59415400002</v>
      </c>
      <c r="S727" s="391">
        <v>1335.4727486399995</v>
      </c>
      <c r="T727" s="391">
        <v>403.22161525000007</v>
      </c>
      <c r="U727" s="391">
        <v>142.85154399999999</v>
      </c>
      <c r="V727" s="391">
        <v>35.462908999999989</v>
      </c>
      <c r="W727" s="391">
        <v>370.96288666199968</v>
      </c>
      <c r="X727" s="391">
        <v>1142.8111999999999</v>
      </c>
      <c r="Y727" s="391">
        <v>236.42075999999997</v>
      </c>
      <c r="AA727" s="384" t="s">
        <v>996</v>
      </c>
      <c r="AB727" s="384" t="s">
        <v>683</v>
      </c>
      <c r="AC727" s="382">
        <v>2</v>
      </c>
      <c r="AD727" s="384" t="s">
        <v>983</v>
      </c>
      <c r="AE727" s="382">
        <v>62</v>
      </c>
      <c r="AF727" s="386">
        <v>2013</v>
      </c>
      <c r="AG727" s="390">
        <v>6910.0681999999997</v>
      </c>
      <c r="AH727" s="387">
        <v>3.8994615198877494</v>
      </c>
      <c r="AI727" s="387">
        <v>5.8048043800783358</v>
      </c>
      <c r="AJ727" s="387">
        <v>0.19326477105392384</v>
      </c>
      <c r="AK727" s="387">
        <v>5.8352769260656516E-2</v>
      </c>
      <c r="AL727" s="387">
        <v>2.0672957178628135E-2</v>
      </c>
      <c r="AM727" s="387">
        <v>5.1320635301399763E-3</v>
      </c>
      <c r="AN727" s="387">
        <v>5.368440309489271E-2</v>
      </c>
      <c r="AO727" s="387">
        <v>0.16538349071576455</v>
      </c>
      <c r="AP727" s="387">
        <v>3.4213954646641544E-2</v>
      </c>
      <c r="AQ727" s="391">
        <v>26945.545045700004</v>
      </c>
      <c r="AR727" s="391">
        <v>40111.59415400002</v>
      </c>
      <c r="AS727" s="391">
        <v>1335.4727486399995</v>
      </c>
      <c r="AT727" s="391">
        <v>403.22161525000007</v>
      </c>
      <c r="AU727" s="391">
        <v>142.85154399999999</v>
      </c>
      <c r="AV727" s="391">
        <v>35.462908999999989</v>
      </c>
      <c r="AW727" s="391">
        <v>370.96288666199968</v>
      </c>
      <c r="AX727" s="391">
        <v>1142.8111999999999</v>
      </c>
      <c r="AY727" s="391">
        <v>236.42075999999997</v>
      </c>
    </row>
    <row r="728" spans="1:51" customFormat="1" x14ac:dyDescent="0.25">
      <c r="A728" s="384" t="s">
        <v>997</v>
      </c>
      <c r="B728" s="384" t="s">
        <v>683</v>
      </c>
      <c r="C728" s="382">
        <v>2</v>
      </c>
      <c r="D728" s="384" t="s">
        <v>983</v>
      </c>
      <c r="E728" s="382">
        <v>62</v>
      </c>
      <c r="F728" s="386">
        <v>2014</v>
      </c>
      <c r="G728" s="390">
        <v>7624.7793999999994</v>
      </c>
      <c r="H728" s="387">
        <v>2.8570773352865784</v>
      </c>
      <c r="I728" s="387">
        <v>5.7959489721105859</v>
      </c>
      <c r="J728" s="387">
        <v>0.18998380490719508</v>
      </c>
      <c r="K728" s="387">
        <v>8.2608322703605019E-2</v>
      </c>
      <c r="L728" s="387">
        <v>2.1146016893288738E-2</v>
      </c>
      <c r="M728" s="387">
        <v>5.0855922467737255E-3</v>
      </c>
      <c r="N728" s="387">
        <v>7.5999417934897937E-2</v>
      </c>
      <c r="O728" s="387">
        <v>0.16916793159943747</v>
      </c>
      <c r="P728" s="387">
        <v>3.3904119245731883E-2</v>
      </c>
      <c r="Q728" s="391">
        <v>21784.584410299994</v>
      </c>
      <c r="R728" s="391">
        <v>44192.832325999967</v>
      </c>
      <c r="S728" s="391">
        <v>1448.5846019899998</v>
      </c>
      <c r="T728" s="391">
        <v>629.87023721899982</v>
      </c>
      <c r="U728" s="391">
        <v>161.23371399999996</v>
      </c>
      <c r="V728" s="391">
        <v>38.776519000000015</v>
      </c>
      <c r="W728" s="391">
        <v>579.4787962820003</v>
      </c>
      <c r="X728" s="391">
        <v>1289.8681599999998</v>
      </c>
      <c r="Y728" s="391">
        <v>258.51142999999996</v>
      </c>
      <c r="AA728" s="384" t="s">
        <v>997</v>
      </c>
      <c r="AB728" s="384" t="s">
        <v>683</v>
      </c>
      <c r="AC728" s="382">
        <v>2</v>
      </c>
      <c r="AD728" s="384" t="s">
        <v>983</v>
      </c>
      <c r="AE728" s="382">
        <v>62</v>
      </c>
      <c r="AF728" s="386">
        <v>2014</v>
      </c>
      <c r="AG728" s="390">
        <v>7624.7793999999994</v>
      </c>
      <c r="AH728" s="387">
        <v>2.8570773352865784</v>
      </c>
      <c r="AI728" s="387">
        <v>5.7959489721105859</v>
      </c>
      <c r="AJ728" s="387">
        <v>0.18998380490719508</v>
      </c>
      <c r="AK728" s="387">
        <v>8.2608322703605019E-2</v>
      </c>
      <c r="AL728" s="387">
        <v>2.1146016893288738E-2</v>
      </c>
      <c r="AM728" s="387">
        <v>5.0855922467737255E-3</v>
      </c>
      <c r="AN728" s="387">
        <v>7.5999417934897937E-2</v>
      </c>
      <c r="AO728" s="387">
        <v>0.16916793159943747</v>
      </c>
      <c r="AP728" s="387">
        <v>3.3904119245731883E-2</v>
      </c>
      <c r="AQ728" s="391">
        <v>21784.584410299994</v>
      </c>
      <c r="AR728" s="391">
        <v>44192.832325999967</v>
      </c>
      <c r="AS728" s="391">
        <v>1448.5846019899998</v>
      </c>
      <c r="AT728" s="391">
        <v>629.87023721899982</v>
      </c>
      <c r="AU728" s="391">
        <v>161.23371399999996</v>
      </c>
      <c r="AV728" s="391">
        <v>38.776519000000015</v>
      </c>
      <c r="AW728" s="391">
        <v>579.4787962820003</v>
      </c>
      <c r="AX728" s="391">
        <v>1289.8681599999998</v>
      </c>
      <c r="AY728" s="391">
        <v>258.51142999999996</v>
      </c>
    </row>
    <row r="729" spans="1:51" customFormat="1" x14ac:dyDescent="0.25">
      <c r="A729" s="384" t="s">
        <v>998</v>
      </c>
      <c r="B729" s="384" t="s">
        <v>683</v>
      </c>
      <c r="C729" s="382">
        <v>2</v>
      </c>
      <c r="D729" s="384" t="s">
        <v>983</v>
      </c>
      <c r="E729" s="382">
        <v>62</v>
      </c>
      <c r="F729" s="386">
        <v>2015</v>
      </c>
      <c r="G729" s="390">
        <v>11249.7582</v>
      </c>
      <c r="H729" s="387">
        <v>2.9067222689284109</v>
      </c>
      <c r="I729" s="387">
        <v>6.006608109230295</v>
      </c>
      <c r="J729" s="387">
        <v>0.20292836380074389</v>
      </c>
      <c r="K729" s="387">
        <v>9.5058984714267034E-2</v>
      </c>
      <c r="L729" s="387">
        <v>2.1067130580637725E-2</v>
      </c>
      <c r="M729" s="387">
        <v>5.0640596879673377E-3</v>
      </c>
      <c r="N729" s="387">
        <v>8.7454002847101114E-2</v>
      </c>
      <c r="O729" s="387">
        <v>0.16853697975481818</v>
      </c>
      <c r="P729" s="387">
        <v>3.3760562960366551E-2</v>
      </c>
      <c r="Q729" s="391">
        <v>32699.922679999996</v>
      </c>
      <c r="R729" s="391">
        <v>67572.888831000004</v>
      </c>
      <c r="S729" s="391">
        <v>2282.8950246800018</v>
      </c>
      <c r="T729" s="391">
        <v>1069.3905927730002</v>
      </c>
      <c r="U729" s="391">
        <v>237.00012500000003</v>
      </c>
      <c r="V729" s="391">
        <v>56.969447000000002</v>
      </c>
      <c r="W729" s="391">
        <v>983.83638565199919</v>
      </c>
      <c r="X729" s="391">
        <v>1896.0002699999998</v>
      </c>
      <c r="Y729" s="391">
        <v>379.79816999999991</v>
      </c>
      <c r="AA729" s="384" t="s">
        <v>998</v>
      </c>
      <c r="AB729" s="384" t="s">
        <v>683</v>
      </c>
      <c r="AC729" s="382">
        <v>2</v>
      </c>
      <c r="AD729" s="384" t="s">
        <v>983</v>
      </c>
      <c r="AE729" s="382">
        <v>62</v>
      </c>
      <c r="AF729" s="386">
        <v>2015</v>
      </c>
      <c r="AG729" s="390">
        <v>11249.7582</v>
      </c>
      <c r="AH729" s="387">
        <v>2.9067222689284109</v>
      </c>
      <c r="AI729" s="387">
        <v>6.006608109230295</v>
      </c>
      <c r="AJ729" s="387">
        <v>0.20292836380074389</v>
      </c>
      <c r="AK729" s="387">
        <v>9.5058984714267034E-2</v>
      </c>
      <c r="AL729" s="387">
        <v>2.1067130580637725E-2</v>
      </c>
      <c r="AM729" s="387">
        <v>5.0640596879673377E-3</v>
      </c>
      <c r="AN729" s="387">
        <v>8.7454002847101114E-2</v>
      </c>
      <c r="AO729" s="387">
        <v>0.16853697975481818</v>
      </c>
      <c r="AP729" s="387">
        <v>3.3760562960366551E-2</v>
      </c>
      <c r="AQ729" s="391">
        <v>32699.922679999996</v>
      </c>
      <c r="AR729" s="391">
        <v>67572.888831000004</v>
      </c>
      <c r="AS729" s="391">
        <v>2282.8950246800018</v>
      </c>
      <c r="AT729" s="391">
        <v>1069.3905927730002</v>
      </c>
      <c r="AU729" s="391">
        <v>237.00012500000003</v>
      </c>
      <c r="AV729" s="391">
        <v>56.969447000000002</v>
      </c>
      <c r="AW729" s="391">
        <v>983.83638565199919</v>
      </c>
      <c r="AX729" s="391">
        <v>1896.0002699999998</v>
      </c>
      <c r="AY729" s="391">
        <v>379.79816999999991</v>
      </c>
    </row>
    <row r="730" spans="1:51" customFormat="1" x14ac:dyDescent="0.25">
      <c r="A730" s="384" t="s">
        <v>999</v>
      </c>
      <c r="B730" s="384" t="s">
        <v>683</v>
      </c>
      <c r="C730" s="382">
        <v>2</v>
      </c>
      <c r="D730" s="384" t="s">
        <v>983</v>
      </c>
      <c r="E730" s="382">
        <v>62</v>
      </c>
      <c r="F730" s="386">
        <v>2016</v>
      </c>
      <c r="G730" s="390">
        <v>14973.803300000001</v>
      </c>
      <c r="H730" s="387">
        <v>2.6789931831814577</v>
      </c>
      <c r="I730" s="387">
        <v>5.1681113651332602</v>
      </c>
      <c r="J730" s="387">
        <v>0.15512615907876923</v>
      </c>
      <c r="K730" s="387">
        <v>5.1202996161302541E-2</v>
      </c>
      <c r="L730" s="387">
        <v>2.0999278787106807E-2</v>
      </c>
      <c r="M730" s="387">
        <v>5.0502459852668161E-3</v>
      </c>
      <c r="N730" s="387">
        <v>4.7106605646609498E-2</v>
      </c>
      <c r="O730" s="387">
        <v>0.16799447138456808</v>
      </c>
      <c r="P730" s="387">
        <v>3.3668465512699773E-2</v>
      </c>
      <c r="Q730" s="391">
        <v>40114.716967000022</v>
      </c>
      <c r="R730" s="391">
        <v>77386.283013999928</v>
      </c>
      <c r="S730" s="391">
        <v>2322.8285927299999</v>
      </c>
      <c r="T730" s="391">
        <v>766.70359288999941</v>
      </c>
      <c r="U730" s="391">
        <v>314.4390699999999</v>
      </c>
      <c r="V730" s="391">
        <v>75.621390000000005</v>
      </c>
      <c r="W730" s="391">
        <v>705.36504708300004</v>
      </c>
      <c r="X730" s="391">
        <v>2515.5161700000012</v>
      </c>
      <c r="Y730" s="391">
        <v>504.14498000000009</v>
      </c>
      <c r="AA730" s="384" t="s">
        <v>999</v>
      </c>
      <c r="AB730" s="384" t="s">
        <v>683</v>
      </c>
      <c r="AC730" s="382">
        <v>2</v>
      </c>
      <c r="AD730" s="384" t="s">
        <v>983</v>
      </c>
      <c r="AE730" s="382">
        <v>62</v>
      </c>
      <c r="AF730" s="386">
        <v>2016</v>
      </c>
      <c r="AG730" s="390">
        <v>14973.803300000001</v>
      </c>
      <c r="AH730" s="387">
        <v>2.6789931831814577</v>
      </c>
      <c r="AI730" s="387">
        <v>5.1681113651332602</v>
      </c>
      <c r="AJ730" s="387">
        <v>0.15512615907876923</v>
      </c>
      <c r="AK730" s="387">
        <v>5.1202996161302541E-2</v>
      </c>
      <c r="AL730" s="387">
        <v>2.0999278787106807E-2</v>
      </c>
      <c r="AM730" s="387">
        <v>5.0502459852668161E-3</v>
      </c>
      <c r="AN730" s="387">
        <v>4.7106605646609498E-2</v>
      </c>
      <c r="AO730" s="387">
        <v>0.16799447138456808</v>
      </c>
      <c r="AP730" s="387">
        <v>3.3668465512699773E-2</v>
      </c>
      <c r="AQ730" s="391">
        <v>40114.716967000022</v>
      </c>
      <c r="AR730" s="391">
        <v>77386.283013999928</v>
      </c>
      <c r="AS730" s="391">
        <v>2322.8285927299999</v>
      </c>
      <c r="AT730" s="391">
        <v>766.70359288999941</v>
      </c>
      <c r="AU730" s="391">
        <v>314.4390699999999</v>
      </c>
      <c r="AV730" s="391">
        <v>75.621390000000005</v>
      </c>
      <c r="AW730" s="391">
        <v>705.36504708300004</v>
      </c>
      <c r="AX730" s="391">
        <v>2515.5161700000012</v>
      </c>
      <c r="AY730" s="391">
        <v>504.14498000000009</v>
      </c>
    </row>
    <row r="731" spans="1:51" customFormat="1" x14ac:dyDescent="0.25">
      <c r="A731" s="384" t="s">
        <v>1000</v>
      </c>
      <c r="B731" s="384" t="s">
        <v>683</v>
      </c>
      <c r="C731" s="382">
        <v>2</v>
      </c>
      <c r="D731" s="384" t="s">
        <v>983</v>
      </c>
      <c r="E731" s="382">
        <v>62</v>
      </c>
      <c r="F731" s="386">
        <v>2017</v>
      </c>
      <c r="G731" s="390">
        <v>11078.3051</v>
      </c>
      <c r="H731" s="387">
        <v>2.6752556998091714</v>
      </c>
      <c r="I731" s="387">
        <v>5.2093281650096488</v>
      </c>
      <c r="J731" s="387">
        <v>0.17813815566245783</v>
      </c>
      <c r="K731" s="387">
        <v>7.5836612463940897E-2</v>
      </c>
      <c r="L731" s="387">
        <v>2.0932478019584422E-2</v>
      </c>
      <c r="M731" s="387">
        <v>5.0307858013406755E-3</v>
      </c>
      <c r="N731" s="387">
        <v>6.9769430449699368E-2</v>
      </c>
      <c r="O731" s="387">
        <v>0.16745976602503931</v>
      </c>
      <c r="P731" s="387">
        <v>3.3538761267732184E-2</v>
      </c>
      <c r="Q731" s="391">
        <v>29637.298863000011</v>
      </c>
      <c r="R731" s="391">
        <v>57710.526778000029</v>
      </c>
      <c r="S731" s="391">
        <v>1973.4688383800005</v>
      </c>
      <c r="T731" s="391">
        <v>840.14113062599995</v>
      </c>
      <c r="U731" s="391">
        <v>231.896378</v>
      </c>
      <c r="V731" s="391">
        <v>55.732579999999992</v>
      </c>
      <c r="W731" s="391">
        <v>772.92703717499978</v>
      </c>
      <c r="X731" s="391">
        <v>1855.1703799999998</v>
      </c>
      <c r="Y731" s="391">
        <v>371.55262999999991</v>
      </c>
      <c r="AA731" s="384" t="s">
        <v>1000</v>
      </c>
      <c r="AB731" s="384" t="s">
        <v>683</v>
      </c>
      <c r="AC731" s="382">
        <v>2</v>
      </c>
      <c r="AD731" s="384" t="s">
        <v>983</v>
      </c>
      <c r="AE731" s="382">
        <v>62</v>
      </c>
      <c r="AF731" s="386">
        <v>2017</v>
      </c>
      <c r="AG731" s="390">
        <v>11078.3051</v>
      </c>
      <c r="AH731" s="387">
        <v>2.6752556998091714</v>
      </c>
      <c r="AI731" s="387">
        <v>5.2093281650096488</v>
      </c>
      <c r="AJ731" s="387">
        <v>0.17813815566245783</v>
      </c>
      <c r="AK731" s="387">
        <v>7.5836612463940897E-2</v>
      </c>
      <c r="AL731" s="387">
        <v>2.0932478019584422E-2</v>
      </c>
      <c r="AM731" s="387">
        <v>5.0307858013406755E-3</v>
      </c>
      <c r="AN731" s="387">
        <v>6.9769430449699368E-2</v>
      </c>
      <c r="AO731" s="387">
        <v>0.16745976602503931</v>
      </c>
      <c r="AP731" s="387">
        <v>3.3538761267732184E-2</v>
      </c>
      <c r="AQ731" s="391">
        <v>29637.298863000011</v>
      </c>
      <c r="AR731" s="391">
        <v>57710.526778000029</v>
      </c>
      <c r="AS731" s="391">
        <v>1973.4688383800005</v>
      </c>
      <c r="AT731" s="391">
        <v>840.14113062599995</v>
      </c>
      <c r="AU731" s="391">
        <v>231.896378</v>
      </c>
      <c r="AV731" s="391">
        <v>55.732579999999992</v>
      </c>
      <c r="AW731" s="391">
        <v>772.92703717499978</v>
      </c>
      <c r="AX731" s="391">
        <v>1855.1703799999998</v>
      </c>
      <c r="AY731" s="391">
        <v>371.55262999999991</v>
      </c>
    </row>
    <row r="732" spans="1:51" customFormat="1" x14ac:dyDescent="0.25">
      <c r="A732" s="384" t="s">
        <v>1001</v>
      </c>
      <c r="B732" s="384" t="s">
        <v>683</v>
      </c>
      <c r="C732" s="382">
        <v>2</v>
      </c>
      <c r="D732" s="384" t="s">
        <v>983</v>
      </c>
      <c r="E732" s="382">
        <v>62</v>
      </c>
      <c r="F732" s="386">
        <v>2018</v>
      </c>
      <c r="G732" s="390">
        <v>19386.395400000001</v>
      </c>
      <c r="H732" s="387">
        <v>2.5189704952577205</v>
      </c>
      <c r="I732" s="387">
        <v>4.5308889443160734</v>
      </c>
      <c r="J732" s="387">
        <v>0.13306520801386307</v>
      </c>
      <c r="K732" s="387">
        <v>3.326697134084039E-2</v>
      </c>
      <c r="L732" s="387">
        <v>2.1118319912117337E-2</v>
      </c>
      <c r="M732" s="387">
        <v>5.0826644647926659E-3</v>
      </c>
      <c r="N732" s="387">
        <v>3.0605498356027529E-2</v>
      </c>
      <c r="O732" s="387">
        <v>0.16894637359970482</v>
      </c>
      <c r="P732" s="387">
        <v>3.3884586920165681E-2</v>
      </c>
      <c r="Q732" s="391">
        <v>48833.758022000002</v>
      </c>
      <c r="R732" s="391">
        <v>87837.604587999987</v>
      </c>
      <c r="S732" s="391">
        <v>2579.6547365399983</v>
      </c>
      <c r="T732" s="391">
        <v>644.92666017399995</v>
      </c>
      <c r="U732" s="391">
        <v>409.40809999999993</v>
      </c>
      <c r="V732" s="391">
        <v>98.534542999999999</v>
      </c>
      <c r="W732" s="391">
        <v>593.33029254399969</v>
      </c>
      <c r="X732" s="391">
        <v>3275.2611999999995</v>
      </c>
      <c r="Y732" s="391">
        <v>656.9000000000002</v>
      </c>
      <c r="AA732" s="384" t="s">
        <v>1001</v>
      </c>
      <c r="AB732" s="384" t="s">
        <v>683</v>
      </c>
      <c r="AC732" s="382">
        <v>2</v>
      </c>
      <c r="AD732" s="384" t="s">
        <v>983</v>
      </c>
      <c r="AE732" s="382">
        <v>62</v>
      </c>
      <c r="AF732" s="386">
        <v>2018</v>
      </c>
      <c r="AG732" s="390">
        <v>19386.395400000001</v>
      </c>
      <c r="AH732" s="387">
        <v>2.5189704952577205</v>
      </c>
      <c r="AI732" s="387">
        <v>4.5308889443160734</v>
      </c>
      <c r="AJ732" s="387">
        <v>0.13306520801386307</v>
      </c>
      <c r="AK732" s="387">
        <v>3.326697134084039E-2</v>
      </c>
      <c r="AL732" s="387">
        <v>2.1118319912117337E-2</v>
      </c>
      <c r="AM732" s="387">
        <v>5.0826644647926659E-3</v>
      </c>
      <c r="AN732" s="387">
        <v>3.0605498356027529E-2</v>
      </c>
      <c r="AO732" s="387">
        <v>0.16894637359970482</v>
      </c>
      <c r="AP732" s="387">
        <v>3.3884586920165681E-2</v>
      </c>
      <c r="AQ732" s="391">
        <v>48833.758022000002</v>
      </c>
      <c r="AR732" s="391">
        <v>87837.604587999987</v>
      </c>
      <c r="AS732" s="391">
        <v>2579.6547365399983</v>
      </c>
      <c r="AT732" s="391">
        <v>644.92666017399995</v>
      </c>
      <c r="AU732" s="391">
        <v>409.40809999999993</v>
      </c>
      <c r="AV732" s="391">
        <v>98.534542999999999</v>
      </c>
      <c r="AW732" s="391">
        <v>593.33029254399969</v>
      </c>
      <c r="AX732" s="391">
        <v>3275.2611999999995</v>
      </c>
      <c r="AY732" s="391">
        <v>656.9000000000002</v>
      </c>
    </row>
    <row r="733" spans="1:51" customFormat="1" x14ac:dyDescent="0.25">
      <c r="A733" s="384" t="s">
        <v>1002</v>
      </c>
      <c r="B733" s="384" t="s">
        <v>683</v>
      </c>
      <c r="C733" s="382">
        <v>2</v>
      </c>
      <c r="D733" s="384" t="s">
        <v>983</v>
      </c>
      <c r="E733" s="382">
        <v>62</v>
      </c>
      <c r="F733" s="386">
        <v>2019</v>
      </c>
      <c r="G733" s="390">
        <v>42246.592000000004</v>
      </c>
      <c r="H733" s="387">
        <v>2.4101877716668838</v>
      </c>
      <c r="I733" s="387">
        <v>4.178475212627804</v>
      </c>
      <c r="J733" s="387">
        <v>0.1126884799330086</v>
      </c>
      <c r="K733" s="387">
        <v>1.5017245902344024E-2</v>
      </c>
      <c r="L733" s="387">
        <v>2.0925022307124799E-2</v>
      </c>
      <c r="M733" s="387">
        <v>5.0340838143819967E-3</v>
      </c>
      <c r="N733" s="387">
        <v>1.381582578341467E-2</v>
      </c>
      <c r="O733" s="387">
        <v>0.16740020118072479</v>
      </c>
      <c r="P733" s="387">
        <v>3.356072674453834E-2</v>
      </c>
      <c r="Q733" s="391">
        <v>101822.21943300001</v>
      </c>
      <c r="R733" s="391">
        <v>176526.33749000009</v>
      </c>
      <c r="S733" s="391">
        <v>4760.704234830002</v>
      </c>
      <c r="T733" s="391">
        <v>634.4274605999999</v>
      </c>
      <c r="U733" s="391">
        <v>884.01088000000016</v>
      </c>
      <c r="V733" s="391">
        <v>212.67288499999998</v>
      </c>
      <c r="W733" s="391">
        <v>583.67155501499997</v>
      </c>
      <c r="X733" s="391">
        <v>7072.0879999999997</v>
      </c>
      <c r="Y733" s="391">
        <v>1417.8263299999996</v>
      </c>
      <c r="AA733" s="384" t="s">
        <v>1002</v>
      </c>
      <c r="AB733" s="384" t="s">
        <v>683</v>
      </c>
      <c r="AC733" s="382">
        <v>2</v>
      </c>
      <c r="AD733" s="384" t="s">
        <v>983</v>
      </c>
      <c r="AE733" s="382">
        <v>62</v>
      </c>
      <c r="AF733" s="386">
        <v>2019</v>
      </c>
      <c r="AG733" s="390">
        <v>42246.592000000004</v>
      </c>
      <c r="AH733" s="387">
        <v>2.4101877716668838</v>
      </c>
      <c r="AI733" s="387">
        <v>4.178475212627804</v>
      </c>
      <c r="AJ733" s="387">
        <v>0.1126884799330086</v>
      </c>
      <c r="AK733" s="387">
        <v>1.5017245902344024E-2</v>
      </c>
      <c r="AL733" s="387">
        <v>2.0925022307124799E-2</v>
      </c>
      <c r="AM733" s="387">
        <v>5.0340838143819967E-3</v>
      </c>
      <c r="AN733" s="387">
        <v>1.381582578341467E-2</v>
      </c>
      <c r="AO733" s="387">
        <v>0.16740020118072479</v>
      </c>
      <c r="AP733" s="387">
        <v>3.356072674453834E-2</v>
      </c>
      <c r="AQ733" s="391">
        <v>101822.21943300001</v>
      </c>
      <c r="AR733" s="391">
        <v>176526.33749000009</v>
      </c>
      <c r="AS733" s="391">
        <v>4760.704234830002</v>
      </c>
      <c r="AT733" s="391">
        <v>634.4274605999999</v>
      </c>
      <c r="AU733" s="391">
        <v>884.01088000000016</v>
      </c>
      <c r="AV733" s="391">
        <v>212.67288499999998</v>
      </c>
      <c r="AW733" s="391">
        <v>583.67155501499997</v>
      </c>
      <c r="AX733" s="391">
        <v>7072.0879999999997</v>
      </c>
      <c r="AY733" s="391">
        <v>1417.8263299999996</v>
      </c>
    </row>
    <row r="734" spans="1:51" customFormat="1" x14ac:dyDescent="0.25">
      <c r="A734" s="384" t="s">
        <v>1003</v>
      </c>
      <c r="B734" s="384" t="s">
        <v>683</v>
      </c>
      <c r="C734" s="382">
        <v>2</v>
      </c>
      <c r="D734" s="384" t="s">
        <v>983</v>
      </c>
      <c r="E734" s="382">
        <v>62</v>
      </c>
      <c r="F734" s="386">
        <v>2020</v>
      </c>
      <c r="G734" s="390">
        <v>47114.879000000008</v>
      </c>
      <c r="H734" s="387">
        <v>2.3725400248613604</v>
      </c>
      <c r="I734" s="387">
        <v>4.0362519360391431</v>
      </c>
      <c r="J734" s="387">
        <v>0.10376667869612913</v>
      </c>
      <c r="K734" s="387">
        <v>6.7590680218026196E-3</v>
      </c>
      <c r="L734" s="387">
        <v>2.0915087567135639E-2</v>
      </c>
      <c r="M734" s="387">
        <v>5.0322306887384755E-3</v>
      </c>
      <c r="N734" s="387">
        <v>6.2183211422446845E-3</v>
      </c>
      <c r="O734" s="387">
        <v>0.16732058040518369</v>
      </c>
      <c r="P734" s="387">
        <v>3.3548341491018152E-2</v>
      </c>
      <c r="Q734" s="391">
        <v>111781.93619400001</v>
      </c>
      <c r="R734" s="391">
        <v>190167.52158</v>
      </c>
      <c r="S734" s="391">
        <v>4888.9545110000026</v>
      </c>
      <c r="T734" s="391">
        <v>318.45267199999984</v>
      </c>
      <c r="U734" s="391">
        <v>985.41182000000015</v>
      </c>
      <c r="V734" s="391">
        <v>237.09293999999997</v>
      </c>
      <c r="W734" s="391">
        <v>292.97544820000013</v>
      </c>
      <c r="X734" s="391">
        <v>7883.2889000000014</v>
      </c>
      <c r="Y734" s="391">
        <v>1580.6260500000001</v>
      </c>
      <c r="AA734" s="384" t="s">
        <v>1003</v>
      </c>
      <c r="AB734" s="384" t="s">
        <v>683</v>
      </c>
      <c r="AC734" s="382">
        <v>2</v>
      </c>
      <c r="AD734" s="384" t="s">
        <v>983</v>
      </c>
      <c r="AE734" s="382">
        <v>62</v>
      </c>
      <c r="AF734" s="386">
        <v>2020</v>
      </c>
      <c r="AG734" s="390">
        <v>47114.879000000008</v>
      </c>
      <c r="AH734" s="387">
        <v>2.3725400248613604</v>
      </c>
      <c r="AI734" s="387">
        <v>4.0362519360391431</v>
      </c>
      <c r="AJ734" s="387">
        <v>0.10376667869612913</v>
      </c>
      <c r="AK734" s="387">
        <v>6.7590680218026196E-3</v>
      </c>
      <c r="AL734" s="387">
        <v>2.0915087567135639E-2</v>
      </c>
      <c r="AM734" s="387">
        <v>5.0322306887384755E-3</v>
      </c>
      <c r="AN734" s="387">
        <v>6.2183211422446845E-3</v>
      </c>
      <c r="AO734" s="387">
        <v>0.16732058040518369</v>
      </c>
      <c r="AP734" s="387">
        <v>3.3548341491018152E-2</v>
      </c>
      <c r="AQ734" s="391">
        <v>111781.93619400001</v>
      </c>
      <c r="AR734" s="391">
        <v>190167.52158</v>
      </c>
      <c r="AS734" s="391">
        <v>4888.9545110000026</v>
      </c>
      <c r="AT734" s="391">
        <v>318.45267199999984</v>
      </c>
      <c r="AU734" s="391">
        <v>985.41182000000015</v>
      </c>
      <c r="AV734" s="391">
        <v>237.09293999999997</v>
      </c>
      <c r="AW734" s="391">
        <v>292.97544820000013</v>
      </c>
      <c r="AX734" s="391">
        <v>7883.2889000000014</v>
      </c>
      <c r="AY734" s="391">
        <v>1580.6260500000001</v>
      </c>
    </row>
    <row r="735" spans="1:51" customFormat="1" x14ac:dyDescent="0.25">
      <c r="A735" s="384" t="s">
        <v>1004</v>
      </c>
      <c r="B735" s="384" t="s">
        <v>683</v>
      </c>
      <c r="C735" s="382">
        <v>2</v>
      </c>
      <c r="D735" s="384" t="s">
        <v>983</v>
      </c>
      <c r="E735" s="382">
        <v>62</v>
      </c>
      <c r="F735" s="386">
        <v>2021</v>
      </c>
      <c r="G735" s="390">
        <v>61201.822</v>
      </c>
      <c r="H735" s="387">
        <v>2.3267227091213067</v>
      </c>
      <c r="I735" s="387">
        <v>3.9618619559071293</v>
      </c>
      <c r="J735" s="387">
        <v>9.8242365627611572E-2</v>
      </c>
      <c r="K735" s="387">
        <v>6.6971984330793316E-3</v>
      </c>
      <c r="L735" s="387">
        <v>2.1028334581280932E-2</v>
      </c>
      <c r="M735" s="387">
        <v>5.0299590754013818E-3</v>
      </c>
      <c r="N735" s="387">
        <v>6.1614000037449853E-3</v>
      </c>
      <c r="O735" s="387">
        <v>0.16822667468952149</v>
      </c>
      <c r="P735" s="387">
        <v>3.3533257555632898E-2</v>
      </c>
      <c r="Q735" s="391">
        <v>142399.66908699999</v>
      </c>
      <c r="R735" s="391">
        <v>242473.17021399998</v>
      </c>
      <c r="S735" s="391">
        <v>6012.6117740000018</v>
      </c>
      <c r="T735" s="391">
        <v>409.88074640000019</v>
      </c>
      <c r="U735" s="391">
        <v>1286.9723900000001</v>
      </c>
      <c r="V735" s="391">
        <v>307.84265999999997</v>
      </c>
      <c r="W735" s="391">
        <v>377.08890629999991</v>
      </c>
      <c r="X735" s="391">
        <v>10295.778999999999</v>
      </c>
      <c r="Y735" s="391">
        <v>2052.2964599999996</v>
      </c>
      <c r="AA735" s="384" t="s">
        <v>1004</v>
      </c>
      <c r="AB735" s="384" t="s">
        <v>683</v>
      </c>
      <c r="AC735" s="382">
        <v>2</v>
      </c>
      <c r="AD735" s="384" t="s">
        <v>983</v>
      </c>
      <c r="AE735" s="382">
        <v>62</v>
      </c>
      <c r="AF735" s="386">
        <v>2021</v>
      </c>
      <c r="AG735" s="390">
        <v>61201.822</v>
      </c>
      <c r="AH735" s="387">
        <v>2.3267227091213067</v>
      </c>
      <c r="AI735" s="387">
        <v>3.9618619559071293</v>
      </c>
      <c r="AJ735" s="387">
        <v>9.8242365627611572E-2</v>
      </c>
      <c r="AK735" s="387">
        <v>6.6971984330793316E-3</v>
      </c>
      <c r="AL735" s="387">
        <v>2.1028334581280932E-2</v>
      </c>
      <c r="AM735" s="387">
        <v>5.0299590754013818E-3</v>
      </c>
      <c r="AN735" s="387">
        <v>6.1614000037449853E-3</v>
      </c>
      <c r="AO735" s="387">
        <v>0.16822667468952149</v>
      </c>
      <c r="AP735" s="387">
        <v>3.3533257555632898E-2</v>
      </c>
      <c r="AQ735" s="391">
        <v>142399.66908699999</v>
      </c>
      <c r="AR735" s="391">
        <v>242473.17021399998</v>
      </c>
      <c r="AS735" s="391">
        <v>6012.6117740000018</v>
      </c>
      <c r="AT735" s="391">
        <v>409.88074640000019</v>
      </c>
      <c r="AU735" s="391">
        <v>1286.9723900000001</v>
      </c>
      <c r="AV735" s="391">
        <v>307.84265999999997</v>
      </c>
      <c r="AW735" s="391">
        <v>377.08890629999991</v>
      </c>
      <c r="AX735" s="391">
        <v>10295.778999999999</v>
      </c>
      <c r="AY735" s="391">
        <v>2052.2964599999996</v>
      </c>
    </row>
    <row r="736" spans="1:51" customFormat="1" x14ac:dyDescent="0.25">
      <c r="A736" s="384" t="s">
        <v>1005</v>
      </c>
      <c r="B736" s="384" t="s">
        <v>683</v>
      </c>
      <c r="C736" s="382">
        <v>2</v>
      </c>
      <c r="D736" s="384" t="s">
        <v>983</v>
      </c>
      <c r="E736" s="382">
        <v>62</v>
      </c>
      <c r="F736" s="386">
        <v>2022</v>
      </c>
      <c r="G736" s="390">
        <v>38453.904999999992</v>
      </c>
      <c r="H736" s="387">
        <v>2.3255733985924207</v>
      </c>
      <c r="I736" s="387">
        <v>3.9603046652609155</v>
      </c>
      <c r="J736" s="387">
        <v>9.8225451147289214E-2</v>
      </c>
      <c r="K736" s="387">
        <v>6.7097104624354795E-3</v>
      </c>
      <c r="L736" s="387">
        <v>2.1020305219977015E-2</v>
      </c>
      <c r="M736" s="387">
        <v>5.027855636508179E-3</v>
      </c>
      <c r="N736" s="387">
        <v>6.1729174865335521E-3</v>
      </c>
      <c r="O736" s="387">
        <v>0.16816247920724828</v>
      </c>
      <c r="P736" s="387">
        <v>3.351917185003709E-2</v>
      </c>
      <c r="Q736" s="391">
        <v>89427.378540000063</v>
      </c>
      <c r="R736" s="391">
        <v>152289.17936900002</v>
      </c>
      <c r="S736" s="391">
        <v>3777.1521669999997</v>
      </c>
      <c r="T736" s="391">
        <v>258.01456869999993</v>
      </c>
      <c r="U736" s="391">
        <v>808.3128200000001</v>
      </c>
      <c r="V736" s="391">
        <v>193.34068300000001</v>
      </c>
      <c r="W736" s="391">
        <v>237.37278259999994</v>
      </c>
      <c r="X736" s="391">
        <v>6466.503999999999</v>
      </c>
      <c r="Y736" s="391">
        <v>1288.9430500000001</v>
      </c>
      <c r="AA736" s="384" t="s">
        <v>1005</v>
      </c>
      <c r="AB736" s="384" t="s">
        <v>683</v>
      </c>
      <c r="AC736" s="382">
        <v>2</v>
      </c>
      <c r="AD736" s="384" t="s">
        <v>983</v>
      </c>
      <c r="AE736" s="382">
        <v>62</v>
      </c>
      <c r="AF736" s="386">
        <v>2022</v>
      </c>
      <c r="AG736" s="390">
        <v>38453.904999999992</v>
      </c>
      <c r="AH736" s="387">
        <v>2.3255733985924207</v>
      </c>
      <c r="AI736" s="387">
        <v>3.9603046652609155</v>
      </c>
      <c r="AJ736" s="387">
        <v>9.8225451147289214E-2</v>
      </c>
      <c r="AK736" s="387">
        <v>6.7097104624354795E-3</v>
      </c>
      <c r="AL736" s="387">
        <v>2.1020305219977015E-2</v>
      </c>
      <c r="AM736" s="387">
        <v>5.027855636508179E-3</v>
      </c>
      <c r="AN736" s="387">
        <v>6.1729174865335521E-3</v>
      </c>
      <c r="AO736" s="387">
        <v>0.16816247920724828</v>
      </c>
      <c r="AP736" s="387">
        <v>3.351917185003709E-2</v>
      </c>
      <c r="AQ736" s="391">
        <v>89427.378540000063</v>
      </c>
      <c r="AR736" s="391">
        <v>152289.17936900002</v>
      </c>
      <c r="AS736" s="391">
        <v>3777.1521669999997</v>
      </c>
      <c r="AT736" s="391">
        <v>258.01456869999993</v>
      </c>
      <c r="AU736" s="391">
        <v>808.3128200000001</v>
      </c>
      <c r="AV736" s="391">
        <v>193.34068300000001</v>
      </c>
      <c r="AW736" s="391">
        <v>237.37278259999994</v>
      </c>
      <c r="AX736" s="391">
        <v>6466.503999999999</v>
      </c>
      <c r="AY736" s="391">
        <v>1288.9430500000001</v>
      </c>
    </row>
    <row r="737" spans="1:51" customFormat="1" x14ac:dyDescent="0.25">
      <c r="A737" s="384" t="s">
        <v>1006</v>
      </c>
      <c r="B737" s="384" t="s">
        <v>683</v>
      </c>
      <c r="C737" s="382">
        <v>2</v>
      </c>
      <c r="D737" s="384" t="s">
        <v>983</v>
      </c>
      <c r="E737" s="382">
        <v>62</v>
      </c>
      <c r="F737" s="386">
        <v>2023</v>
      </c>
      <c r="G737" s="390">
        <v>43045.712</v>
      </c>
      <c r="H737" s="387">
        <v>2.3245857119287523</v>
      </c>
      <c r="I737" s="387">
        <v>3.9589606955043499</v>
      </c>
      <c r="J737" s="387">
        <v>9.821095780690077E-2</v>
      </c>
      <c r="K737" s="387">
        <v>6.7204741740594298E-3</v>
      </c>
      <c r="L737" s="387">
        <v>2.101331463631035E-2</v>
      </c>
      <c r="M737" s="387">
        <v>5.026039132538916E-3</v>
      </c>
      <c r="N737" s="387">
        <v>6.1828221287174882E-3</v>
      </c>
      <c r="O737" s="387">
        <v>0.16810656773431926</v>
      </c>
      <c r="P737" s="387">
        <v>3.350706616259478E-2</v>
      </c>
      <c r="Q737" s="391">
        <v>100063.44707500003</v>
      </c>
      <c r="R737" s="391">
        <v>170416.28191799994</v>
      </c>
      <c r="S737" s="391">
        <v>4227.5606050000024</v>
      </c>
      <c r="T737" s="391">
        <v>289.28759580000008</v>
      </c>
      <c r="U737" s="391">
        <v>904.53309000000002</v>
      </c>
      <c r="V737" s="391">
        <v>216.349433</v>
      </c>
      <c r="W737" s="391">
        <v>266.14398069999993</v>
      </c>
      <c r="X737" s="391">
        <v>7236.2668999999987</v>
      </c>
      <c r="Y737" s="391">
        <v>1442.3355200000001</v>
      </c>
      <c r="AA737" s="384" t="s">
        <v>1006</v>
      </c>
      <c r="AB737" s="384" t="s">
        <v>683</v>
      </c>
      <c r="AC737" s="382">
        <v>2</v>
      </c>
      <c r="AD737" s="384" t="s">
        <v>983</v>
      </c>
      <c r="AE737" s="382">
        <v>62</v>
      </c>
      <c r="AF737" s="386">
        <v>2023</v>
      </c>
      <c r="AG737" s="390">
        <v>43045.712</v>
      </c>
      <c r="AH737" s="387">
        <v>2.3245857119287523</v>
      </c>
      <c r="AI737" s="387">
        <v>3.9589606955043499</v>
      </c>
      <c r="AJ737" s="387">
        <v>9.821095780690077E-2</v>
      </c>
      <c r="AK737" s="387">
        <v>6.7204741740594298E-3</v>
      </c>
      <c r="AL737" s="387">
        <v>2.101331463631035E-2</v>
      </c>
      <c r="AM737" s="387">
        <v>5.026039132538916E-3</v>
      </c>
      <c r="AN737" s="387">
        <v>6.1828221287174882E-3</v>
      </c>
      <c r="AO737" s="387">
        <v>0.16810656773431926</v>
      </c>
      <c r="AP737" s="387">
        <v>3.350706616259478E-2</v>
      </c>
      <c r="AQ737" s="391">
        <v>100063.44707500003</v>
      </c>
      <c r="AR737" s="391">
        <v>170416.28191799994</v>
      </c>
      <c r="AS737" s="391">
        <v>4227.5606050000024</v>
      </c>
      <c r="AT737" s="391">
        <v>289.28759580000008</v>
      </c>
      <c r="AU737" s="391">
        <v>904.53309000000002</v>
      </c>
      <c r="AV737" s="391">
        <v>216.349433</v>
      </c>
      <c r="AW737" s="391">
        <v>266.14398069999993</v>
      </c>
      <c r="AX737" s="391">
        <v>7236.2668999999987</v>
      </c>
      <c r="AY737" s="391">
        <v>1442.3355200000001</v>
      </c>
    </row>
    <row r="738" spans="1:51" customFormat="1" x14ac:dyDescent="0.25">
      <c r="A738" s="384" t="s">
        <v>1007</v>
      </c>
      <c r="B738" s="384" t="s">
        <v>683</v>
      </c>
      <c r="C738" s="382">
        <v>2</v>
      </c>
      <c r="D738" s="384" t="s">
        <v>983</v>
      </c>
      <c r="E738" s="382">
        <v>62</v>
      </c>
      <c r="F738" s="386">
        <v>2024</v>
      </c>
      <c r="G738" s="390">
        <v>46875.858000000007</v>
      </c>
      <c r="H738" s="387">
        <v>2.3052590644207496</v>
      </c>
      <c r="I738" s="387">
        <v>3.917884775826395</v>
      </c>
      <c r="J738" s="387">
        <v>9.4182662789873597E-2</v>
      </c>
      <c r="K738" s="387">
        <v>6.4435995859531778E-3</v>
      </c>
      <c r="L738" s="387">
        <v>2.1126269091437219E-2</v>
      </c>
      <c r="M738" s="387">
        <v>5.0242547027085881E-3</v>
      </c>
      <c r="N738" s="387">
        <v>5.9280836416903586E-3</v>
      </c>
      <c r="O738" s="387">
        <v>0.16901022057025603</v>
      </c>
      <c r="P738" s="387">
        <v>3.3495208983694742E-2</v>
      </c>
      <c r="Q738" s="391">
        <v>108060.99655699993</v>
      </c>
      <c r="R738" s="391">
        <v>183654.21041199996</v>
      </c>
      <c r="S738" s="391">
        <v>4414.8931269999994</v>
      </c>
      <c r="T738" s="391">
        <v>302.04925919999999</v>
      </c>
      <c r="U738" s="391">
        <v>990.31199000000015</v>
      </c>
      <c r="V738" s="391">
        <v>235.51625000000004</v>
      </c>
      <c r="W738" s="391">
        <v>277.88400700000017</v>
      </c>
      <c r="X738" s="391">
        <v>7922.4991000000018</v>
      </c>
      <c r="Y738" s="391">
        <v>1570.1166599999995</v>
      </c>
      <c r="AA738" s="384" t="s">
        <v>1007</v>
      </c>
      <c r="AB738" s="384" t="s">
        <v>683</v>
      </c>
      <c r="AC738" s="382">
        <v>2</v>
      </c>
      <c r="AD738" s="384" t="s">
        <v>983</v>
      </c>
      <c r="AE738" s="382">
        <v>62</v>
      </c>
      <c r="AF738" s="386">
        <v>2024</v>
      </c>
      <c r="AG738" s="390">
        <v>46875.858000000007</v>
      </c>
      <c r="AH738" s="387">
        <v>2.3052590644207496</v>
      </c>
      <c r="AI738" s="387">
        <v>3.917884775826395</v>
      </c>
      <c r="AJ738" s="387">
        <v>9.4182662789873597E-2</v>
      </c>
      <c r="AK738" s="387">
        <v>6.4435995859531778E-3</v>
      </c>
      <c r="AL738" s="387">
        <v>2.1126269091437219E-2</v>
      </c>
      <c r="AM738" s="387">
        <v>5.0242547027085881E-3</v>
      </c>
      <c r="AN738" s="387">
        <v>5.9280836416903586E-3</v>
      </c>
      <c r="AO738" s="387">
        <v>0.16901022057025603</v>
      </c>
      <c r="AP738" s="387">
        <v>3.3495208983694742E-2</v>
      </c>
      <c r="AQ738" s="391">
        <v>108060.99655699993</v>
      </c>
      <c r="AR738" s="391">
        <v>183654.21041199996</v>
      </c>
      <c r="AS738" s="391">
        <v>4414.8931269999994</v>
      </c>
      <c r="AT738" s="391">
        <v>302.04925919999999</v>
      </c>
      <c r="AU738" s="391">
        <v>990.31199000000015</v>
      </c>
      <c r="AV738" s="391">
        <v>235.51625000000004</v>
      </c>
      <c r="AW738" s="391">
        <v>277.88400700000017</v>
      </c>
      <c r="AX738" s="391">
        <v>7922.4991000000018</v>
      </c>
      <c r="AY738" s="391">
        <v>1570.1166599999995</v>
      </c>
    </row>
    <row r="739" spans="1:51" customFormat="1" x14ac:dyDescent="0.25">
      <c r="A739" s="384" t="s">
        <v>1008</v>
      </c>
      <c r="B739" s="384" t="s">
        <v>683</v>
      </c>
      <c r="C739" s="382">
        <v>2</v>
      </c>
      <c r="D739" s="384" t="s">
        <v>983</v>
      </c>
      <c r="E739" s="382">
        <v>62</v>
      </c>
      <c r="F739" s="386">
        <v>2025</v>
      </c>
      <c r="G739" s="390">
        <v>50061.218000000008</v>
      </c>
      <c r="H739" s="387">
        <v>2.3042565639333823</v>
      </c>
      <c r="I739" s="387">
        <v>3.9165277675425325</v>
      </c>
      <c r="J739" s="387">
        <v>9.4168178768642821E-2</v>
      </c>
      <c r="K739" s="387">
        <v>6.454293155631969E-3</v>
      </c>
      <c r="L739" s="387">
        <v>2.1119243443098006E-2</v>
      </c>
      <c r="M739" s="387">
        <v>5.0224187513775624E-3</v>
      </c>
      <c r="N739" s="387">
        <v>5.9379274111948238E-3</v>
      </c>
      <c r="O739" s="387">
        <v>0.16895395353744685</v>
      </c>
      <c r="P739" s="387">
        <v>3.3482922848581113E-2</v>
      </c>
      <c r="Q739" s="391">
        <v>115353.89017500001</v>
      </c>
      <c r="R739" s="391">
        <v>196066.15037400008</v>
      </c>
      <c r="S739" s="391">
        <v>4714.1737260000009</v>
      </c>
      <c r="T739" s="391">
        <v>323.1097767</v>
      </c>
      <c r="U739" s="391">
        <v>1057.25505</v>
      </c>
      <c r="V739" s="391">
        <v>251.42839999999998</v>
      </c>
      <c r="W739" s="391">
        <v>297.25987859999975</v>
      </c>
      <c r="X739" s="391">
        <v>8458.0406999999996</v>
      </c>
      <c r="Y739" s="391">
        <v>1676.1959000000004</v>
      </c>
      <c r="AA739" s="384" t="s">
        <v>1008</v>
      </c>
      <c r="AB739" s="384" t="s">
        <v>683</v>
      </c>
      <c r="AC739" s="382">
        <v>2</v>
      </c>
      <c r="AD739" s="384" t="s">
        <v>983</v>
      </c>
      <c r="AE739" s="382">
        <v>62</v>
      </c>
      <c r="AF739" s="386">
        <v>2025</v>
      </c>
      <c r="AG739" s="390">
        <v>50061.218000000008</v>
      </c>
      <c r="AH739" s="387">
        <v>2.3042565639333823</v>
      </c>
      <c r="AI739" s="387">
        <v>3.9165277675425325</v>
      </c>
      <c r="AJ739" s="387">
        <v>9.4168178768642821E-2</v>
      </c>
      <c r="AK739" s="387">
        <v>6.454293155631969E-3</v>
      </c>
      <c r="AL739" s="387">
        <v>2.1119243443098006E-2</v>
      </c>
      <c r="AM739" s="387">
        <v>5.0224187513775624E-3</v>
      </c>
      <c r="AN739" s="387">
        <v>5.9379274111948238E-3</v>
      </c>
      <c r="AO739" s="387">
        <v>0.16895395353744685</v>
      </c>
      <c r="AP739" s="387">
        <v>3.3482922848581113E-2</v>
      </c>
      <c r="AQ739" s="391">
        <v>115353.89017500001</v>
      </c>
      <c r="AR739" s="391">
        <v>196066.15037400008</v>
      </c>
      <c r="AS739" s="391">
        <v>4714.1737260000009</v>
      </c>
      <c r="AT739" s="391">
        <v>323.1097767</v>
      </c>
      <c r="AU739" s="391">
        <v>1057.25505</v>
      </c>
      <c r="AV739" s="391">
        <v>251.42839999999998</v>
      </c>
      <c r="AW739" s="391">
        <v>297.25987859999975</v>
      </c>
      <c r="AX739" s="391">
        <v>8458.0406999999996</v>
      </c>
      <c r="AY739" s="391">
        <v>1676.1959000000004</v>
      </c>
    </row>
    <row r="740" spans="1:51" customFormat="1" x14ac:dyDescent="0.25">
      <c r="A740" s="384" t="s">
        <v>1009</v>
      </c>
      <c r="B740" s="384" t="s">
        <v>683</v>
      </c>
      <c r="C740" s="382">
        <v>2</v>
      </c>
      <c r="D740" s="384" t="s">
        <v>983</v>
      </c>
      <c r="E740" s="382">
        <v>62</v>
      </c>
      <c r="F740" s="386">
        <v>2026</v>
      </c>
      <c r="G740" s="390">
        <v>54109.439999999981</v>
      </c>
      <c r="H740" s="387">
        <v>2.3022987235499031</v>
      </c>
      <c r="I740" s="387">
        <v>3.9104818949706384</v>
      </c>
      <c r="J740" s="387">
        <v>9.4121876108863828E-2</v>
      </c>
      <c r="K740" s="387">
        <v>6.4055659862678324E-3</v>
      </c>
      <c r="L740" s="387">
        <v>2.1112570930321966E-2</v>
      </c>
      <c r="M740" s="387">
        <v>5.0206498163721533E-3</v>
      </c>
      <c r="N740" s="387">
        <v>5.8930981765843438E-3</v>
      </c>
      <c r="O740" s="387">
        <v>0.16890059664265616</v>
      </c>
      <c r="P740" s="387">
        <v>3.3471214080204877E-2</v>
      </c>
      <c r="Q740" s="391">
        <v>124576.09464400003</v>
      </c>
      <c r="R740" s="391">
        <v>211593.98546699999</v>
      </c>
      <c r="S740" s="391">
        <v>5092.8820079999987</v>
      </c>
      <c r="T740" s="391">
        <v>346.60158839999997</v>
      </c>
      <c r="U740" s="391">
        <v>1142.3893900000003</v>
      </c>
      <c r="V740" s="391">
        <v>271.66454999999996</v>
      </c>
      <c r="W740" s="391">
        <v>318.87224219999985</v>
      </c>
      <c r="X740" s="391">
        <v>9139.1167000000023</v>
      </c>
      <c r="Y740" s="391">
        <v>1811.1086500000001</v>
      </c>
      <c r="AA740" s="384" t="s">
        <v>1009</v>
      </c>
      <c r="AB740" s="384" t="s">
        <v>683</v>
      </c>
      <c r="AC740" s="382">
        <v>2</v>
      </c>
      <c r="AD740" s="384" t="s">
        <v>983</v>
      </c>
      <c r="AE740" s="382">
        <v>62</v>
      </c>
      <c r="AF740" s="386">
        <v>2026</v>
      </c>
      <c r="AG740" s="390">
        <v>54109.439999999981</v>
      </c>
      <c r="AH740" s="387">
        <v>2.3022987235499031</v>
      </c>
      <c r="AI740" s="387">
        <v>3.9104818949706384</v>
      </c>
      <c r="AJ740" s="387">
        <v>9.4121876108863828E-2</v>
      </c>
      <c r="AK740" s="387">
        <v>6.4055659862678324E-3</v>
      </c>
      <c r="AL740" s="387">
        <v>2.1112570930321966E-2</v>
      </c>
      <c r="AM740" s="387">
        <v>5.0206498163721533E-3</v>
      </c>
      <c r="AN740" s="387">
        <v>5.8930981765843438E-3</v>
      </c>
      <c r="AO740" s="387">
        <v>0.16890059664265616</v>
      </c>
      <c r="AP740" s="387">
        <v>3.3471214080204877E-2</v>
      </c>
      <c r="AQ740" s="391">
        <v>124576.09464400003</v>
      </c>
      <c r="AR740" s="391">
        <v>211593.98546699999</v>
      </c>
      <c r="AS740" s="391">
        <v>5092.8820079999987</v>
      </c>
      <c r="AT740" s="391">
        <v>346.60158839999997</v>
      </c>
      <c r="AU740" s="391">
        <v>1142.3893900000003</v>
      </c>
      <c r="AV740" s="391">
        <v>271.66454999999996</v>
      </c>
      <c r="AW740" s="391">
        <v>318.87224219999985</v>
      </c>
      <c r="AX740" s="391">
        <v>9139.1167000000023</v>
      </c>
      <c r="AY740" s="391">
        <v>1811.1086500000001</v>
      </c>
    </row>
    <row r="741" spans="1:51" customFormat="1" x14ac:dyDescent="0.25">
      <c r="A741" s="384" t="s">
        <v>1170</v>
      </c>
      <c r="B741" s="384" t="s">
        <v>683</v>
      </c>
      <c r="C741" s="382">
        <v>2</v>
      </c>
      <c r="D741" s="384" t="s">
        <v>983</v>
      </c>
      <c r="E741" s="382">
        <v>62</v>
      </c>
      <c r="F741" s="386">
        <v>2027</v>
      </c>
      <c r="G741" s="390">
        <v>58513.624000000003</v>
      </c>
      <c r="H741" s="387">
        <v>1.9725783566234079</v>
      </c>
      <c r="I741" s="387">
        <v>1.0030244886216582</v>
      </c>
      <c r="J741" s="387">
        <v>7.4599381778165066E-2</v>
      </c>
      <c r="K741" s="387">
        <v>3.5899349047326138E-3</v>
      </c>
      <c r="L741" s="387">
        <v>2.1261775548203958E-2</v>
      </c>
      <c r="M741" s="387">
        <v>5.0189718209899294E-3</v>
      </c>
      <c r="N741" s="387">
        <v>3.3027312186303831E-3</v>
      </c>
      <c r="O741" s="387">
        <v>0.17009423309689381</v>
      </c>
      <c r="P741" s="387">
        <v>3.3459988224280895E-2</v>
      </c>
      <c r="Q741" s="391">
        <v>115422.70827</v>
      </c>
      <c r="R741" s="391">
        <v>58690.597789999993</v>
      </c>
      <c r="S741" s="391">
        <v>4365.0801760000022</v>
      </c>
      <c r="T741" s="391">
        <v>210.06010119999999</v>
      </c>
      <c r="U741" s="391">
        <v>1244.1035400000003</v>
      </c>
      <c r="V741" s="391">
        <v>293.67823000000004</v>
      </c>
      <c r="W741" s="391">
        <v>193.25477270000005</v>
      </c>
      <c r="X741" s="391">
        <v>9952.83</v>
      </c>
      <c r="Y741" s="391">
        <v>1957.8651700000003</v>
      </c>
      <c r="AA741" s="384" t="s">
        <v>1170</v>
      </c>
      <c r="AB741" s="384" t="s">
        <v>683</v>
      </c>
      <c r="AC741" s="382">
        <v>2</v>
      </c>
      <c r="AD741" s="384" t="s">
        <v>983</v>
      </c>
      <c r="AE741" s="382">
        <v>62</v>
      </c>
      <c r="AF741" s="386">
        <v>2027</v>
      </c>
      <c r="AG741" s="390">
        <v>58513.624000000003</v>
      </c>
      <c r="AH741" s="387">
        <v>1.9725783566234079</v>
      </c>
      <c r="AI741" s="387">
        <v>1.0030244886216582</v>
      </c>
      <c r="AJ741" s="387">
        <v>7.4599381778165066E-2</v>
      </c>
      <c r="AK741" s="387">
        <v>3.5899349047326138E-3</v>
      </c>
      <c r="AL741" s="387">
        <v>2.1261775548203958E-2</v>
      </c>
      <c r="AM741" s="387">
        <v>5.0189718209899294E-3</v>
      </c>
      <c r="AN741" s="387">
        <v>3.3027312186303831E-3</v>
      </c>
      <c r="AO741" s="387">
        <v>0.17009423309689381</v>
      </c>
      <c r="AP741" s="387">
        <v>3.3459988224280895E-2</v>
      </c>
      <c r="AQ741" s="391">
        <v>115422.70827</v>
      </c>
      <c r="AR741" s="391">
        <v>58690.597789999993</v>
      </c>
      <c r="AS741" s="391">
        <v>4365.0801760000022</v>
      </c>
      <c r="AT741" s="391">
        <v>210.06010119999999</v>
      </c>
      <c r="AU741" s="391">
        <v>1244.1035400000003</v>
      </c>
      <c r="AV741" s="391">
        <v>293.67823000000004</v>
      </c>
      <c r="AW741" s="391">
        <v>193.25477270000005</v>
      </c>
      <c r="AX741" s="391">
        <v>9952.83</v>
      </c>
      <c r="AY741" s="391">
        <v>1957.8651700000003</v>
      </c>
    </row>
    <row r="742" spans="1:51" customFormat="1" x14ac:dyDescent="0.25">
      <c r="A742" s="384" t="s">
        <v>1171</v>
      </c>
      <c r="B742" s="384" t="s">
        <v>683</v>
      </c>
      <c r="C742" s="382">
        <v>2</v>
      </c>
      <c r="D742" s="384" t="s">
        <v>983</v>
      </c>
      <c r="E742" s="382">
        <v>62</v>
      </c>
      <c r="F742" s="386">
        <v>2028</v>
      </c>
      <c r="G742" s="390">
        <v>61533.211999999985</v>
      </c>
      <c r="H742" s="387">
        <v>1.8733244940959699</v>
      </c>
      <c r="I742" s="387">
        <v>0.52022442449453166</v>
      </c>
      <c r="J742" s="387">
        <v>7.325306826173808E-2</v>
      </c>
      <c r="K742" s="387">
        <v>3.1457039232731751E-3</v>
      </c>
      <c r="L742" s="387">
        <v>2.1255234652792061E-2</v>
      </c>
      <c r="M742" s="387">
        <v>5.0172709983025117E-3</v>
      </c>
      <c r="N742" s="387">
        <v>2.8940419459982038E-3</v>
      </c>
      <c r="O742" s="387">
        <v>0.17004170853294648</v>
      </c>
      <c r="P742" s="387">
        <v>3.3448663950778328E-2</v>
      </c>
      <c r="Q742" s="391">
        <v>115271.67324000003</v>
      </c>
      <c r="R742" s="391">
        <v>32011.079800000003</v>
      </c>
      <c r="S742" s="391">
        <v>4507.4965789999997</v>
      </c>
      <c r="T742" s="391">
        <v>193.56526639999996</v>
      </c>
      <c r="U742" s="391">
        <v>1307.9028599999999</v>
      </c>
      <c r="V742" s="391">
        <v>308.72880000000004</v>
      </c>
      <c r="W742" s="391">
        <v>178.07969659999998</v>
      </c>
      <c r="X742" s="391">
        <v>10463.212500000001</v>
      </c>
      <c r="Y742" s="391">
        <v>2058.2037299999997</v>
      </c>
      <c r="AA742" s="384" t="s">
        <v>1171</v>
      </c>
      <c r="AB742" s="384" t="s">
        <v>683</v>
      </c>
      <c r="AC742" s="382">
        <v>2</v>
      </c>
      <c r="AD742" s="384" t="s">
        <v>983</v>
      </c>
      <c r="AE742" s="382">
        <v>62</v>
      </c>
      <c r="AF742" s="386">
        <v>2028</v>
      </c>
      <c r="AG742" s="390">
        <v>61533.211999999985</v>
      </c>
      <c r="AH742" s="387">
        <v>1.8733244940959699</v>
      </c>
      <c r="AI742" s="387">
        <v>0.52022442449453166</v>
      </c>
      <c r="AJ742" s="387">
        <v>7.325306826173808E-2</v>
      </c>
      <c r="AK742" s="387">
        <v>3.1457039232731751E-3</v>
      </c>
      <c r="AL742" s="387">
        <v>2.1255234652792061E-2</v>
      </c>
      <c r="AM742" s="387">
        <v>5.0172709983025117E-3</v>
      </c>
      <c r="AN742" s="387">
        <v>2.8940419459982038E-3</v>
      </c>
      <c r="AO742" s="387">
        <v>0.17004170853294648</v>
      </c>
      <c r="AP742" s="387">
        <v>3.3448663950778328E-2</v>
      </c>
      <c r="AQ742" s="391">
        <v>115271.67324000003</v>
      </c>
      <c r="AR742" s="391">
        <v>32011.079800000003</v>
      </c>
      <c r="AS742" s="391">
        <v>4507.4965789999997</v>
      </c>
      <c r="AT742" s="391">
        <v>193.56526639999996</v>
      </c>
      <c r="AU742" s="391">
        <v>1307.9028599999999</v>
      </c>
      <c r="AV742" s="391">
        <v>308.72880000000004</v>
      </c>
      <c r="AW742" s="391">
        <v>178.07969659999998</v>
      </c>
      <c r="AX742" s="391">
        <v>10463.212500000001</v>
      </c>
      <c r="AY742" s="391">
        <v>2058.2037299999997</v>
      </c>
    </row>
    <row r="743" spans="1:51" customFormat="1" x14ac:dyDescent="0.25">
      <c r="A743" s="384" t="s">
        <v>1403</v>
      </c>
      <c r="B743" s="384" t="s">
        <v>683</v>
      </c>
      <c r="C743" s="382">
        <v>2</v>
      </c>
      <c r="D743" s="384" t="s">
        <v>983</v>
      </c>
      <c r="E743" s="382">
        <v>62</v>
      </c>
      <c r="F743" s="386">
        <v>2029</v>
      </c>
      <c r="G743" s="390">
        <v>59844.480000000003</v>
      </c>
      <c r="H743" s="387">
        <v>1.8726015049341223</v>
      </c>
      <c r="I743" s="387">
        <v>0.51230013695498744</v>
      </c>
      <c r="J743" s="387">
        <v>7.3243517981942508E-2</v>
      </c>
      <c r="K743" s="387">
        <v>3.1498595075101343E-3</v>
      </c>
      <c r="L743" s="387">
        <v>2.1248919365662457E-2</v>
      </c>
      <c r="M743" s="387">
        <v>5.0156435480766138E-3</v>
      </c>
      <c r="N743" s="387">
        <v>2.8978580062856267E-3</v>
      </c>
      <c r="O743" s="387">
        <v>0.16999149294972565</v>
      </c>
      <c r="P743" s="387">
        <v>3.3437805458414883E-2</v>
      </c>
      <c r="Q743" s="391">
        <v>112064.86330999999</v>
      </c>
      <c r="R743" s="391">
        <v>30658.33530000001</v>
      </c>
      <c r="S743" s="391">
        <v>4383.2202469999993</v>
      </c>
      <c r="T743" s="391">
        <v>188.50170430000009</v>
      </c>
      <c r="U743" s="391">
        <v>1271.6305299999997</v>
      </c>
      <c r="V743" s="391">
        <v>300.15857999999997</v>
      </c>
      <c r="W743" s="391">
        <v>173.42080550000006</v>
      </c>
      <c r="X743" s="391">
        <v>10173.052499999998</v>
      </c>
      <c r="Y743" s="391">
        <v>2001.0680800000002</v>
      </c>
      <c r="AA743" s="384" t="s">
        <v>1403</v>
      </c>
      <c r="AB743" s="384" t="s">
        <v>683</v>
      </c>
      <c r="AC743" s="382">
        <v>2</v>
      </c>
      <c r="AD743" s="384" t="s">
        <v>983</v>
      </c>
      <c r="AE743" s="382">
        <v>62</v>
      </c>
      <c r="AF743" s="386">
        <v>2029</v>
      </c>
      <c r="AG743" s="390">
        <v>59844.480000000003</v>
      </c>
      <c r="AH743" s="387">
        <v>1.8726015049341223</v>
      </c>
      <c r="AI743" s="387">
        <v>0.51230013695498744</v>
      </c>
      <c r="AJ743" s="387">
        <v>7.3243517981942508E-2</v>
      </c>
      <c r="AK743" s="387">
        <v>3.1498595075101343E-3</v>
      </c>
      <c r="AL743" s="387">
        <v>2.1248919365662457E-2</v>
      </c>
      <c r="AM743" s="387">
        <v>5.0156435480766138E-3</v>
      </c>
      <c r="AN743" s="387">
        <v>2.8978580062856267E-3</v>
      </c>
      <c r="AO743" s="387">
        <v>0.16999149294972565</v>
      </c>
      <c r="AP743" s="387">
        <v>3.3437805458414883E-2</v>
      </c>
      <c r="AQ743" s="391">
        <v>112064.86330999999</v>
      </c>
      <c r="AR743" s="391">
        <v>30658.33530000001</v>
      </c>
      <c r="AS743" s="391">
        <v>4383.2202469999993</v>
      </c>
      <c r="AT743" s="391">
        <v>188.50170430000009</v>
      </c>
      <c r="AU743" s="391">
        <v>1271.6305299999997</v>
      </c>
      <c r="AV743" s="391">
        <v>300.15857999999997</v>
      </c>
      <c r="AW743" s="391">
        <v>173.42080550000006</v>
      </c>
      <c r="AX743" s="391">
        <v>10173.052499999998</v>
      </c>
      <c r="AY743" s="391">
        <v>2001.0680800000002</v>
      </c>
    </row>
    <row r="744" spans="1:51" customFormat="1" x14ac:dyDescent="0.25">
      <c r="A744" s="384" t="s">
        <v>1404</v>
      </c>
      <c r="B744" s="384" t="s">
        <v>683</v>
      </c>
      <c r="C744" s="382">
        <v>2</v>
      </c>
      <c r="D744" s="384" t="s">
        <v>983</v>
      </c>
      <c r="E744" s="382">
        <v>62</v>
      </c>
      <c r="F744" s="386">
        <v>2030</v>
      </c>
      <c r="G744" s="390">
        <v>57128.830999999991</v>
      </c>
      <c r="H744" s="387">
        <v>1.8719082417422486</v>
      </c>
      <c r="I744" s="387">
        <v>0.5121874674802992</v>
      </c>
      <c r="J744" s="387">
        <v>7.3234541942578849E-2</v>
      </c>
      <c r="K744" s="387">
        <v>3.1538355510897817E-3</v>
      </c>
      <c r="L744" s="387">
        <v>2.1242891527047007E-2</v>
      </c>
      <c r="M744" s="387">
        <v>5.0140637395503507E-3</v>
      </c>
      <c r="N744" s="387">
        <v>2.9015197702890161E-3</v>
      </c>
      <c r="O744" s="387">
        <v>0.16994310105872812</v>
      </c>
      <c r="P744" s="387">
        <v>3.3427224863046827E-2</v>
      </c>
      <c r="Q744" s="391">
        <v>106939.92959000004</v>
      </c>
      <c r="R744" s="391">
        <v>29260.671270000003</v>
      </c>
      <c r="S744" s="391">
        <v>4183.8037699999977</v>
      </c>
      <c r="T744" s="391">
        <v>180.17493819999999</v>
      </c>
      <c r="U744" s="391">
        <v>1213.5815600000001</v>
      </c>
      <c r="V744" s="391">
        <v>286.44759999999997</v>
      </c>
      <c r="W744" s="391">
        <v>165.7604326</v>
      </c>
      <c r="X744" s="391">
        <v>9708.6506999999983</v>
      </c>
      <c r="Y744" s="391">
        <v>1909.6582799999999</v>
      </c>
      <c r="AA744" s="384" t="s">
        <v>1404</v>
      </c>
      <c r="AB744" s="384" t="s">
        <v>683</v>
      </c>
      <c r="AC744" s="382">
        <v>2</v>
      </c>
      <c r="AD744" s="384" t="s">
        <v>983</v>
      </c>
      <c r="AE744" s="382">
        <v>62</v>
      </c>
      <c r="AF744" s="386">
        <v>2030</v>
      </c>
      <c r="AG744" s="390">
        <v>57128.830999999991</v>
      </c>
      <c r="AH744" s="387">
        <v>1.8719082417422486</v>
      </c>
      <c r="AI744" s="387">
        <v>0.5121874674802992</v>
      </c>
      <c r="AJ744" s="387">
        <v>7.3234541942578849E-2</v>
      </c>
      <c r="AK744" s="387">
        <v>3.1538355510897817E-3</v>
      </c>
      <c r="AL744" s="387">
        <v>2.1242891527047007E-2</v>
      </c>
      <c r="AM744" s="387">
        <v>5.0140637395503507E-3</v>
      </c>
      <c r="AN744" s="387">
        <v>2.9015197702890161E-3</v>
      </c>
      <c r="AO744" s="387">
        <v>0.16994310105872812</v>
      </c>
      <c r="AP744" s="387">
        <v>3.3427224863046827E-2</v>
      </c>
      <c r="AQ744" s="391">
        <v>106939.92959000004</v>
      </c>
      <c r="AR744" s="391">
        <v>29260.671270000003</v>
      </c>
      <c r="AS744" s="391">
        <v>4183.8037699999977</v>
      </c>
      <c r="AT744" s="391">
        <v>180.17493819999999</v>
      </c>
      <c r="AU744" s="391">
        <v>1213.5815600000001</v>
      </c>
      <c r="AV744" s="391">
        <v>286.44759999999997</v>
      </c>
      <c r="AW744" s="391">
        <v>165.7604326</v>
      </c>
      <c r="AX744" s="391">
        <v>9708.6506999999983</v>
      </c>
      <c r="AY744" s="391">
        <v>1909.6582799999999</v>
      </c>
    </row>
    <row r="745" spans="1:51" customFormat="1" x14ac:dyDescent="0.25">
      <c r="A745" s="384" t="s">
        <v>2121</v>
      </c>
      <c r="B745" s="384" t="s">
        <v>683</v>
      </c>
      <c r="C745" s="382">
        <v>2</v>
      </c>
      <c r="D745" s="384" t="s">
        <v>983</v>
      </c>
      <c r="E745" s="382">
        <v>62</v>
      </c>
      <c r="F745" s="386">
        <v>2031</v>
      </c>
      <c r="G745" s="390">
        <v>55162.75499999999</v>
      </c>
      <c r="H745" s="387">
        <v>1.8712421047498449</v>
      </c>
      <c r="I745" s="387">
        <v>0.51207747129381054</v>
      </c>
      <c r="J745" s="387">
        <v>7.3225857446750114E-2</v>
      </c>
      <c r="K745" s="387">
        <v>3.1576721793536242E-3</v>
      </c>
      <c r="L745" s="387">
        <v>2.1237102461615632E-2</v>
      </c>
      <c r="M745" s="387">
        <v>5.0125504065197642E-3</v>
      </c>
      <c r="N745" s="387">
        <v>2.905051121902813E-3</v>
      </c>
      <c r="O745" s="387">
        <v>0.16989697668290857</v>
      </c>
      <c r="P745" s="387">
        <v>3.3417172691973057E-2</v>
      </c>
      <c r="Q745" s="391">
        <v>103222.86977</v>
      </c>
      <c r="R745" s="391">
        <v>28247.604090000001</v>
      </c>
      <c r="S745" s="391">
        <v>4039.3400340000017</v>
      </c>
      <c r="T745" s="391">
        <v>174.18589679999999</v>
      </c>
      <c r="U745" s="391">
        <v>1171.4970799999999</v>
      </c>
      <c r="V745" s="391">
        <v>276.50609000000009</v>
      </c>
      <c r="W745" s="391">
        <v>160.25062329999997</v>
      </c>
      <c r="X745" s="391">
        <v>9371.9852999999966</v>
      </c>
      <c r="Y745" s="391">
        <v>1843.3833099999999</v>
      </c>
      <c r="AA745" s="384" t="s">
        <v>2121</v>
      </c>
      <c r="AB745" s="384" t="s">
        <v>683</v>
      </c>
      <c r="AC745" s="382">
        <v>2</v>
      </c>
      <c r="AD745" s="384" t="s">
        <v>983</v>
      </c>
      <c r="AE745" s="382">
        <v>62</v>
      </c>
      <c r="AF745" s="386">
        <v>2031</v>
      </c>
      <c r="AG745" s="390">
        <v>55162.75499999999</v>
      </c>
      <c r="AH745" s="387">
        <v>1.8712421047498449</v>
      </c>
      <c r="AI745" s="387">
        <v>0.51207747129381054</v>
      </c>
      <c r="AJ745" s="387">
        <v>7.3225857446750114E-2</v>
      </c>
      <c r="AK745" s="387">
        <v>3.1576721793536242E-3</v>
      </c>
      <c r="AL745" s="387">
        <v>2.1237102461615632E-2</v>
      </c>
      <c r="AM745" s="387">
        <v>5.0125504065197642E-3</v>
      </c>
      <c r="AN745" s="387">
        <v>2.905051121902813E-3</v>
      </c>
      <c r="AO745" s="387">
        <v>0.16989697668290857</v>
      </c>
      <c r="AP745" s="387">
        <v>3.3417172691973057E-2</v>
      </c>
      <c r="AQ745" s="391">
        <v>103222.86977</v>
      </c>
      <c r="AR745" s="391">
        <v>28247.604090000001</v>
      </c>
      <c r="AS745" s="391">
        <v>4039.3400340000017</v>
      </c>
      <c r="AT745" s="391">
        <v>174.18589679999999</v>
      </c>
      <c r="AU745" s="391">
        <v>1171.4970799999999</v>
      </c>
      <c r="AV745" s="391">
        <v>276.50609000000009</v>
      </c>
      <c r="AW745" s="391">
        <v>160.25062329999997</v>
      </c>
      <c r="AX745" s="391">
        <v>9371.9852999999966</v>
      </c>
      <c r="AY745" s="391">
        <v>1843.3833099999999</v>
      </c>
    </row>
    <row r="746" spans="1:51" customFormat="1" x14ac:dyDescent="0.25">
      <c r="A746" s="384" t="s">
        <v>1010</v>
      </c>
      <c r="B746" s="384" t="s">
        <v>336</v>
      </c>
      <c r="C746" s="382">
        <v>3</v>
      </c>
      <c r="D746" s="384" t="s">
        <v>983</v>
      </c>
      <c r="E746" s="382">
        <v>62</v>
      </c>
      <c r="F746" s="386">
        <v>3</v>
      </c>
      <c r="G746" s="390">
        <v>16508.713367198001</v>
      </c>
      <c r="H746" s="387">
        <v>33.91615750429839</v>
      </c>
      <c r="I746" s="387">
        <v>1.3033286063264176</v>
      </c>
      <c r="J746" s="387">
        <v>0.93431569081650223</v>
      </c>
      <c r="K746" s="387">
        <v>8.2951509213511944E-3</v>
      </c>
      <c r="L746" s="387">
        <v>1.5226981353382478E-2</v>
      </c>
      <c r="M746" s="387">
        <v>2.7571911991365354E-3</v>
      </c>
      <c r="N746" s="387">
        <v>7.3380499175129477E-3</v>
      </c>
      <c r="O746" s="387">
        <v>0.12181585416975638</v>
      </c>
      <c r="P746" s="387">
        <v>1.8381367143830575E-2</v>
      </c>
      <c r="Q746" s="391">
        <v>559912.12275520363</v>
      </c>
      <c r="R746" s="391">
        <v>21516.27838511247</v>
      </c>
      <c r="S746" s="391">
        <v>15424.349934165224</v>
      </c>
      <c r="T746" s="391">
        <v>136.94226889823528</v>
      </c>
      <c r="U746" s="391">
        <v>251.37787061066004</v>
      </c>
      <c r="V746" s="391">
        <v>45.517679205106006</v>
      </c>
      <c r="W746" s="391">
        <v>121.14176276241218</v>
      </c>
      <c r="X746" s="391">
        <v>2011.0230200688995</v>
      </c>
      <c r="Y746" s="391">
        <v>303.45272147472997</v>
      </c>
      <c r="AA746" s="384" t="s">
        <v>1010</v>
      </c>
      <c r="AB746" s="384" t="s">
        <v>336</v>
      </c>
      <c r="AC746" s="382">
        <v>3</v>
      </c>
      <c r="AD746" s="384" t="s">
        <v>983</v>
      </c>
      <c r="AE746" s="382">
        <v>62</v>
      </c>
      <c r="AF746" s="386">
        <v>3</v>
      </c>
      <c r="AG746" s="390">
        <v>16508.713367198001</v>
      </c>
      <c r="AH746" s="387">
        <v>33.91615750429839</v>
      </c>
      <c r="AI746" s="387">
        <v>1.3033286063264176</v>
      </c>
      <c r="AJ746" s="387">
        <v>0.93431569081650223</v>
      </c>
      <c r="AK746" s="387">
        <v>8.2951509213511944E-3</v>
      </c>
      <c r="AL746" s="387">
        <v>1.5226981353382478E-2</v>
      </c>
      <c r="AM746" s="387">
        <v>2.7571911991365354E-3</v>
      </c>
      <c r="AN746" s="387">
        <v>7.3380499175129477E-3</v>
      </c>
      <c r="AO746" s="387">
        <v>0.12181585416975638</v>
      </c>
      <c r="AP746" s="387">
        <v>1.8381367143830575E-2</v>
      </c>
      <c r="AQ746" s="391">
        <v>559912.12275520363</v>
      </c>
      <c r="AR746" s="391">
        <v>21516.27838511247</v>
      </c>
      <c r="AS746" s="391">
        <v>15424.349934165224</v>
      </c>
      <c r="AT746" s="391">
        <v>136.94226889823528</v>
      </c>
      <c r="AU746" s="391">
        <v>251.37787061066004</v>
      </c>
      <c r="AV746" s="391">
        <v>45.517679205106006</v>
      </c>
      <c r="AW746" s="391">
        <v>121.14176276241218</v>
      </c>
      <c r="AX746" s="391">
        <v>2011.0230200688995</v>
      </c>
      <c r="AY746" s="391">
        <v>303.45272147472997</v>
      </c>
    </row>
    <row r="747" spans="1:51" customFormat="1" x14ac:dyDescent="0.25">
      <c r="A747" s="384" t="s">
        <v>1172</v>
      </c>
      <c r="B747" s="384" t="s">
        <v>336</v>
      </c>
      <c r="C747" s="382">
        <v>3</v>
      </c>
      <c r="D747" s="384" t="s">
        <v>766</v>
      </c>
      <c r="E747" s="382">
        <v>41</v>
      </c>
      <c r="F747" s="386">
        <v>41</v>
      </c>
      <c r="G747" s="390">
        <v>818.04434436000008</v>
      </c>
      <c r="H747" s="387">
        <v>33.02928869235194</v>
      </c>
      <c r="I747" s="387">
        <v>1.8746849467600146</v>
      </c>
      <c r="J747" s="387">
        <v>1.0506405108308035</v>
      </c>
      <c r="K747" s="387">
        <v>1.5093028356117734E-2</v>
      </c>
      <c r="L747" s="387">
        <v>1.7261243334732907E-2</v>
      </c>
      <c r="M747" s="387">
        <v>2.7570420351289236E-3</v>
      </c>
      <c r="N747" s="387">
        <v>1.3351583225188255E-2</v>
      </c>
      <c r="O747" s="387">
        <v>0.1380899605184332</v>
      </c>
      <c r="P747" s="387">
        <v>1.8380373787393444E-2</v>
      </c>
      <c r="Q747" s="391">
        <v>27019.422813012206</v>
      </c>
      <c r="R747" s="391">
        <v>1533.5754181538578</v>
      </c>
      <c r="S747" s="391">
        <v>859.4705278406401</v>
      </c>
      <c r="T747" s="391">
        <v>12.346766485987221</v>
      </c>
      <c r="U747" s="391">
        <v>14.120462486600003</v>
      </c>
      <c r="V747" s="391">
        <v>2.2553826440000004</v>
      </c>
      <c r="W747" s="391">
        <v>10.922187145617102</v>
      </c>
      <c r="X747" s="391">
        <v>112.96371121499999</v>
      </c>
      <c r="Y747" s="391">
        <v>15.035960824000002</v>
      </c>
      <c r="AA747" s="384" t="s">
        <v>1172</v>
      </c>
      <c r="AB747" s="384" t="s">
        <v>336</v>
      </c>
      <c r="AC747" s="382">
        <v>3</v>
      </c>
      <c r="AD747" s="384" t="s">
        <v>766</v>
      </c>
      <c r="AE747" s="382">
        <v>41</v>
      </c>
      <c r="AF747" s="386">
        <v>41</v>
      </c>
      <c r="AG747" s="390">
        <v>818.04434436000008</v>
      </c>
      <c r="AH747" s="387">
        <v>33.02928869235194</v>
      </c>
      <c r="AI747" s="387">
        <v>1.8746849467600146</v>
      </c>
      <c r="AJ747" s="387">
        <v>1.0506405108308035</v>
      </c>
      <c r="AK747" s="387">
        <v>1.5093028356117734E-2</v>
      </c>
      <c r="AL747" s="387">
        <v>1.7261243334732907E-2</v>
      </c>
      <c r="AM747" s="387">
        <v>2.7570420351289236E-3</v>
      </c>
      <c r="AN747" s="387">
        <v>1.3351583225188255E-2</v>
      </c>
      <c r="AO747" s="387">
        <v>0.1380899605184332</v>
      </c>
      <c r="AP747" s="387">
        <v>1.8380373787393444E-2</v>
      </c>
      <c r="AQ747" s="391">
        <v>27019.422813012206</v>
      </c>
      <c r="AR747" s="391">
        <v>1533.5754181538578</v>
      </c>
      <c r="AS747" s="391">
        <v>859.4705278406401</v>
      </c>
      <c r="AT747" s="391">
        <v>12.346766485987221</v>
      </c>
      <c r="AU747" s="391">
        <v>14.120462486600003</v>
      </c>
      <c r="AV747" s="391">
        <v>2.2553826440000004</v>
      </c>
      <c r="AW747" s="391">
        <v>10.922187145617102</v>
      </c>
      <c r="AX747" s="391">
        <v>112.96371121499999</v>
      </c>
      <c r="AY747" s="391">
        <v>15.035960824000002</v>
      </c>
    </row>
    <row r="748" spans="1:51" customFormat="1" x14ac:dyDescent="0.25">
      <c r="A748" s="384" t="s">
        <v>1173</v>
      </c>
      <c r="B748" s="384" t="s">
        <v>336</v>
      </c>
      <c r="C748" s="382">
        <v>3</v>
      </c>
      <c r="D748" s="384" t="s">
        <v>766</v>
      </c>
      <c r="E748" s="382">
        <v>41</v>
      </c>
      <c r="F748" s="386">
        <v>2001</v>
      </c>
      <c r="G748" s="390">
        <v>11.112326200000002</v>
      </c>
      <c r="H748" s="387">
        <v>30.184416766464249</v>
      </c>
      <c r="I748" s="387">
        <v>21.571084531742777</v>
      </c>
      <c r="J748" s="387">
        <v>5.2896686392503485</v>
      </c>
      <c r="K748" s="387">
        <v>0.35401816152058246</v>
      </c>
      <c r="L748" s="387">
        <v>1.7116422122309547E-2</v>
      </c>
      <c r="M748" s="387">
        <v>2.7570410055097194E-3</v>
      </c>
      <c r="N748" s="387">
        <v>0.3131713432486351</v>
      </c>
      <c r="O748" s="387">
        <v>0.13693165252834283</v>
      </c>
      <c r="P748" s="387">
        <v>1.8380363960158044E-2</v>
      </c>
      <c r="Q748" s="391">
        <v>335.41908526570001</v>
      </c>
      <c r="R748" s="391">
        <v>239.70492780450002</v>
      </c>
      <c r="S748" s="391">
        <v>58.780523409260006</v>
      </c>
      <c r="T748" s="391">
        <v>3.9339652915410008</v>
      </c>
      <c r="U748" s="391">
        <v>0.19020326600000001</v>
      </c>
      <c r="V748" s="391">
        <v>3.0637139000000004E-2</v>
      </c>
      <c r="W748" s="391">
        <v>3.4800621226710016</v>
      </c>
      <c r="X748" s="391">
        <v>1.5216291900000005</v>
      </c>
      <c r="Y748" s="391">
        <v>0.2042486</v>
      </c>
      <c r="AA748" s="384" t="s">
        <v>1173</v>
      </c>
      <c r="AB748" s="384" t="s">
        <v>336</v>
      </c>
      <c r="AC748" s="382">
        <v>3</v>
      </c>
      <c r="AD748" s="384" t="s">
        <v>766</v>
      </c>
      <c r="AE748" s="382">
        <v>41</v>
      </c>
      <c r="AF748" s="386">
        <v>2001</v>
      </c>
      <c r="AG748" s="390">
        <v>11.112326200000002</v>
      </c>
      <c r="AH748" s="387">
        <v>30.184416766464249</v>
      </c>
      <c r="AI748" s="387">
        <v>21.571084531742777</v>
      </c>
      <c r="AJ748" s="387">
        <v>5.2896686392503485</v>
      </c>
      <c r="AK748" s="387">
        <v>0.35401816152058246</v>
      </c>
      <c r="AL748" s="387">
        <v>1.7116422122309547E-2</v>
      </c>
      <c r="AM748" s="387">
        <v>2.7570410055097194E-3</v>
      </c>
      <c r="AN748" s="387">
        <v>0.3131713432486351</v>
      </c>
      <c r="AO748" s="387">
        <v>0.13693165252834283</v>
      </c>
      <c r="AP748" s="387">
        <v>1.8380363960158044E-2</v>
      </c>
      <c r="AQ748" s="391">
        <v>335.41908526570001</v>
      </c>
      <c r="AR748" s="391">
        <v>239.70492780450002</v>
      </c>
      <c r="AS748" s="391">
        <v>58.780523409260006</v>
      </c>
      <c r="AT748" s="391">
        <v>3.9339652915410008</v>
      </c>
      <c r="AU748" s="391">
        <v>0.19020326600000001</v>
      </c>
      <c r="AV748" s="391">
        <v>3.0637139000000004E-2</v>
      </c>
      <c r="AW748" s="391">
        <v>3.4800621226710016</v>
      </c>
      <c r="AX748" s="391">
        <v>1.5216291900000005</v>
      </c>
      <c r="AY748" s="391">
        <v>0.2042486</v>
      </c>
    </row>
    <row r="749" spans="1:51" customFormat="1" x14ac:dyDescent="0.25">
      <c r="A749" s="384" t="s">
        <v>1174</v>
      </c>
      <c r="B749" s="384" t="s">
        <v>336</v>
      </c>
      <c r="C749" s="382">
        <v>3</v>
      </c>
      <c r="D749" s="384" t="s">
        <v>766</v>
      </c>
      <c r="E749" s="382">
        <v>41</v>
      </c>
      <c r="F749" s="386">
        <v>2002</v>
      </c>
      <c r="G749" s="390">
        <v>5.976406700000001</v>
      </c>
      <c r="H749" s="387">
        <v>3.8494038739682845</v>
      </c>
      <c r="I749" s="387">
        <v>9.8290232815815557</v>
      </c>
      <c r="J749" s="387">
        <v>0.44319217881206091</v>
      </c>
      <c r="K749" s="387">
        <v>1.5402661255282368E-2</v>
      </c>
      <c r="L749" s="387">
        <v>1.7116490582878164E-2</v>
      </c>
      <c r="M749" s="387">
        <v>2.757051239501488E-3</v>
      </c>
      <c r="N749" s="387">
        <v>1.3625487181938267E-2</v>
      </c>
      <c r="O749" s="387">
        <v>0.13693196281303946</v>
      </c>
      <c r="P749" s="387">
        <v>1.8380426653360118E-2</v>
      </c>
      <c r="Q749" s="391">
        <v>23.005603103390015</v>
      </c>
      <c r="R749" s="391">
        <v>58.742240594500004</v>
      </c>
      <c r="S749" s="391">
        <v>2.6486967068399991</v>
      </c>
      <c r="T749" s="391">
        <v>9.2052567923899972E-2</v>
      </c>
      <c r="U749" s="391">
        <v>0.10229510899999998</v>
      </c>
      <c r="V749" s="391">
        <v>1.6477259500000001E-2</v>
      </c>
      <c r="W749" s="391">
        <v>8.1431452884899988E-2</v>
      </c>
      <c r="X749" s="391">
        <v>0.81836109999999995</v>
      </c>
      <c r="Y749" s="391">
        <v>0.10984890500000001</v>
      </c>
      <c r="AA749" s="384" t="s">
        <v>1174</v>
      </c>
      <c r="AB749" s="384" t="s">
        <v>336</v>
      </c>
      <c r="AC749" s="382">
        <v>3</v>
      </c>
      <c r="AD749" s="384" t="s">
        <v>766</v>
      </c>
      <c r="AE749" s="382">
        <v>41</v>
      </c>
      <c r="AF749" s="386">
        <v>2002</v>
      </c>
      <c r="AG749" s="390">
        <v>5.976406700000001</v>
      </c>
      <c r="AH749" s="387">
        <v>3.8494038739682845</v>
      </c>
      <c r="AI749" s="387">
        <v>9.8290232815815557</v>
      </c>
      <c r="AJ749" s="387">
        <v>0.44319217881206091</v>
      </c>
      <c r="AK749" s="387">
        <v>1.5402661255282368E-2</v>
      </c>
      <c r="AL749" s="387">
        <v>1.7116490582878164E-2</v>
      </c>
      <c r="AM749" s="387">
        <v>2.757051239501488E-3</v>
      </c>
      <c r="AN749" s="387">
        <v>1.3625487181938267E-2</v>
      </c>
      <c r="AO749" s="387">
        <v>0.13693196281303946</v>
      </c>
      <c r="AP749" s="387">
        <v>1.8380426653360118E-2</v>
      </c>
      <c r="AQ749" s="391">
        <v>23.005603103390015</v>
      </c>
      <c r="AR749" s="391">
        <v>58.742240594500004</v>
      </c>
      <c r="AS749" s="391">
        <v>2.6486967068399991</v>
      </c>
      <c r="AT749" s="391">
        <v>9.2052567923899972E-2</v>
      </c>
      <c r="AU749" s="391">
        <v>0.10229510899999998</v>
      </c>
      <c r="AV749" s="391">
        <v>1.6477259500000001E-2</v>
      </c>
      <c r="AW749" s="391">
        <v>8.1431452884899988E-2</v>
      </c>
      <c r="AX749" s="391">
        <v>0.81836109999999995</v>
      </c>
      <c r="AY749" s="391">
        <v>0.10984890500000001</v>
      </c>
    </row>
    <row r="750" spans="1:51" customFormat="1" x14ac:dyDescent="0.25">
      <c r="A750" s="384" t="s">
        <v>1175</v>
      </c>
      <c r="B750" s="384" t="s">
        <v>336</v>
      </c>
      <c r="C750" s="382">
        <v>3</v>
      </c>
      <c r="D750" s="384" t="s">
        <v>766</v>
      </c>
      <c r="E750" s="382">
        <v>41</v>
      </c>
      <c r="F750" s="386">
        <v>2003</v>
      </c>
      <c r="G750" s="390">
        <v>3.8800547000000001</v>
      </c>
      <c r="H750" s="387">
        <v>3.8493915766393703</v>
      </c>
      <c r="I750" s="387">
        <v>9.8289983956334428</v>
      </c>
      <c r="J750" s="387">
        <v>0.44319140327686629</v>
      </c>
      <c r="K750" s="387">
        <v>1.5402619861235461E-2</v>
      </c>
      <c r="L750" s="387">
        <v>1.7116401477535868E-2</v>
      </c>
      <c r="M750" s="387">
        <v>2.7570405644023522E-3</v>
      </c>
      <c r="N750" s="387">
        <v>1.3625456876239398E-2</v>
      </c>
      <c r="O750" s="387">
        <v>0.1369312164593969</v>
      </c>
      <c r="P750" s="387">
        <v>1.8380363555183896E-2</v>
      </c>
      <c r="Q750" s="391">
        <v>14.935849879079999</v>
      </c>
      <c r="R750" s="391">
        <v>38.137051421270002</v>
      </c>
      <c r="S750" s="391">
        <v>1.7196068872840005</v>
      </c>
      <c r="T750" s="391">
        <v>5.9763007584899996E-2</v>
      </c>
      <c r="U750" s="391">
        <v>6.6412573999999988E-2</v>
      </c>
      <c r="V750" s="391">
        <v>1.0697468199999999E-2</v>
      </c>
      <c r="W750" s="391">
        <v>5.2867517992299995E-2</v>
      </c>
      <c r="X750" s="391">
        <v>0.53130061000000028</v>
      </c>
      <c r="Y750" s="391">
        <v>7.1316815999999991E-2</v>
      </c>
      <c r="AA750" s="384" t="s">
        <v>1175</v>
      </c>
      <c r="AB750" s="384" t="s">
        <v>336</v>
      </c>
      <c r="AC750" s="382">
        <v>3</v>
      </c>
      <c r="AD750" s="384" t="s">
        <v>766</v>
      </c>
      <c r="AE750" s="382">
        <v>41</v>
      </c>
      <c r="AF750" s="386">
        <v>2003</v>
      </c>
      <c r="AG750" s="390">
        <v>3.8800547000000001</v>
      </c>
      <c r="AH750" s="387">
        <v>3.8493915766393703</v>
      </c>
      <c r="AI750" s="387">
        <v>9.8289983956334428</v>
      </c>
      <c r="AJ750" s="387">
        <v>0.44319140327686629</v>
      </c>
      <c r="AK750" s="387">
        <v>1.5402619861235461E-2</v>
      </c>
      <c r="AL750" s="387">
        <v>1.7116401477535868E-2</v>
      </c>
      <c r="AM750" s="387">
        <v>2.7570405644023522E-3</v>
      </c>
      <c r="AN750" s="387">
        <v>1.3625456876239398E-2</v>
      </c>
      <c r="AO750" s="387">
        <v>0.1369312164593969</v>
      </c>
      <c r="AP750" s="387">
        <v>1.8380363555183896E-2</v>
      </c>
      <c r="AQ750" s="391">
        <v>14.935849879079999</v>
      </c>
      <c r="AR750" s="391">
        <v>38.137051421270002</v>
      </c>
      <c r="AS750" s="391">
        <v>1.7196068872840005</v>
      </c>
      <c r="AT750" s="391">
        <v>5.9763007584899996E-2</v>
      </c>
      <c r="AU750" s="391">
        <v>6.6412573999999988E-2</v>
      </c>
      <c r="AV750" s="391">
        <v>1.0697468199999999E-2</v>
      </c>
      <c r="AW750" s="391">
        <v>5.2867517992299995E-2</v>
      </c>
      <c r="AX750" s="391">
        <v>0.53130061000000028</v>
      </c>
      <c r="AY750" s="391">
        <v>7.1316815999999991E-2</v>
      </c>
    </row>
    <row r="751" spans="1:51" customFormat="1" x14ac:dyDescent="0.25">
      <c r="A751" s="384" t="s">
        <v>1176</v>
      </c>
      <c r="B751" s="384" t="s">
        <v>336</v>
      </c>
      <c r="C751" s="382">
        <v>3</v>
      </c>
      <c r="D751" s="384" t="s">
        <v>766</v>
      </c>
      <c r="E751" s="382">
        <v>41</v>
      </c>
      <c r="F751" s="386">
        <v>2004</v>
      </c>
      <c r="G751" s="390">
        <v>1.5030903599999998</v>
      </c>
      <c r="H751" s="387">
        <v>3.8493941118483397</v>
      </c>
      <c r="I751" s="387">
        <v>9.8289943998576366</v>
      </c>
      <c r="J751" s="387">
        <v>0.44319103165693935</v>
      </c>
      <c r="K751" s="387">
        <v>1.540260641322988E-2</v>
      </c>
      <c r="L751" s="387">
        <v>1.7116453065403207E-2</v>
      </c>
      <c r="M751" s="387">
        <v>2.7570393040109702E-3</v>
      </c>
      <c r="N751" s="387">
        <v>1.3625463263100161E-2</v>
      </c>
      <c r="O751" s="387">
        <v>0.1369314117615657</v>
      </c>
      <c r="P751" s="387">
        <v>1.8380364704088714E-2</v>
      </c>
      <c r="Q751" s="391">
        <v>5.7859871813600003</v>
      </c>
      <c r="R751" s="391">
        <v>14.773866730919998</v>
      </c>
      <c r="S751" s="391">
        <v>0.66615616732200034</v>
      </c>
      <c r="T751" s="391">
        <v>2.3151509218600007E-2</v>
      </c>
      <c r="U751" s="391">
        <v>2.5727575600000007E-2</v>
      </c>
      <c r="V751" s="391">
        <v>4.1440791999999985E-3</v>
      </c>
      <c r="W751" s="391">
        <v>2.0480302481299992E-2</v>
      </c>
      <c r="X751" s="391">
        <v>0.20582028500000002</v>
      </c>
      <c r="Y751" s="391">
        <v>2.7627348999999995E-2</v>
      </c>
      <c r="AA751" s="384" t="s">
        <v>1176</v>
      </c>
      <c r="AB751" s="384" t="s">
        <v>336</v>
      </c>
      <c r="AC751" s="382">
        <v>3</v>
      </c>
      <c r="AD751" s="384" t="s">
        <v>766</v>
      </c>
      <c r="AE751" s="382">
        <v>41</v>
      </c>
      <c r="AF751" s="386">
        <v>2004</v>
      </c>
      <c r="AG751" s="390">
        <v>1.5030903599999998</v>
      </c>
      <c r="AH751" s="387">
        <v>3.8493941118483397</v>
      </c>
      <c r="AI751" s="387">
        <v>9.8289943998576366</v>
      </c>
      <c r="AJ751" s="387">
        <v>0.44319103165693935</v>
      </c>
      <c r="AK751" s="387">
        <v>1.540260641322988E-2</v>
      </c>
      <c r="AL751" s="387">
        <v>1.7116453065403207E-2</v>
      </c>
      <c r="AM751" s="387">
        <v>2.7570393040109702E-3</v>
      </c>
      <c r="AN751" s="387">
        <v>1.3625463263100161E-2</v>
      </c>
      <c r="AO751" s="387">
        <v>0.1369314117615657</v>
      </c>
      <c r="AP751" s="387">
        <v>1.8380364704088714E-2</v>
      </c>
      <c r="AQ751" s="391">
        <v>5.7859871813600003</v>
      </c>
      <c r="AR751" s="391">
        <v>14.773866730919998</v>
      </c>
      <c r="AS751" s="391">
        <v>0.66615616732200034</v>
      </c>
      <c r="AT751" s="391">
        <v>2.3151509218600007E-2</v>
      </c>
      <c r="AU751" s="391">
        <v>2.5727575600000007E-2</v>
      </c>
      <c r="AV751" s="391">
        <v>4.1440791999999985E-3</v>
      </c>
      <c r="AW751" s="391">
        <v>2.0480302481299992E-2</v>
      </c>
      <c r="AX751" s="391">
        <v>0.20582028500000002</v>
      </c>
      <c r="AY751" s="391">
        <v>2.7627348999999995E-2</v>
      </c>
    </row>
    <row r="752" spans="1:51" customFormat="1" x14ac:dyDescent="0.25">
      <c r="A752" s="384" t="s">
        <v>1177</v>
      </c>
      <c r="B752" s="384" t="s">
        <v>336</v>
      </c>
      <c r="C752" s="382">
        <v>3</v>
      </c>
      <c r="D752" s="384" t="s">
        <v>766</v>
      </c>
      <c r="E752" s="382">
        <v>41</v>
      </c>
      <c r="F752" s="386">
        <v>2005</v>
      </c>
      <c r="G752" s="390">
        <v>3.6813479999999998</v>
      </c>
      <c r="H752" s="387">
        <v>3.8493935010110416</v>
      </c>
      <c r="I752" s="387">
        <v>9.8290075542111239</v>
      </c>
      <c r="J752" s="387">
        <v>0.44319110463748601</v>
      </c>
      <c r="K752" s="387">
        <v>1.5402609776391697E-2</v>
      </c>
      <c r="L752" s="387">
        <v>1.7116446475584489E-2</v>
      </c>
      <c r="M752" s="387">
        <v>2.7570418770515581E-3</v>
      </c>
      <c r="N752" s="387">
        <v>1.3625446878670533E-2</v>
      </c>
      <c r="O752" s="387">
        <v>0.13693157778074769</v>
      </c>
      <c r="P752" s="387">
        <v>1.8380369636339728E-2</v>
      </c>
      <c r="Q752" s="391">
        <v>14.170957066159996</v>
      </c>
      <c r="R752" s="391">
        <v>36.183997301680009</v>
      </c>
      <c r="S752" s="391">
        <v>1.6315406866749997</v>
      </c>
      <c r="T752" s="391">
        <v>5.6702366695100016E-2</v>
      </c>
      <c r="U752" s="391">
        <v>6.3011596000000003E-2</v>
      </c>
      <c r="V752" s="391">
        <v>1.0149630599999999E-2</v>
      </c>
      <c r="W752" s="391">
        <v>5.0160011615900009E-2</v>
      </c>
      <c r="X752" s="391">
        <v>0.50409278999999996</v>
      </c>
      <c r="Y752" s="391">
        <v>6.7664536999999983E-2</v>
      </c>
      <c r="AA752" s="384" t="s">
        <v>1177</v>
      </c>
      <c r="AB752" s="384" t="s">
        <v>336</v>
      </c>
      <c r="AC752" s="382">
        <v>3</v>
      </c>
      <c r="AD752" s="384" t="s">
        <v>766</v>
      </c>
      <c r="AE752" s="382">
        <v>41</v>
      </c>
      <c r="AF752" s="386">
        <v>2005</v>
      </c>
      <c r="AG752" s="390">
        <v>3.6813479999999998</v>
      </c>
      <c r="AH752" s="387">
        <v>3.8493935010110416</v>
      </c>
      <c r="AI752" s="387">
        <v>9.8290075542111239</v>
      </c>
      <c r="AJ752" s="387">
        <v>0.44319110463748601</v>
      </c>
      <c r="AK752" s="387">
        <v>1.5402609776391697E-2</v>
      </c>
      <c r="AL752" s="387">
        <v>1.7116446475584489E-2</v>
      </c>
      <c r="AM752" s="387">
        <v>2.7570418770515581E-3</v>
      </c>
      <c r="AN752" s="387">
        <v>1.3625446878670533E-2</v>
      </c>
      <c r="AO752" s="387">
        <v>0.13693157778074769</v>
      </c>
      <c r="AP752" s="387">
        <v>1.8380369636339728E-2</v>
      </c>
      <c r="AQ752" s="391">
        <v>14.170957066159996</v>
      </c>
      <c r="AR752" s="391">
        <v>36.183997301680009</v>
      </c>
      <c r="AS752" s="391">
        <v>1.6315406866749997</v>
      </c>
      <c r="AT752" s="391">
        <v>5.6702366695100016E-2</v>
      </c>
      <c r="AU752" s="391">
        <v>6.3011596000000003E-2</v>
      </c>
      <c r="AV752" s="391">
        <v>1.0149630599999999E-2</v>
      </c>
      <c r="AW752" s="391">
        <v>5.0160011615900009E-2</v>
      </c>
      <c r="AX752" s="391">
        <v>0.50409278999999996</v>
      </c>
      <c r="AY752" s="391">
        <v>6.7664536999999983E-2</v>
      </c>
    </row>
    <row r="753" spans="1:51" customFormat="1" x14ac:dyDescent="0.25">
      <c r="A753" s="384" t="s">
        <v>1178</v>
      </c>
      <c r="B753" s="384" t="s">
        <v>336</v>
      </c>
      <c r="C753" s="382">
        <v>3</v>
      </c>
      <c r="D753" s="384" t="s">
        <v>766</v>
      </c>
      <c r="E753" s="382">
        <v>41</v>
      </c>
      <c r="F753" s="386">
        <v>2006</v>
      </c>
      <c r="G753" s="390">
        <v>2.3531584999999997</v>
      </c>
      <c r="H753" s="387">
        <v>3.8493983789999691</v>
      </c>
      <c r="I753" s="387">
        <v>9.8290260231939293</v>
      </c>
      <c r="J753" s="387">
        <v>0.44319274723610824</v>
      </c>
      <c r="K753" s="387">
        <v>1.5402658352805397E-2</v>
      </c>
      <c r="L753" s="387">
        <v>1.7116504051894507E-2</v>
      </c>
      <c r="M753" s="387">
        <v>2.7570447124577457E-3</v>
      </c>
      <c r="N753" s="387">
        <v>1.3625484993764769E-2</v>
      </c>
      <c r="O753" s="387">
        <v>0.13693203411499907</v>
      </c>
      <c r="P753" s="387">
        <v>1.838038746646263E-2</v>
      </c>
      <c r="Q753" s="391">
        <v>9.0582445154299975</v>
      </c>
      <c r="R753" s="391">
        <v>23.129256133199988</v>
      </c>
      <c r="S753" s="391">
        <v>1.0429027802969995</v>
      </c>
      <c r="T753" s="391">
        <v>3.6244896425500016E-2</v>
      </c>
      <c r="U753" s="391">
        <v>4.0277846999999992E-2</v>
      </c>
      <c r="V753" s="391">
        <v>6.4877631999999998E-3</v>
      </c>
      <c r="W753" s="391">
        <v>3.2062925829700009E-2</v>
      </c>
      <c r="X753" s="391">
        <v>0.32222277999999999</v>
      </c>
      <c r="Y753" s="391">
        <v>4.3251964999999996E-2</v>
      </c>
      <c r="AA753" s="384" t="s">
        <v>1178</v>
      </c>
      <c r="AB753" s="384" t="s">
        <v>336</v>
      </c>
      <c r="AC753" s="382">
        <v>3</v>
      </c>
      <c r="AD753" s="384" t="s">
        <v>766</v>
      </c>
      <c r="AE753" s="382">
        <v>41</v>
      </c>
      <c r="AF753" s="386">
        <v>2006</v>
      </c>
      <c r="AG753" s="390">
        <v>2.3531584999999997</v>
      </c>
      <c r="AH753" s="387">
        <v>3.8493983789999691</v>
      </c>
      <c r="AI753" s="387">
        <v>9.8290260231939293</v>
      </c>
      <c r="AJ753" s="387">
        <v>0.44319274723610824</v>
      </c>
      <c r="AK753" s="387">
        <v>1.5402658352805397E-2</v>
      </c>
      <c r="AL753" s="387">
        <v>1.7116504051894507E-2</v>
      </c>
      <c r="AM753" s="387">
        <v>2.7570447124577457E-3</v>
      </c>
      <c r="AN753" s="387">
        <v>1.3625484993764769E-2</v>
      </c>
      <c r="AO753" s="387">
        <v>0.13693203411499907</v>
      </c>
      <c r="AP753" s="387">
        <v>1.838038746646263E-2</v>
      </c>
      <c r="AQ753" s="391">
        <v>9.0582445154299975</v>
      </c>
      <c r="AR753" s="391">
        <v>23.129256133199988</v>
      </c>
      <c r="AS753" s="391">
        <v>1.0429027802969995</v>
      </c>
      <c r="AT753" s="391">
        <v>3.6244896425500016E-2</v>
      </c>
      <c r="AU753" s="391">
        <v>4.0277846999999992E-2</v>
      </c>
      <c r="AV753" s="391">
        <v>6.4877631999999998E-3</v>
      </c>
      <c r="AW753" s="391">
        <v>3.2062925829700009E-2</v>
      </c>
      <c r="AX753" s="391">
        <v>0.32222277999999999</v>
      </c>
      <c r="AY753" s="391">
        <v>4.3251964999999996E-2</v>
      </c>
    </row>
    <row r="754" spans="1:51" customFormat="1" x14ac:dyDescent="0.25">
      <c r="A754" s="384" t="s">
        <v>1179</v>
      </c>
      <c r="B754" s="384" t="s">
        <v>336</v>
      </c>
      <c r="C754" s="382">
        <v>3</v>
      </c>
      <c r="D754" s="384" t="s">
        <v>766</v>
      </c>
      <c r="E754" s="382">
        <v>41</v>
      </c>
      <c r="F754" s="386">
        <v>2007</v>
      </c>
      <c r="G754" s="390">
        <v>4.0488119999999999</v>
      </c>
      <c r="H754" s="387">
        <v>5.4471432483898976</v>
      </c>
      <c r="I754" s="387">
        <v>4.9823291050263618</v>
      </c>
      <c r="J754" s="387">
        <v>0.18941572720788219</v>
      </c>
      <c r="K754" s="387">
        <v>8.1034671707552741E-3</v>
      </c>
      <c r="L754" s="387">
        <v>1.7116514177492066E-2</v>
      </c>
      <c r="M754" s="387">
        <v>2.7570444120398772E-3</v>
      </c>
      <c r="N754" s="387">
        <v>7.1684850986067031E-3</v>
      </c>
      <c r="O754" s="387">
        <v>0.13693213960045567</v>
      </c>
      <c r="P754" s="387">
        <v>1.838039232248867E-2</v>
      </c>
      <c r="Q754" s="391">
        <v>22.054458949799997</v>
      </c>
      <c r="R754" s="391">
        <v>20.172513868379994</v>
      </c>
      <c r="S754" s="391">
        <v>0.76690866930799984</v>
      </c>
      <c r="T754" s="391">
        <v>3.2809415122559998E-2</v>
      </c>
      <c r="U754" s="391">
        <v>6.9301548000000004E-2</v>
      </c>
      <c r="V754" s="391">
        <v>1.1162754499999998E-2</v>
      </c>
      <c r="W754" s="391">
        <v>2.9023848489060002E-2</v>
      </c>
      <c r="X754" s="391">
        <v>0.55441249000000004</v>
      </c>
      <c r="Y754" s="391">
        <v>7.441875299999999E-2</v>
      </c>
      <c r="AA754" s="384" t="s">
        <v>1179</v>
      </c>
      <c r="AB754" s="384" t="s">
        <v>336</v>
      </c>
      <c r="AC754" s="382">
        <v>3</v>
      </c>
      <c r="AD754" s="384" t="s">
        <v>766</v>
      </c>
      <c r="AE754" s="382">
        <v>41</v>
      </c>
      <c r="AF754" s="386">
        <v>2007</v>
      </c>
      <c r="AG754" s="390">
        <v>4.0488119999999999</v>
      </c>
      <c r="AH754" s="387">
        <v>5.4471432483898976</v>
      </c>
      <c r="AI754" s="387">
        <v>4.9823291050263618</v>
      </c>
      <c r="AJ754" s="387">
        <v>0.18941572720788219</v>
      </c>
      <c r="AK754" s="387">
        <v>8.1034671707552741E-3</v>
      </c>
      <c r="AL754" s="387">
        <v>1.7116514177492066E-2</v>
      </c>
      <c r="AM754" s="387">
        <v>2.7570444120398772E-3</v>
      </c>
      <c r="AN754" s="387">
        <v>7.1684850986067031E-3</v>
      </c>
      <c r="AO754" s="387">
        <v>0.13693213960045567</v>
      </c>
      <c r="AP754" s="387">
        <v>1.838039232248867E-2</v>
      </c>
      <c r="AQ754" s="391">
        <v>22.054458949799997</v>
      </c>
      <c r="AR754" s="391">
        <v>20.172513868379994</v>
      </c>
      <c r="AS754" s="391">
        <v>0.76690866930799984</v>
      </c>
      <c r="AT754" s="391">
        <v>3.2809415122559998E-2</v>
      </c>
      <c r="AU754" s="391">
        <v>6.9301548000000004E-2</v>
      </c>
      <c r="AV754" s="391">
        <v>1.1162754499999998E-2</v>
      </c>
      <c r="AW754" s="391">
        <v>2.9023848489060002E-2</v>
      </c>
      <c r="AX754" s="391">
        <v>0.55441249000000004</v>
      </c>
      <c r="AY754" s="391">
        <v>7.441875299999999E-2</v>
      </c>
    </row>
    <row r="755" spans="1:51" customFormat="1" x14ac:dyDescent="0.25">
      <c r="A755" s="384" t="s">
        <v>1180</v>
      </c>
      <c r="B755" s="384" t="s">
        <v>336</v>
      </c>
      <c r="C755" s="382">
        <v>3</v>
      </c>
      <c r="D755" s="384" t="s">
        <v>766</v>
      </c>
      <c r="E755" s="382">
        <v>41</v>
      </c>
      <c r="F755" s="386">
        <v>2008</v>
      </c>
      <c r="G755" s="390">
        <v>11.023634099999999</v>
      </c>
      <c r="H755" s="387">
        <v>5.4471267854128085</v>
      </c>
      <c r="I755" s="387">
        <v>4.9823218320263374</v>
      </c>
      <c r="J755" s="387">
        <v>0.18941564777354139</v>
      </c>
      <c r="K755" s="387">
        <v>8.1034524267092692E-3</v>
      </c>
      <c r="L755" s="387">
        <v>1.7116431141342037E-2</v>
      </c>
      <c r="M755" s="387">
        <v>2.7570424348536756E-3</v>
      </c>
      <c r="N755" s="387">
        <v>7.1684699941891201E-3</v>
      </c>
      <c r="O755" s="387">
        <v>0.13693157957773652</v>
      </c>
      <c r="P755" s="387">
        <v>1.8380373038687847E-2</v>
      </c>
      <c r="Q755" s="391">
        <v>60.047132578700015</v>
      </c>
      <c r="R755" s="391">
        <v>54.923292844700001</v>
      </c>
      <c r="S755" s="391">
        <v>2.0880487938699996</v>
      </c>
      <c r="T755" s="391">
        <v>8.9329494498800038E-2</v>
      </c>
      <c r="U755" s="391">
        <v>0.18868527399999996</v>
      </c>
      <c r="V755" s="391">
        <v>3.0392627000000002E-2</v>
      </c>
      <c r="W755" s="391">
        <v>7.9022590272769977E-2</v>
      </c>
      <c r="X755" s="391">
        <v>1.5094836299999999</v>
      </c>
      <c r="Y755" s="391">
        <v>0.20261850699999995</v>
      </c>
      <c r="AA755" s="384" t="s">
        <v>1180</v>
      </c>
      <c r="AB755" s="384" t="s">
        <v>336</v>
      </c>
      <c r="AC755" s="382">
        <v>3</v>
      </c>
      <c r="AD755" s="384" t="s">
        <v>766</v>
      </c>
      <c r="AE755" s="382">
        <v>41</v>
      </c>
      <c r="AF755" s="386">
        <v>2008</v>
      </c>
      <c r="AG755" s="390">
        <v>11.023634099999999</v>
      </c>
      <c r="AH755" s="387">
        <v>5.4471267854128085</v>
      </c>
      <c r="AI755" s="387">
        <v>4.9823218320263374</v>
      </c>
      <c r="AJ755" s="387">
        <v>0.18941564777354139</v>
      </c>
      <c r="AK755" s="387">
        <v>8.1034524267092692E-3</v>
      </c>
      <c r="AL755" s="387">
        <v>1.7116431141342037E-2</v>
      </c>
      <c r="AM755" s="387">
        <v>2.7570424348536756E-3</v>
      </c>
      <c r="AN755" s="387">
        <v>7.1684699941891201E-3</v>
      </c>
      <c r="AO755" s="387">
        <v>0.13693157957773652</v>
      </c>
      <c r="AP755" s="387">
        <v>1.8380373038687847E-2</v>
      </c>
      <c r="AQ755" s="391">
        <v>60.047132578700015</v>
      </c>
      <c r="AR755" s="391">
        <v>54.923292844700001</v>
      </c>
      <c r="AS755" s="391">
        <v>2.0880487938699996</v>
      </c>
      <c r="AT755" s="391">
        <v>8.9329494498800038E-2</v>
      </c>
      <c r="AU755" s="391">
        <v>0.18868527399999996</v>
      </c>
      <c r="AV755" s="391">
        <v>3.0392627000000002E-2</v>
      </c>
      <c r="AW755" s="391">
        <v>7.9022590272769977E-2</v>
      </c>
      <c r="AX755" s="391">
        <v>1.5094836299999999</v>
      </c>
      <c r="AY755" s="391">
        <v>0.20261850699999995</v>
      </c>
    </row>
    <row r="756" spans="1:51" customFormat="1" x14ac:dyDescent="0.25">
      <c r="A756" s="384" t="s">
        <v>1181</v>
      </c>
      <c r="B756" s="384" t="s">
        <v>336</v>
      </c>
      <c r="C756" s="382">
        <v>3</v>
      </c>
      <c r="D756" s="384" t="s">
        <v>766</v>
      </c>
      <c r="E756" s="382">
        <v>41</v>
      </c>
      <c r="F756" s="386">
        <v>2009</v>
      </c>
      <c r="G756" s="390">
        <v>9.5149219999999985</v>
      </c>
      <c r="H756" s="387">
        <v>5.4471300094125832</v>
      </c>
      <c r="I756" s="387">
        <v>4.9823196846731896</v>
      </c>
      <c r="J756" s="387">
        <v>0.18941544937204954</v>
      </c>
      <c r="K756" s="387">
        <v>8.1034542552508599E-3</v>
      </c>
      <c r="L756" s="387">
        <v>1.7116442047554359E-2</v>
      </c>
      <c r="M756" s="387">
        <v>2.7570440409285554E-3</v>
      </c>
      <c r="N756" s="387">
        <v>7.1684665803450672E-3</v>
      </c>
      <c r="O756" s="387">
        <v>0.13693150190826583</v>
      </c>
      <c r="P756" s="387">
        <v>1.8380388509753418E-2</v>
      </c>
      <c r="Q756" s="391">
        <v>51.829017163419991</v>
      </c>
      <c r="R756" s="391">
        <v>47.406383178729989</v>
      </c>
      <c r="S756" s="391">
        <v>1.8022732263700001</v>
      </c>
      <c r="T756" s="391">
        <v>7.7103735169280013E-2</v>
      </c>
      <c r="U756" s="391">
        <v>0.16286161099999999</v>
      </c>
      <c r="V756" s="391">
        <v>2.6233059000000006E-2</v>
      </c>
      <c r="W756" s="391">
        <v>6.8207400371590038E-2</v>
      </c>
      <c r="X756" s="391">
        <v>1.3028925600000003</v>
      </c>
      <c r="Y756" s="391">
        <v>0.17488796299999998</v>
      </c>
      <c r="AA756" s="384" t="s">
        <v>1181</v>
      </c>
      <c r="AB756" s="384" t="s">
        <v>336</v>
      </c>
      <c r="AC756" s="382">
        <v>3</v>
      </c>
      <c r="AD756" s="384" t="s">
        <v>766</v>
      </c>
      <c r="AE756" s="382">
        <v>41</v>
      </c>
      <c r="AF756" s="386">
        <v>2009</v>
      </c>
      <c r="AG756" s="390">
        <v>9.5149219999999985</v>
      </c>
      <c r="AH756" s="387">
        <v>5.4471300094125832</v>
      </c>
      <c r="AI756" s="387">
        <v>4.9823196846731896</v>
      </c>
      <c r="AJ756" s="387">
        <v>0.18941544937204954</v>
      </c>
      <c r="AK756" s="387">
        <v>8.1034542552508599E-3</v>
      </c>
      <c r="AL756" s="387">
        <v>1.7116442047554359E-2</v>
      </c>
      <c r="AM756" s="387">
        <v>2.7570440409285554E-3</v>
      </c>
      <c r="AN756" s="387">
        <v>7.1684665803450672E-3</v>
      </c>
      <c r="AO756" s="387">
        <v>0.13693150190826583</v>
      </c>
      <c r="AP756" s="387">
        <v>1.8380388509753418E-2</v>
      </c>
      <c r="AQ756" s="391">
        <v>51.829017163419991</v>
      </c>
      <c r="AR756" s="391">
        <v>47.406383178729989</v>
      </c>
      <c r="AS756" s="391">
        <v>1.8022732263700001</v>
      </c>
      <c r="AT756" s="391">
        <v>7.7103735169280013E-2</v>
      </c>
      <c r="AU756" s="391">
        <v>0.16286161099999999</v>
      </c>
      <c r="AV756" s="391">
        <v>2.6233059000000006E-2</v>
      </c>
      <c r="AW756" s="391">
        <v>6.8207400371590038E-2</v>
      </c>
      <c r="AX756" s="391">
        <v>1.3028925600000003</v>
      </c>
      <c r="AY756" s="391">
        <v>0.17488796299999998</v>
      </c>
    </row>
    <row r="757" spans="1:51" customFormat="1" x14ac:dyDescent="0.25">
      <c r="A757" s="384" t="s">
        <v>1182</v>
      </c>
      <c r="B757" s="384" t="s">
        <v>336</v>
      </c>
      <c r="C757" s="382">
        <v>3</v>
      </c>
      <c r="D757" s="384" t="s">
        <v>766</v>
      </c>
      <c r="E757" s="382">
        <v>41</v>
      </c>
      <c r="F757" s="386">
        <v>2010</v>
      </c>
      <c r="G757" s="390">
        <v>3.4681903000000003</v>
      </c>
      <c r="H757" s="387">
        <v>42.34509939087252</v>
      </c>
      <c r="I757" s="387">
        <v>1.4530799173211451</v>
      </c>
      <c r="J757" s="387">
        <v>1.2697210835385817</v>
      </c>
      <c r="K757" s="387">
        <v>1.211967504882301E-2</v>
      </c>
      <c r="L757" s="387">
        <v>1.68581842236281E-2</v>
      </c>
      <c r="M757" s="387">
        <v>2.7570369480590497E-3</v>
      </c>
      <c r="N757" s="387">
        <v>1.0721295494344698E-2</v>
      </c>
      <c r="O757" s="387">
        <v>0.13486543399882067</v>
      </c>
      <c r="P757" s="387">
        <v>1.8380330514158928E-2</v>
      </c>
      <c r="Q757" s="391">
        <v>146.86086295996</v>
      </c>
      <c r="R757" s="391">
        <v>5.0395576743779973</v>
      </c>
      <c r="S757" s="391">
        <v>4.403634345633999</v>
      </c>
      <c r="T757" s="391">
        <v>4.2033339443479992E-2</v>
      </c>
      <c r="U757" s="391">
        <v>5.8467391000000007E-2</v>
      </c>
      <c r="V757" s="391">
        <v>9.5619288000000011E-3</v>
      </c>
      <c r="W757" s="391">
        <v>3.7183493036919986E-2</v>
      </c>
      <c r="X757" s="391">
        <v>0.46773899000000013</v>
      </c>
      <c r="Y757" s="391">
        <v>6.3746484000000006E-2</v>
      </c>
      <c r="AA757" s="384" t="s">
        <v>1182</v>
      </c>
      <c r="AB757" s="384" t="s">
        <v>336</v>
      </c>
      <c r="AC757" s="382">
        <v>3</v>
      </c>
      <c r="AD757" s="384" t="s">
        <v>766</v>
      </c>
      <c r="AE757" s="382">
        <v>41</v>
      </c>
      <c r="AF757" s="386">
        <v>2010</v>
      </c>
      <c r="AG757" s="390">
        <v>3.4681903000000003</v>
      </c>
      <c r="AH757" s="387">
        <v>42.34509939087252</v>
      </c>
      <c r="AI757" s="387">
        <v>1.4530799173211451</v>
      </c>
      <c r="AJ757" s="387">
        <v>1.2697210835385817</v>
      </c>
      <c r="AK757" s="387">
        <v>1.211967504882301E-2</v>
      </c>
      <c r="AL757" s="387">
        <v>1.68581842236281E-2</v>
      </c>
      <c r="AM757" s="387">
        <v>2.7570369480590497E-3</v>
      </c>
      <c r="AN757" s="387">
        <v>1.0721295494344698E-2</v>
      </c>
      <c r="AO757" s="387">
        <v>0.13486543399882067</v>
      </c>
      <c r="AP757" s="387">
        <v>1.8380330514158928E-2</v>
      </c>
      <c r="AQ757" s="391">
        <v>146.86086295996</v>
      </c>
      <c r="AR757" s="391">
        <v>5.0395576743779973</v>
      </c>
      <c r="AS757" s="391">
        <v>4.403634345633999</v>
      </c>
      <c r="AT757" s="391">
        <v>4.2033339443479992E-2</v>
      </c>
      <c r="AU757" s="391">
        <v>5.8467391000000007E-2</v>
      </c>
      <c r="AV757" s="391">
        <v>9.5619288000000011E-3</v>
      </c>
      <c r="AW757" s="391">
        <v>3.7183493036919986E-2</v>
      </c>
      <c r="AX757" s="391">
        <v>0.46773899000000013</v>
      </c>
      <c r="AY757" s="391">
        <v>6.3746484000000006E-2</v>
      </c>
    </row>
    <row r="758" spans="1:51" customFormat="1" x14ac:dyDescent="0.25">
      <c r="A758" s="384" t="s">
        <v>1183</v>
      </c>
      <c r="B758" s="384" t="s">
        <v>336</v>
      </c>
      <c r="C758" s="382">
        <v>3</v>
      </c>
      <c r="D758" s="384" t="s">
        <v>766</v>
      </c>
      <c r="E758" s="382">
        <v>41</v>
      </c>
      <c r="F758" s="386">
        <v>2011</v>
      </c>
      <c r="G758" s="390">
        <v>13.190208500000002</v>
      </c>
      <c r="H758" s="387">
        <v>42.345148230242131</v>
      </c>
      <c r="I758" s="387">
        <v>1.4530809370215789</v>
      </c>
      <c r="J758" s="387">
        <v>1.2697237507640609</v>
      </c>
      <c r="K758" s="387">
        <v>1.211967649927596E-2</v>
      </c>
      <c r="L758" s="387">
        <v>1.6858203189130783E-2</v>
      </c>
      <c r="M758" s="387">
        <v>2.757040724564739E-3</v>
      </c>
      <c r="N758" s="387">
        <v>1.072129066222873E-2</v>
      </c>
      <c r="O758" s="387">
        <v>0.13486562323863188</v>
      </c>
      <c r="P758" s="387">
        <v>1.838037814186182E-2</v>
      </c>
      <c r="Q758" s="391">
        <v>558.54133412029978</v>
      </c>
      <c r="R758" s="391">
        <v>19.16644052669</v>
      </c>
      <c r="S758" s="391">
        <v>16.747921009980001</v>
      </c>
      <c r="T758" s="391">
        <v>0.15986105997800004</v>
      </c>
      <c r="U758" s="391">
        <v>0.222363215</v>
      </c>
      <c r="V758" s="391">
        <v>3.6365941999999984E-2</v>
      </c>
      <c r="W758" s="391">
        <v>0.14141605922390005</v>
      </c>
      <c r="X758" s="391">
        <v>1.7789056900000002</v>
      </c>
      <c r="Y758" s="391">
        <v>0.24244102000000003</v>
      </c>
      <c r="AA758" s="384" t="s">
        <v>1183</v>
      </c>
      <c r="AB758" s="384" t="s">
        <v>336</v>
      </c>
      <c r="AC758" s="382">
        <v>3</v>
      </c>
      <c r="AD758" s="384" t="s">
        <v>766</v>
      </c>
      <c r="AE758" s="382">
        <v>41</v>
      </c>
      <c r="AF758" s="386">
        <v>2011</v>
      </c>
      <c r="AG758" s="390">
        <v>13.190208500000002</v>
      </c>
      <c r="AH758" s="387">
        <v>42.345148230242131</v>
      </c>
      <c r="AI758" s="387">
        <v>1.4530809370215789</v>
      </c>
      <c r="AJ758" s="387">
        <v>1.2697237507640609</v>
      </c>
      <c r="AK758" s="387">
        <v>1.211967649927596E-2</v>
      </c>
      <c r="AL758" s="387">
        <v>1.6858203189130783E-2</v>
      </c>
      <c r="AM758" s="387">
        <v>2.757040724564739E-3</v>
      </c>
      <c r="AN758" s="387">
        <v>1.072129066222873E-2</v>
      </c>
      <c r="AO758" s="387">
        <v>0.13486562323863188</v>
      </c>
      <c r="AP758" s="387">
        <v>1.838037814186182E-2</v>
      </c>
      <c r="AQ758" s="391">
        <v>558.54133412029978</v>
      </c>
      <c r="AR758" s="391">
        <v>19.16644052669</v>
      </c>
      <c r="AS758" s="391">
        <v>16.747921009980001</v>
      </c>
      <c r="AT758" s="391">
        <v>0.15986105997800004</v>
      </c>
      <c r="AU758" s="391">
        <v>0.222363215</v>
      </c>
      <c r="AV758" s="391">
        <v>3.6365941999999984E-2</v>
      </c>
      <c r="AW758" s="391">
        <v>0.14141605922390005</v>
      </c>
      <c r="AX758" s="391">
        <v>1.7789056900000002</v>
      </c>
      <c r="AY758" s="391">
        <v>0.24244102000000003</v>
      </c>
    </row>
    <row r="759" spans="1:51" customFormat="1" x14ac:dyDescent="0.25">
      <c r="A759" s="384" t="s">
        <v>1184</v>
      </c>
      <c r="B759" s="384" t="s">
        <v>336</v>
      </c>
      <c r="C759" s="382">
        <v>3</v>
      </c>
      <c r="D759" s="384" t="s">
        <v>766</v>
      </c>
      <c r="E759" s="382">
        <v>41</v>
      </c>
      <c r="F759" s="386">
        <v>2012</v>
      </c>
      <c r="G759" s="390">
        <v>10.3266002</v>
      </c>
      <c r="H759" s="387">
        <v>42.34521610077438</v>
      </c>
      <c r="I759" s="387">
        <v>1.4530835320137603</v>
      </c>
      <c r="J759" s="387">
        <v>1.2697238729674072</v>
      </c>
      <c r="K759" s="387">
        <v>1.2119679890541326E-2</v>
      </c>
      <c r="L759" s="387">
        <v>1.6858231037161674E-2</v>
      </c>
      <c r="M759" s="387">
        <v>2.7570436976924895E-3</v>
      </c>
      <c r="N759" s="387">
        <v>1.0721296807129226E-2</v>
      </c>
      <c r="O759" s="387">
        <v>0.13486579639250487</v>
      </c>
      <c r="P759" s="387">
        <v>1.8380368303597152E-2</v>
      </c>
      <c r="Q759" s="391">
        <v>437.28211705529992</v>
      </c>
      <c r="R759" s="391">
        <v>15.005412692310003</v>
      </c>
      <c r="S759" s="391">
        <v>13.111930800530001</v>
      </c>
      <c r="T759" s="391">
        <v>0.12515508878160003</v>
      </c>
      <c r="U759" s="391">
        <v>0.17408821199999996</v>
      </c>
      <c r="V759" s="391">
        <v>2.8470888E-2</v>
      </c>
      <c r="W759" s="391">
        <v>0.11071454575276002</v>
      </c>
      <c r="X759" s="391">
        <v>1.39270516</v>
      </c>
      <c r="Y759" s="391">
        <v>0.18980671499999999</v>
      </c>
      <c r="AA759" s="384" t="s">
        <v>1184</v>
      </c>
      <c r="AB759" s="384" t="s">
        <v>336</v>
      </c>
      <c r="AC759" s="382">
        <v>3</v>
      </c>
      <c r="AD759" s="384" t="s">
        <v>766</v>
      </c>
      <c r="AE759" s="382">
        <v>41</v>
      </c>
      <c r="AF759" s="386">
        <v>2012</v>
      </c>
      <c r="AG759" s="390">
        <v>10.3266002</v>
      </c>
      <c r="AH759" s="387">
        <v>42.34521610077438</v>
      </c>
      <c r="AI759" s="387">
        <v>1.4530835320137603</v>
      </c>
      <c r="AJ759" s="387">
        <v>1.2697238729674072</v>
      </c>
      <c r="AK759" s="387">
        <v>1.2119679890541326E-2</v>
      </c>
      <c r="AL759" s="387">
        <v>1.6858231037161674E-2</v>
      </c>
      <c r="AM759" s="387">
        <v>2.7570436976924895E-3</v>
      </c>
      <c r="AN759" s="387">
        <v>1.0721296807129226E-2</v>
      </c>
      <c r="AO759" s="387">
        <v>0.13486579639250487</v>
      </c>
      <c r="AP759" s="387">
        <v>1.8380368303597152E-2</v>
      </c>
      <c r="AQ759" s="391">
        <v>437.28211705529992</v>
      </c>
      <c r="AR759" s="391">
        <v>15.005412692310003</v>
      </c>
      <c r="AS759" s="391">
        <v>13.111930800530001</v>
      </c>
      <c r="AT759" s="391">
        <v>0.12515508878160003</v>
      </c>
      <c r="AU759" s="391">
        <v>0.17408821199999996</v>
      </c>
      <c r="AV759" s="391">
        <v>2.8470888E-2</v>
      </c>
      <c r="AW759" s="391">
        <v>0.11071454575276002</v>
      </c>
      <c r="AX759" s="391">
        <v>1.39270516</v>
      </c>
      <c r="AY759" s="391">
        <v>0.18980671499999999</v>
      </c>
    </row>
    <row r="760" spans="1:51" customFormat="1" x14ac:dyDescent="0.25">
      <c r="A760" s="384" t="s">
        <v>1185</v>
      </c>
      <c r="B760" s="384" t="s">
        <v>336</v>
      </c>
      <c r="C760" s="382">
        <v>3</v>
      </c>
      <c r="D760" s="384" t="s">
        <v>766</v>
      </c>
      <c r="E760" s="382">
        <v>41</v>
      </c>
      <c r="F760" s="386">
        <v>2013</v>
      </c>
      <c r="G760" s="390">
        <v>20.627575099999991</v>
      </c>
      <c r="H760" s="387">
        <v>42.34494782687279</v>
      </c>
      <c r="I760" s="387">
        <v>1.453075591545417</v>
      </c>
      <c r="J760" s="387">
        <v>1.2697173310158019</v>
      </c>
      <c r="K760" s="387">
        <v>1.2119616804522025E-2</v>
      </c>
      <c r="L760" s="387">
        <v>1.685812550986665E-2</v>
      </c>
      <c r="M760" s="387">
        <v>2.7570321147443082E-3</v>
      </c>
      <c r="N760" s="387">
        <v>1.0721251572202498E-2</v>
      </c>
      <c r="O760" s="387">
        <v>0.1348650913407656</v>
      </c>
      <c r="P760" s="387">
        <v>1.8380296673844141E-2</v>
      </c>
      <c r="Q760" s="391">
        <v>873.47359140439994</v>
      </c>
      <c r="R760" s="391">
        <v>29.97342589058</v>
      </c>
      <c r="S760" s="391">
        <v>26.1911896013</v>
      </c>
      <c r="T760" s="391">
        <v>0.24999830581849999</v>
      </c>
      <c r="U760" s="391">
        <v>0.34774224999999997</v>
      </c>
      <c r="V760" s="391">
        <v>5.6870887000000009E-2</v>
      </c>
      <c r="W760" s="391">
        <v>0.22115342197160001</v>
      </c>
      <c r="X760" s="391">
        <v>2.7819398000000009</v>
      </c>
      <c r="Y760" s="391">
        <v>0.37914095000000009</v>
      </c>
      <c r="AA760" s="384" t="s">
        <v>1185</v>
      </c>
      <c r="AB760" s="384" t="s">
        <v>336</v>
      </c>
      <c r="AC760" s="382">
        <v>3</v>
      </c>
      <c r="AD760" s="384" t="s">
        <v>766</v>
      </c>
      <c r="AE760" s="382">
        <v>41</v>
      </c>
      <c r="AF760" s="386">
        <v>2013</v>
      </c>
      <c r="AG760" s="390">
        <v>20.627575099999991</v>
      </c>
      <c r="AH760" s="387">
        <v>42.34494782687279</v>
      </c>
      <c r="AI760" s="387">
        <v>1.453075591545417</v>
      </c>
      <c r="AJ760" s="387">
        <v>1.2697173310158019</v>
      </c>
      <c r="AK760" s="387">
        <v>1.2119616804522025E-2</v>
      </c>
      <c r="AL760" s="387">
        <v>1.685812550986665E-2</v>
      </c>
      <c r="AM760" s="387">
        <v>2.7570321147443082E-3</v>
      </c>
      <c r="AN760" s="387">
        <v>1.0721251572202498E-2</v>
      </c>
      <c r="AO760" s="387">
        <v>0.1348650913407656</v>
      </c>
      <c r="AP760" s="387">
        <v>1.8380296673844141E-2</v>
      </c>
      <c r="AQ760" s="391">
        <v>873.47359140439994</v>
      </c>
      <c r="AR760" s="391">
        <v>29.97342589058</v>
      </c>
      <c r="AS760" s="391">
        <v>26.1911896013</v>
      </c>
      <c r="AT760" s="391">
        <v>0.24999830581849999</v>
      </c>
      <c r="AU760" s="391">
        <v>0.34774224999999997</v>
      </c>
      <c r="AV760" s="391">
        <v>5.6870887000000009E-2</v>
      </c>
      <c r="AW760" s="391">
        <v>0.22115342197160001</v>
      </c>
      <c r="AX760" s="391">
        <v>2.7819398000000009</v>
      </c>
      <c r="AY760" s="391">
        <v>0.37914095000000009</v>
      </c>
    </row>
    <row r="761" spans="1:51" customFormat="1" x14ac:dyDescent="0.25">
      <c r="A761" s="384" t="s">
        <v>1186</v>
      </c>
      <c r="B761" s="384" t="s">
        <v>336</v>
      </c>
      <c r="C761" s="382">
        <v>3</v>
      </c>
      <c r="D761" s="384" t="s">
        <v>766</v>
      </c>
      <c r="E761" s="382">
        <v>41</v>
      </c>
      <c r="F761" s="386">
        <v>2014</v>
      </c>
      <c r="G761" s="390">
        <v>14.546645699999999</v>
      </c>
      <c r="H761" s="387">
        <v>42.238670657593602</v>
      </c>
      <c r="I761" s="387">
        <v>1.4525929149742054</v>
      </c>
      <c r="J761" s="387">
        <v>1.2709203666464495</v>
      </c>
      <c r="K761" s="387">
        <v>1.2082109265959512E-2</v>
      </c>
      <c r="L761" s="387">
        <v>1.703597744186483E-2</v>
      </c>
      <c r="M761" s="387">
        <v>2.757041439457071E-3</v>
      </c>
      <c r="N761" s="387">
        <v>1.0688074593416405E-2</v>
      </c>
      <c r="O761" s="387">
        <v>0.13628798562131747</v>
      </c>
      <c r="P761" s="387">
        <v>1.8380376171532115E-2</v>
      </c>
      <c r="Q761" s="391">
        <v>614.43097689500007</v>
      </c>
      <c r="R761" s="391">
        <v>21.130354480459989</v>
      </c>
      <c r="S761" s="391">
        <v>18.487628286519996</v>
      </c>
      <c r="T761" s="391">
        <v>0.17575416280060008</v>
      </c>
      <c r="U761" s="391">
        <v>0.24781632800000003</v>
      </c>
      <c r="V761" s="391">
        <v>4.0105705000000012E-2</v>
      </c>
      <c r="W761" s="391">
        <v>0.15547563432559999</v>
      </c>
      <c r="X761" s="391">
        <v>1.9825330399999994</v>
      </c>
      <c r="Y761" s="391">
        <v>0.26737282000000007</v>
      </c>
      <c r="AA761" s="384" t="s">
        <v>1186</v>
      </c>
      <c r="AB761" s="384" t="s">
        <v>336</v>
      </c>
      <c r="AC761" s="382">
        <v>3</v>
      </c>
      <c r="AD761" s="384" t="s">
        <v>766</v>
      </c>
      <c r="AE761" s="382">
        <v>41</v>
      </c>
      <c r="AF761" s="386">
        <v>2014</v>
      </c>
      <c r="AG761" s="390">
        <v>14.546645699999999</v>
      </c>
      <c r="AH761" s="387">
        <v>42.238670657593602</v>
      </c>
      <c r="AI761" s="387">
        <v>1.4525929149742054</v>
      </c>
      <c r="AJ761" s="387">
        <v>1.2709203666464495</v>
      </c>
      <c r="AK761" s="387">
        <v>1.2082109265959512E-2</v>
      </c>
      <c r="AL761" s="387">
        <v>1.703597744186483E-2</v>
      </c>
      <c r="AM761" s="387">
        <v>2.757041439457071E-3</v>
      </c>
      <c r="AN761" s="387">
        <v>1.0688074593416405E-2</v>
      </c>
      <c r="AO761" s="387">
        <v>0.13628798562131747</v>
      </c>
      <c r="AP761" s="387">
        <v>1.8380376171532115E-2</v>
      </c>
      <c r="AQ761" s="391">
        <v>614.43097689500007</v>
      </c>
      <c r="AR761" s="391">
        <v>21.130354480459989</v>
      </c>
      <c r="AS761" s="391">
        <v>18.487628286519996</v>
      </c>
      <c r="AT761" s="391">
        <v>0.17575416280060008</v>
      </c>
      <c r="AU761" s="391">
        <v>0.24781632800000003</v>
      </c>
      <c r="AV761" s="391">
        <v>4.0105705000000012E-2</v>
      </c>
      <c r="AW761" s="391">
        <v>0.15547563432559999</v>
      </c>
      <c r="AX761" s="391">
        <v>1.9825330399999994</v>
      </c>
      <c r="AY761" s="391">
        <v>0.26737282000000007</v>
      </c>
    </row>
    <row r="762" spans="1:51" customFormat="1" x14ac:dyDescent="0.25">
      <c r="A762" s="384" t="s">
        <v>1187</v>
      </c>
      <c r="B762" s="384" t="s">
        <v>336</v>
      </c>
      <c r="C762" s="382">
        <v>3</v>
      </c>
      <c r="D762" s="384" t="s">
        <v>766</v>
      </c>
      <c r="E762" s="382">
        <v>41</v>
      </c>
      <c r="F762" s="386">
        <v>2015</v>
      </c>
      <c r="G762" s="390">
        <v>27.013186000000008</v>
      </c>
      <c r="H762" s="387">
        <v>42.238691714216884</v>
      </c>
      <c r="I762" s="387">
        <v>1.4525937630955483</v>
      </c>
      <c r="J762" s="387">
        <v>1.2709217833409197</v>
      </c>
      <c r="K762" s="387">
        <v>1.2082148062435136E-2</v>
      </c>
      <c r="L762" s="387">
        <v>1.7036044174870743E-2</v>
      </c>
      <c r="M762" s="387">
        <v>2.757048317070041E-3</v>
      </c>
      <c r="N762" s="387">
        <v>1.0688098172696101E-2</v>
      </c>
      <c r="O762" s="387">
        <v>0.13628826307270822</v>
      </c>
      <c r="P762" s="387">
        <v>1.8380416882332946E-2</v>
      </c>
      <c r="Q762" s="391">
        <v>1141.0016356727999</v>
      </c>
      <c r="R762" s="391">
        <v>39.239185504939996</v>
      </c>
      <c r="S762" s="391">
        <v>34.331646524839975</v>
      </c>
      <c r="T762" s="391">
        <v>0.32637731289010002</v>
      </c>
      <c r="U762" s="391">
        <v>0.46019783000000003</v>
      </c>
      <c r="V762" s="391">
        <v>7.4476659000000014E-2</v>
      </c>
      <c r="W762" s="391">
        <v>0.28871958392529995</v>
      </c>
      <c r="X762" s="391">
        <v>3.6815802</v>
      </c>
      <c r="Y762" s="391">
        <v>0.4965136200000001</v>
      </c>
      <c r="AA762" s="384" t="s">
        <v>1187</v>
      </c>
      <c r="AB762" s="384" t="s">
        <v>336</v>
      </c>
      <c r="AC762" s="382">
        <v>3</v>
      </c>
      <c r="AD762" s="384" t="s">
        <v>766</v>
      </c>
      <c r="AE762" s="382">
        <v>41</v>
      </c>
      <c r="AF762" s="386">
        <v>2015</v>
      </c>
      <c r="AG762" s="390">
        <v>27.013186000000008</v>
      </c>
      <c r="AH762" s="387">
        <v>42.238691714216884</v>
      </c>
      <c r="AI762" s="387">
        <v>1.4525937630955483</v>
      </c>
      <c r="AJ762" s="387">
        <v>1.2709217833409197</v>
      </c>
      <c r="AK762" s="387">
        <v>1.2082148062435136E-2</v>
      </c>
      <c r="AL762" s="387">
        <v>1.7036044174870743E-2</v>
      </c>
      <c r="AM762" s="387">
        <v>2.757048317070041E-3</v>
      </c>
      <c r="AN762" s="387">
        <v>1.0688098172696101E-2</v>
      </c>
      <c r="AO762" s="387">
        <v>0.13628826307270822</v>
      </c>
      <c r="AP762" s="387">
        <v>1.8380416882332946E-2</v>
      </c>
      <c r="AQ762" s="391">
        <v>1141.0016356727999</v>
      </c>
      <c r="AR762" s="391">
        <v>39.239185504939996</v>
      </c>
      <c r="AS762" s="391">
        <v>34.331646524839975</v>
      </c>
      <c r="AT762" s="391">
        <v>0.32637731289010002</v>
      </c>
      <c r="AU762" s="391">
        <v>0.46019783000000003</v>
      </c>
      <c r="AV762" s="391">
        <v>7.4476659000000014E-2</v>
      </c>
      <c r="AW762" s="391">
        <v>0.28871958392529995</v>
      </c>
      <c r="AX762" s="391">
        <v>3.6815802</v>
      </c>
      <c r="AY762" s="391">
        <v>0.4965136200000001</v>
      </c>
    </row>
    <row r="763" spans="1:51" customFormat="1" x14ac:dyDescent="0.25">
      <c r="A763" s="384" t="s">
        <v>1188</v>
      </c>
      <c r="B763" s="384" t="s">
        <v>336</v>
      </c>
      <c r="C763" s="382">
        <v>3</v>
      </c>
      <c r="D763" s="384" t="s">
        <v>766</v>
      </c>
      <c r="E763" s="382">
        <v>41</v>
      </c>
      <c r="F763" s="386">
        <v>2016</v>
      </c>
      <c r="G763" s="390">
        <v>31.169405999999999</v>
      </c>
      <c r="H763" s="387">
        <v>42.238648950413115</v>
      </c>
      <c r="I763" s="387">
        <v>1.4525904017285411</v>
      </c>
      <c r="J763" s="387">
        <v>1.2709197071804967</v>
      </c>
      <c r="K763" s="387">
        <v>1.2082110191050805E-2</v>
      </c>
      <c r="L763" s="387">
        <v>1.7035991317896789E-2</v>
      </c>
      <c r="M763" s="387">
        <v>2.7570408945233036E-3</v>
      </c>
      <c r="N763" s="387">
        <v>1.0688066101073597E-2</v>
      </c>
      <c r="O763" s="387">
        <v>0.13628796455088046</v>
      </c>
      <c r="P763" s="387">
        <v>1.8380362782659379E-2</v>
      </c>
      <c r="Q763" s="391">
        <v>1316.5535980269001</v>
      </c>
      <c r="R763" s="391">
        <v>45.27637998318</v>
      </c>
      <c r="S763" s="391">
        <v>39.613812346510016</v>
      </c>
      <c r="T763" s="391">
        <v>0.37659219788160009</v>
      </c>
      <c r="U763" s="391">
        <v>0.53100173000000006</v>
      </c>
      <c r="V763" s="391">
        <v>8.593532700000002E-2</v>
      </c>
      <c r="W763" s="391">
        <v>0.33314067165919997</v>
      </c>
      <c r="X763" s="391">
        <v>4.2480149000000003</v>
      </c>
      <c r="Y763" s="391">
        <v>0.57290498999999995</v>
      </c>
      <c r="AA763" s="384" t="s">
        <v>1188</v>
      </c>
      <c r="AB763" s="384" t="s">
        <v>336</v>
      </c>
      <c r="AC763" s="382">
        <v>3</v>
      </c>
      <c r="AD763" s="384" t="s">
        <v>766</v>
      </c>
      <c r="AE763" s="382">
        <v>41</v>
      </c>
      <c r="AF763" s="386">
        <v>2016</v>
      </c>
      <c r="AG763" s="390">
        <v>31.169405999999999</v>
      </c>
      <c r="AH763" s="387">
        <v>42.238648950413115</v>
      </c>
      <c r="AI763" s="387">
        <v>1.4525904017285411</v>
      </c>
      <c r="AJ763" s="387">
        <v>1.2709197071804967</v>
      </c>
      <c r="AK763" s="387">
        <v>1.2082110191050805E-2</v>
      </c>
      <c r="AL763" s="387">
        <v>1.7035991317896789E-2</v>
      </c>
      <c r="AM763" s="387">
        <v>2.7570408945233036E-3</v>
      </c>
      <c r="AN763" s="387">
        <v>1.0688066101073597E-2</v>
      </c>
      <c r="AO763" s="387">
        <v>0.13628796455088046</v>
      </c>
      <c r="AP763" s="387">
        <v>1.8380362782659379E-2</v>
      </c>
      <c r="AQ763" s="391">
        <v>1316.5535980269001</v>
      </c>
      <c r="AR763" s="391">
        <v>45.27637998318</v>
      </c>
      <c r="AS763" s="391">
        <v>39.613812346510016</v>
      </c>
      <c r="AT763" s="391">
        <v>0.37659219788160009</v>
      </c>
      <c r="AU763" s="391">
        <v>0.53100173000000006</v>
      </c>
      <c r="AV763" s="391">
        <v>8.593532700000002E-2</v>
      </c>
      <c r="AW763" s="391">
        <v>0.33314067165919997</v>
      </c>
      <c r="AX763" s="391">
        <v>4.2480149000000003</v>
      </c>
      <c r="AY763" s="391">
        <v>0.57290498999999995</v>
      </c>
    </row>
    <row r="764" spans="1:51" customFormat="1" x14ac:dyDescent="0.25">
      <c r="A764" s="384" t="s">
        <v>1189</v>
      </c>
      <c r="B764" s="384" t="s">
        <v>336</v>
      </c>
      <c r="C764" s="382">
        <v>3</v>
      </c>
      <c r="D764" s="384" t="s">
        <v>766</v>
      </c>
      <c r="E764" s="382">
        <v>41</v>
      </c>
      <c r="F764" s="386">
        <v>2017</v>
      </c>
      <c r="G764" s="390">
        <v>41.692036000000016</v>
      </c>
      <c r="H764" s="387">
        <v>42.238525487431204</v>
      </c>
      <c r="I764" s="387">
        <v>1.4525866608025564</v>
      </c>
      <c r="J764" s="387">
        <v>1.2709172836723535</v>
      </c>
      <c r="K764" s="387">
        <v>1.2082090167268387E-2</v>
      </c>
      <c r="L764" s="387">
        <v>1.7035942068168601E-2</v>
      </c>
      <c r="M764" s="387">
        <v>2.7570336454664861E-3</v>
      </c>
      <c r="N764" s="387">
        <v>1.0688048052074023E-2</v>
      </c>
      <c r="O764" s="387">
        <v>0.13628744827909095</v>
      </c>
      <c r="P764" s="387">
        <v>1.8380322803136784E-2</v>
      </c>
      <c r="Q764" s="391">
        <v>1761.0101252089</v>
      </c>
      <c r="R764" s="391">
        <v>60.561295355299997</v>
      </c>
      <c r="S764" s="391">
        <v>52.987129143889995</v>
      </c>
      <c r="T764" s="391">
        <v>0.50372693820899983</v>
      </c>
      <c r="U764" s="391">
        <v>0.71026310999999998</v>
      </c>
      <c r="V764" s="391">
        <v>0.11494634600000002</v>
      </c>
      <c r="W764" s="391">
        <v>0.44560648415680021</v>
      </c>
      <c r="X764" s="391">
        <v>5.6821012</v>
      </c>
      <c r="Y764" s="391">
        <v>0.76631307999999998</v>
      </c>
      <c r="AA764" s="384" t="s">
        <v>1189</v>
      </c>
      <c r="AB764" s="384" t="s">
        <v>336</v>
      </c>
      <c r="AC764" s="382">
        <v>3</v>
      </c>
      <c r="AD764" s="384" t="s">
        <v>766</v>
      </c>
      <c r="AE764" s="382">
        <v>41</v>
      </c>
      <c r="AF764" s="386">
        <v>2017</v>
      </c>
      <c r="AG764" s="390">
        <v>41.692036000000016</v>
      </c>
      <c r="AH764" s="387">
        <v>42.238525487431204</v>
      </c>
      <c r="AI764" s="387">
        <v>1.4525866608025564</v>
      </c>
      <c r="AJ764" s="387">
        <v>1.2709172836723535</v>
      </c>
      <c r="AK764" s="387">
        <v>1.2082090167268387E-2</v>
      </c>
      <c r="AL764" s="387">
        <v>1.7035942068168601E-2</v>
      </c>
      <c r="AM764" s="387">
        <v>2.7570336454664861E-3</v>
      </c>
      <c r="AN764" s="387">
        <v>1.0688048052074023E-2</v>
      </c>
      <c r="AO764" s="387">
        <v>0.13628744827909095</v>
      </c>
      <c r="AP764" s="387">
        <v>1.8380322803136784E-2</v>
      </c>
      <c r="AQ764" s="391">
        <v>1761.0101252089</v>
      </c>
      <c r="AR764" s="391">
        <v>60.561295355299997</v>
      </c>
      <c r="AS764" s="391">
        <v>52.987129143889995</v>
      </c>
      <c r="AT764" s="391">
        <v>0.50372693820899983</v>
      </c>
      <c r="AU764" s="391">
        <v>0.71026310999999998</v>
      </c>
      <c r="AV764" s="391">
        <v>0.11494634600000002</v>
      </c>
      <c r="AW764" s="391">
        <v>0.44560648415680021</v>
      </c>
      <c r="AX764" s="391">
        <v>5.6821012</v>
      </c>
      <c r="AY764" s="391">
        <v>0.76631307999999998</v>
      </c>
    </row>
    <row r="765" spans="1:51" customFormat="1" x14ac:dyDescent="0.25">
      <c r="A765" s="384" t="s">
        <v>1190</v>
      </c>
      <c r="B765" s="384" t="s">
        <v>336</v>
      </c>
      <c r="C765" s="382">
        <v>3</v>
      </c>
      <c r="D765" s="384" t="s">
        <v>766</v>
      </c>
      <c r="E765" s="382">
        <v>41</v>
      </c>
      <c r="F765" s="386">
        <v>2018</v>
      </c>
      <c r="G765" s="390">
        <v>52.816153999999997</v>
      </c>
      <c r="H765" s="387">
        <v>42.238660132685929</v>
      </c>
      <c r="I765" s="387">
        <v>1.4525901240234185</v>
      </c>
      <c r="J765" s="387">
        <v>1.2709222777116638</v>
      </c>
      <c r="K765" s="387">
        <v>1.2082117697454839E-2</v>
      </c>
      <c r="L765" s="387">
        <v>1.7035961762759174E-2</v>
      </c>
      <c r="M765" s="387">
        <v>2.7570491028180502E-3</v>
      </c>
      <c r="N765" s="387">
        <v>1.0688066626979315E-2</v>
      </c>
      <c r="O765" s="387">
        <v>0.1362877861193755</v>
      </c>
      <c r="P765" s="387">
        <v>1.8380423913486772E-2</v>
      </c>
      <c r="Q765" s="391">
        <v>2230.8835783216005</v>
      </c>
      <c r="R765" s="391">
        <v>76.720223689299971</v>
      </c>
      <c r="S765" s="391">
        <v>67.125226741649996</v>
      </c>
      <c r="T765" s="391">
        <v>0.63813098895490017</v>
      </c>
      <c r="U765" s="391">
        <v>0.89977397999999997</v>
      </c>
      <c r="V765" s="391">
        <v>0.14561672999999997</v>
      </c>
      <c r="W765" s="391">
        <v>0.56450257293280004</v>
      </c>
      <c r="X765" s="391">
        <v>7.1981966999999987</v>
      </c>
      <c r="Y765" s="391">
        <v>0.97078330000000002</v>
      </c>
      <c r="AA765" s="384" t="s">
        <v>1190</v>
      </c>
      <c r="AB765" s="384" t="s">
        <v>336</v>
      </c>
      <c r="AC765" s="382">
        <v>3</v>
      </c>
      <c r="AD765" s="384" t="s">
        <v>766</v>
      </c>
      <c r="AE765" s="382">
        <v>41</v>
      </c>
      <c r="AF765" s="386">
        <v>2018</v>
      </c>
      <c r="AG765" s="390">
        <v>52.816153999999997</v>
      </c>
      <c r="AH765" s="387">
        <v>42.238660132685929</v>
      </c>
      <c r="AI765" s="387">
        <v>1.4525901240234185</v>
      </c>
      <c r="AJ765" s="387">
        <v>1.2709222777116638</v>
      </c>
      <c r="AK765" s="387">
        <v>1.2082117697454839E-2</v>
      </c>
      <c r="AL765" s="387">
        <v>1.7035961762759174E-2</v>
      </c>
      <c r="AM765" s="387">
        <v>2.7570491028180502E-3</v>
      </c>
      <c r="AN765" s="387">
        <v>1.0688066626979315E-2</v>
      </c>
      <c r="AO765" s="387">
        <v>0.1362877861193755</v>
      </c>
      <c r="AP765" s="387">
        <v>1.8380423913486772E-2</v>
      </c>
      <c r="AQ765" s="391">
        <v>2230.8835783216005</v>
      </c>
      <c r="AR765" s="391">
        <v>76.720223689299971</v>
      </c>
      <c r="AS765" s="391">
        <v>67.125226741649996</v>
      </c>
      <c r="AT765" s="391">
        <v>0.63813098895490017</v>
      </c>
      <c r="AU765" s="391">
        <v>0.89977397999999997</v>
      </c>
      <c r="AV765" s="391">
        <v>0.14561672999999997</v>
      </c>
      <c r="AW765" s="391">
        <v>0.56450257293280004</v>
      </c>
      <c r="AX765" s="391">
        <v>7.1981966999999987</v>
      </c>
      <c r="AY765" s="391">
        <v>0.97078330000000002</v>
      </c>
    </row>
    <row r="766" spans="1:51" customFormat="1" x14ac:dyDescent="0.25">
      <c r="A766" s="384" t="s">
        <v>1191</v>
      </c>
      <c r="B766" s="384" t="s">
        <v>336</v>
      </c>
      <c r="C766" s="382">
        <v>3</v>
      </c>
      <c r="D766" s="384" t="s">
        <v>766</v>
      </c>
      <c r="E766" s="382">
        <v>41</v>
      </c>
      <c r="F766" s="386">
        <v>2019</v>
      </c>
      <c r="G766" s="390">
        <v>44.870554999999996</v>
      </c>
      <c r="H766" s="387">
        <v>42.238725305911643</v>
      </c>
      <c r="I766" s="387">
        <v>1.4525925975174592</v>
      </c>
      <c r="J766" s="387">
        <v>1.2709246068795006</v>
      </c>
      <c r="K766" s="387">
        <v>1.2082135562522021E-2</v>
      </c>
      <c r="L766" s="387">
        <v>1.7035992534525153E-2</v>
      </c>
      <c r="M766" s="387">
        <v>2.757049918370745E-3</v>
      </c>
      <c r="N766" s="387">
        <v>1.0688090612939819E-2</v>
      </c>
      <c r="O766" s="387">
        <v>0.13628793983047457</v>
      </c>
      <c r="P766" s="387">
        <v>1.838041762576817E-2</v>
      </c>
      <c r="Q766" s="391">
        <v>1895.2750469688001</v>
      </c>
      <c r="R766" s="391">
        <v>65.178636039500006</v>
      </c>
      <c r="S766" s="391">
        <v>57.02709247384</v>
      </c>
      <c r="T766" s="391">
        <v>0.5421321282756002</v>
      </c>
      <c r="U766" s="391">
        <v>0.76441444000000014</v>
      </c>
      <c r="V766" s="391">
        <v>0.12371036000000002</v>
      </c>
      <c r="W766" s="391">
        <v>0.47958055769289987</v>
      </c>
      <c r="X766" s="391">
        <v>6.1153154999999995</v>
      </c>
      <c r="Y766" s="391">
        <v>0.82473954000000005</v>
      </c>
      <c r="AA766" s="384" t="s">
        <v>1191</v>
      </c>
      <c r="AB766" s="384" t="s">
        <v>336</v>
      </c>
      <c r="AC766" s="382">
        <v>3</v>
      </c>
      <c r="AD766" s="384" t="s">
        <v>766</v>
      </c>
      <c r="AE766" s="382">
        <v>41</v>
      </c>
      <c r="AF766" s="386">
        <v>2019</v>
      </c>
      <c r="AG766" s="390">
        <v>44.870554999999996</v>
      </c>
      <c r="AH766" s="387">
        <v>42.238725305911643</v>
      </c>
      <c r="AI766" s="387">
        <v>1.4525925975174592</v>
      </c>
      <c r="AJ766" s="387">
        <v>1.2709246068795006</v>
      </c>
      <c r="AK766" s="387">
        <v>1.2082135562522021E-2</v>
      </c>
      <c r="AL766" s="387">
        <v>1.7035992534525153E-2</v>
      </c>
      <c r="AM766" s="387">
        <v>2.757049918370745E-3</v>
      </c>
      <c r="AN766" s="387">
        <v>1.0688090612939819E-2</v>
      </c>
      <c r="AO766" s="387">
        <v>0.13628793983047457</v>
      </c>
      <c r="AP766" s="387">
        <v>1.838041762576817E-2</v>
      </c>
      <c r="AQ766" s="391">
        <v>1895.2750469688001</v>
      </c>
      <c r="AR766" s="391">
        <v>65.178636039500006</v>
      </c>
      <c r="AS766" s="391">
        <v>57.02709247384</v>
      </c>
      <c r="AT766" s="391">
        <v>0.5421321282756002</v>
      </c>
      <c r="AU766" s="391">
        <v>0.76441444000000014</v>
      </c>
      <c r="AV766" s="391">
        <v>0.12371036000000002</v>
      </c>
      <c r="AW766" s="391">
        <v>0.47958055769289987</v>
      </c>
      <c r="AX766" s="391">
        <v>6.1153154999999995</v>
      </c>
      <c r="AY766" s="391">
        <v>0.82473954000000005</v>
      </c>
    </row>
    <row r="767" spans="1:51" customFormat="1" x14ac:dyDescent="0.25">
      <c r="A767" s="384" t="s">
        <v>1192</v>
      </c>
      <c r="B767" s="384" t="s">
        <v>336</v>
      </c>
      <c r="C767" s="382">
        <v>3</v>
      </c>
      <c r="D767" s="384" t="s">
        <v>766</v>
      </c>
      <c r="E767" s="382">
        <v>41</v>
      </c>
      <c r="F767" s="386">
        <v>2020</v>
      </c>
      <c r="G767" s="390">
        <v>50.458500000000001</v>
      </c>
      <c r="H767" s="387">
        <v>42.238741840423337</v>
      </c>
      <c r="I767" s="387">
        <v>1.4525938288058504</v>
      </c>
      <c r="J767" s="387">
        <v>1.2709250618884826</v>
      </c>
      <c r="K767" s="387">
        <v>1.2082135917823556E-2</v>
      </c>
      <c r="L767" s="387">
        <v>1.7036011177502301E-2</v>
      </c>
      <c r="M767" s="387">
        <v>2.7570418264514403E-3</v>
      </c>
      <c r="N767" s="387">
        <v>1.0688085816528435E-2</v>
      </c>
      <c r="O767" s="387">
        <v>0.13628803075794957</v>
      </c>
      <c r="P767" s="387">
        <v>1.838037654706343E-2</v>
      </c>
      <c r="Q767" s="391">
        <v>2131.303555155001</v>
      </c>
      <c r="R767" s="391">
        <v>73.295705710800007</v>
      </c>
      <c r="S767" s="391">
        <v>64.128972235299997</v>
      </c>
      <c r="T767" s="391">
        <v>0.60964645520949989</v>
      </c>
      <c r="U767" s="391">
        <v>0.85961156999999988</v>
      </c>
      <c r="V767" s="391">
        <v>0.139116195</v>
      </c>
      <c r="W767" s="391">
        <v>0.53930477817330003</v>
      </c>
      <c r="X767" s="391">
        <v>6.8768895999999984</v>
      </c>
      <c r="Y767" s="391">
        <v>0.92744623000000004</v>
      </c>
      <c r="AA767" s="384" t="s">
        <v>1192</v>
      </c>
      <c r="AB767" s="384" t="s">
        <v>336</v>
      </c>
      <c r="AC767" s="382">
        <v>3</v>
      </c>
      <c r="AD767" s="384" t="s">
        <v>766</v>
      </c>
      <c r="AE767" s="382">
        <v>41</v>
      </c>
      <c r="AF767" s="386">
        <v>2020</v>
      </c>
      <c r="AG767" s="390">
        <v>50.458500000000001</v>
      </c>
      <c r="AH767" s="387">
        <v>42.238741840423337</v>
      </c>
      <c r="AI767" s="387">
        <v>1.4525938288058504</v>
      </c>
      <c r="AJ767" s="387">
        <v>1.2709250618884826</v>
      </c>
      <c r="AK767" s="387">
        <v>1.2082135917823556E-2</v>
      </c>
      <c r="AL767" s="387">
        <v>1.7036011177502301E-2</v>
      </c>
      <c r="AM767" s="387">
        <v>2.7570418264514403E-3</v>
      </c>
      <c r="AN767" s="387">
        <v>1.0688085816528435E-2</v>
      </c>
      <c r="AO767" s="387">
        <v>0.13628803075794957</v>
      </c>
      <c r="AP767" s="387">
        <v>1.838037654706343E-2</v>
      </c>
      <c r="AQ767" s="391">
        <v>2131.303555155001</v>
      </c>
      <c r="AR767" s="391">
        <v>73.295705710800007</v>
      </c>
      <c r="AS767" s="391">
        <v>64.128972235299997</v>
      </c>
      <c r="AT767" s="391">
        <v>0.60964645520949989</v>
      </c>
      <c r="AU767" s="391">
        <v>0.85961156999999988</v>
      </c>
      <c r="AV767" s="391">
        <v>0.139116195</v>
      </c>
      <c r="AW767" s="391">
        <v>0.53930477817330003</v>
      </c>
      <c r="AX767" s="391">
        <v>6.8768895999999984</v>
      </c>
      <c r="AY767" s="391">
        <v>0.92744623000000004</v>
      </c>
    </row>
    <row r="768" spans="1:51" customFormat="1" x14ac:dyDescent="0.25">
      <c r="A768" s="384" t="s">
        <v>1193</v>
      </c>
      <c r="B768" s="384" t="s">
        <v>336</v>
      </c>
      <c r="C768" s="382">
        <v>3</v>
      </c>
      <c r="D768" s="384" t="s">
        <v>766</v>
      </c>
      <c r="E768" s="382">
        <v>41</v>
      </c>
      <c r="F768" s="386">
        <v>2021</v>
      </c>
      <c r="G768" s="390">
        <v>50.237091999999997</v>
      </c>
      <c r="H768" s="387">
        <v>41.840360948002328</v>
      </c>
      <c r="I768" s="387">
        <v>1.4497858714791851</v>
      </c>
      <c r="J768" s="387">
        <v>1.2768280252933433</v>
      </c>
      <c r="K768" s="387">
        <v>1.1936849283041702E-2</v>
      </c>
      <c r="L768" s="387">
        <v>1.739584528499381E-2</v>
      </c>
      <c r="M768" s="387">
        <v>2.7570476611186007E-3</v>
      </c>
      <c r="N768" s="387">
        <v>1.055956756396449E-2</v>
      </c>
      <c r="O768" s="387">
        <v>0.13916677541765354</v>
      </c>
      <c r="P768" s="387">
        <v>1.8380411429865406E-2</v>
      </c>
      <c r="Q768" s="391">
        <v>2101.9380622580002</v>
      </c>
      <c r="R768" s="391">
        <v>72.833026205799996</v>
      </c>
      <c r="S768" s="391">
        <v>64.144126974840006</v>
      </c>
      <c r="T768" s="391">
        <v>0.59967259562230002</v>
      </c>
      <c r="U768" s="391">
        <v>0.87391668000000011</v>
      </c>
      <c r="V768" s="391">
        <v>0.13850605699999996</v>
      </c>
      <c r="W768" s="391">
        <v>0.53048196719109997</v>
      </c>
      <c r="X768" s="391">
        <v>6.9913340999999996</v>
      </c>
      <c r="Y768" s="391">
        <v>0.92337841999999992</v>
      </c>
      <c r="AA768" s="384" t="s">
        <v>1193</v>
      </c>
      <c r="AB768" s="384" t="s">
        <v>336</v>
      </c>
      <c r="AC768" s="382">
        <v>3</v>
      </c>
      <c r="AD768" s="384" t="s">
        <v>766</v>
      </c>
      <c r="AE768" s="382">
        <v>41</v>
      </c>
      <c r="AF768" s="386">
        <v>2021</v>
      </c>
      <c r="AG768" s="390">
        <v>50.237091999999997</v>
      </c>
      <c r="AH768" s="387">
        <v>41.840360948002328</v>
      </c>
      <c r="AI768" s="387">
        <v>1.4497858714791851</v>
      </c>
      <c r="AJ768" s="387">
        <v>1.2768280252933433</v>
      </c>
      <c r="AK768" s="387">
        <v>1.1936849283041702E-2</v>
      </c>
      <c r="AL768" s="387">
        <v>1.739584528499381E-2</v>
      </c>
      <c r="AM768" s="387">
        <v>2.7570476611186007E-3</v>
      </c>
      <c r="AN768" s="387">
        <v>1.055956756396449E-2</v>
      </c>
      <c r="AO768" s="387">
        <v>0.13916677541765354</v>
      </c>
      <c r="AP768" s="387">
        <v>1.8380411429865406E-2</v>
      </c>
      <c r="AQ768" s="391">
        <v>2101.9380622580002</v>
      </c>
      <c r="AR768" s="391">
        <v>72.833026205799996</v>
      </c>
      <c r="AS768" s="391">
        <v>64.144126974840006</v>
      </c>
      <c r="AT768" s="391">
        <v>0.59967259562230002</v>
      </c>
      <c r="AU768" s="391">
        <v>0.87391668000000011</v>
      </c>
      <c r="AV768" s="391">
        <v>0.13850605699999996</v>
      </c>
      <c r="AW768" s="391">
        <v>0.53048196719109997</v>
      </c>
      <c r="AX768" s="391">
        <v>6.9913340999999996</v>
      </c>
      <c r="AY768" s="391">
        <v>0.92337841999999992</v>
      </c>
    </row>
    <row r="769" spans="1:51" customFormat="1" x14ac:dyDescent="0.25">
      <c r="A769" s="384" t="s">
        <v>1194</v>
      </c>
      <c r="B769" s="384" t="s">
        <v>336</v>
      </c>
      <c r="C769" s="382">
        <v>3</v>
      </c>
      <c r="D769" s="384" t="s">
        <v>766</v>
      </c>
      <c r="E769" s="382">
        <v>41</v>
      </c>
      <c r="F769" s="386">
        <v>2022</v>
      </c>
      <c r="G769" s="390">
        <v>39.932781000000006</v>
      </c>
      <c r="H769" s="387">
        <v>41.8402796675894</v>
      </c>
      <c r="I769" s="387">
        <v>1.4497837920096266</v>
      </c>
      <c r="J769" s="387">
        <v>1.2768264937255434</v>
      </c>
      <c r="K769" s="387">
        <v>1.1936828260115412E-2</v>
      </c>
      <c r="L769" s="387">
        <v>1.7395791943466195E-2</v>
      </c>
      <c r="M769" s="387">
        <v>2.7570398866034393E-3</v>
      </c>
      <c r="N769" s="387">
        <v>1.0559545009269453E-2</v>
      </c>
      <c r="O769" s="387">
        <v>0.13916635057297913</v>
      </c>
      <c r="P769" s="387">
        <v>1.8380356479554976E-2</v>
      </c>
      <c r="Q769" s="391">
        <v>1670.7987249446005</v>
      </c>
      <c r="R769" s="391">
        <v>57.893898663669979</v>
      </c>
      <c r="S769" s="391">
        <v>50.987232748940002</v>
      </c>
      <c r="T769" s="391">
        <v>0.47667074874579984</v>
      </c>
      <c r="U769" s="391">
        <v>0.6946623500000001</v>
      </c>
      <c r="V769" s="391">
        <v>0.11009626999999998</v>
      </c>
      <c r="W769" s="391">
        <v>0.42167199831480012</v>
      </c>
      <c r="X769" s="391">
        <v>5.5572994000000007</v>
      </c>
      <c r="Y769" s="391">
        <v>0.7339787499999999</v>
      </c>
      <c r="AA769" s="384" t="s">
        <v>1194</v>
      </c>
      <c r="AB769" s="384" t="s">
        <v>336</v>
      </c>
      <c r="AC769" s="382">
        <v>3</v>
      </c>
      <c r="AD769" s="384" t="s">
        <v>766</v>
      </c>
      <c r="AE769" s="382">
        <v>41</v>
      </c>
      <c r="AF769" s="386">
        <v>2022</v>
      </c>
      <c r="AG769" s="390">
        <v>39.932781000000006</v>
      </c>
      <c r="AH769" s="387">
        <v>41.8402796675894</v>
      </c>
      <c r="AI769" s="387">
        <v>1.4497837920096266</v>
      </c>
      <c r="AJ769" s="387">
        <v>1.2768264937255434</v>
      </c>
      <c r="AK769" s="387">
        <v>1.1936828260115412E-2</v>
      </c>
      <c r="AL769" s="387">
        <v>1.7395791943466195E-2</v>
      </c>
      <c r="AM769" s="387">
        <v>2.7570398866034393E-3</v>
      </c>
      <c r="AN769" s="387">
        <v>1.0559545009269453E-2</v>
      </c>
      <c r="AO769" s="387">
        <v>0.13916635057297913</v>
      </c>
      <c r="AP769" s="387">
        <v>1.8380356479554976E-2</v>
      </c>
      <c r="AQ769" s="391">
        <v>1670.7987249446005</v>
      </c>
      <c r="AR769" s="391">
        <v>57.893898663669979</v>
      </c>
      <c r="AS769" s="391">
        <v>50.987232748940002</v>
      </c>
      <c r="AT769" s="391">
        <v>0.47667074874579984</v>
      </c>
      <c r="AU769" s="391">
        <v>0.6946623500000001</v>
      </c>
      <c r="AV769" s="391">
        <v>0.11009626999999998</v>
      </c>
      <c r="AW769" s="391">
        <v>0.42167199831480012</v>
      </c>
      <c r="AX769" s="391">
        <v>5.5572994000000007</v>
      </c>
      <c r="AY769" s="391">
        <v>0.7339787499999999</v>
      </c>
    </row>
    <row r="770" spans="1:51" customFormat="1" x14ac:dyDescent="0.25">
      <c r="A770" s="384" t="s">
        <v>1195</v>
      </c>
      <c r="B770" s="384" t="s">
        <v>336</v>
      </c>
      <c r="C770" s="382">
        <v>3</v>
      </c>
      <c r="D770" s="384" t="s">
        <v>766</v>
      </c>
      <c r="E770" s="382">
        <v>41</v>
      </c>
      <c r="F770" s="386">
        <v>2023</v>
      </c>
      <c r="G770" s="390">
        <v>40.237328999999995</v>
      </c>
      <c r="H770" s="387">
        <v>41.840294975856857</v>
      </c>
      <c r="I770" s="387">
        <v>1.4497819753152599</v>
      </c>
      <c r="J770" s="387">
        <v>1.2768259378896647</v>
      </c>
      <c r="K770" s="387">
        <v>1.1936819692651569E-2</v>
      </c>
      <c r="L770" s="387">
        <v>1.739580676441024E-2</v>
      </c>
      <c r="M770" s="387">
        <v>2.7570384455687909E-3</v>
      </c>
      <c r="N770" s="387">
        <v>1.0559544928710354E-2</v>
      </c>
      <c r="O770" s="387">
        <v>0.13916646157104515</v>
      </c>
      <c r="P770" s="387">
        <v>1.8380352980189116E-2</v>
      </c>
      <c r="Q770" s="391">
        <v>1683.5417144005992</v>
      </c>
      <c r="R770" s="391">
        <v>58.335354319029982</v>
      </c>
      <c r="S770" s="391">
        <v>51.3760653386</v>
      </c>
      <c r="T770" s="391">
        <v>0.4803057411869</v>
      </c>
      <c r="U770" s="391">
        <v>0.69996080000000016</v>
      </c>
      <c r="V770" s="391">
        <v>0.11093586300000002</v>
      </c>
      <c r="W770" s="391">
        <v>0.4248878833868</v>
      </c>
      <c r="X770" s="391">
        <v>5.5996866999999995</v>
      </c>
      <c r="Y770" s="391">
        <v>0.7395763099999999</v>
      </c>
      <c r="AA770" s="384" t="s">
        <v>1195</v>
      </c>
      <c r="AB770" s="384" t="s">
        <v>336</v>
      </c>
      <c r="AC770" s="382">
        <v>3</v>
      </c>
      <c r="AD770" s="384" t="s">
        <v>766</v>
      </c>
      <c r="AE770" s="382">
        <v>41</v>
      </c>
      <c r="AF770" s="386">
        <v>2023</v>
      </c>
      <c r="AG770" s="390">
        <v>40.237328999999995</v>
      </c>
      <c r="AH770" s="387">
        <v>41.840294975856857</v>
      </c>
      <c r="AI770" s="387">
        <v>1.4497819753152599</v>
      </c>
      <c r="AJ770" s="387">
        <v>1.2768259378896647</v>
      </c>
      <c r="AK770" s="387">
        <v>1.1936819692651569E-2</v>
      </c>
      <c r="AL770" s="387">
        <v>1.739580676441024E-2</v>
      </c>
      <c r="AM770" s="387">
        <v>2.7570384455687909E-3</v>
      </c>
      <c r="AN770" s="387">
        <v>1.0559544928710354E-2</v>
      </c>
      <c r="AO770" s="387">
        <v>0.13916646157104515</v>
      </c>
      <c r="AP770" s="387">
        <v>1.8380352980189116E-2</v>
      </c>
      <c r="AQ770" s="391">
        <v>1683.5417144005992</v>
      </c>
      <c r="AR770" s="391">
        <v>58.335354319029982</v>
      </c>
      <c r="AS770" s="391">
        <v>51.3760653386</v>
      </c>
      <c r="AT770" s="391">
        <v>0.4803057411869</v>
      </c>
      <c r="AU770" s="391">
        <v>0.69996080000000016</v>
      </c>
      <c r="AV770" s="391">
        <v>0.11093586300000002</v>
      </c>
      <c r="AW770" s="391">
        <v>0.4248878833868</v>
      </c>
      <c r="AX770" s="391">
        <v>5.5996866999999995</v>
      </c>
      <c r="AY770" s="391">
        <v>0.7395763099999999</v>
      </c>
    </row>
    <row r="771" spans="1:51" customFormat="1" x14ac:dyDescent="0.25">
      <c r="A771" s="384" t="s">
        <v>1196</v>
      </c>
      <c r="B771" s="384" t="s">
        <v>336</v>
      </c>
      <c r="C771" s="382">
        <v>3</v>
      </c>
      <c r="D771" s="384" t="s">
        <v>766</v>
      </c>
      <c r="E771" s="382">
        <v>41</v>
      </c>
      <c r="F771" s="386">
        <v>2024</v>
      </c>
      <c r="G771" s="390">
        <v>42.184589999999993</v>
      </c>
      <c r="H771" s="387">
        <v>41.795013481313937</v>
      </c>
      <c r="I771" s="387">
        <v>1.4493138952043869</v>
      </c>
      <c r="J771" s="387">
        <v>1.278838879784775</v>
      </c>
      <c r="K771" s="387">
        <v>1.1915546420707192E-2</v>
      </c>
      <c r="L771" s="387">
        <v>1.7441736662605949E-2</v>
      </c>
      <c r="M771" s="387">
        <v>2.7570400470882852E-3</v>
      </c>
      <c r="N771" s="387">
        <v>1.0540723028624913E-2</v>
      </c>
      <c r="O771" s="387">
        <v>0.13953393407403039</v>
      </c>
      <c r="P771" s="387">
        <v>1.8380363303282077E-2</v>
      </c>
      <c r="Q771" s="391">
        <v>1763.1055077537007</v>
      </c>
      <c r="R771" s="391">
        <v>61.138712450500016</v>
      </c>
      <c r="S771" s="391">
        <v>53.947293819780008</v>
      </c>
      <c r="T771" s="391">
        <v>0.50265244038350032</v>
      </c>
      <c r="U771" s="391">
        <v>0.7357725100000001</v>
      </c>
      <c r="V771" s="391">
        <v>0.11630460399999999</v>
      </c>
      <c r="W771" s="391">
        <v>0.44465607926610018</v>
      </c>
      <c r="X771" s="391">
        <v>5.886181800000001</v>
      </c>
      <c r="Y771" s="391">
        <v>0.77536808999999995</v>
      </c>
      <c r="AA771" s="384" t="s">
        <v>1196</v>
      </c>
      <c r="AB771" s="384" t="s">
        <v>336</v>
      </c>
      <c r="AC771" s="382">
        <v>3</v>
      </c>
      <c r="AD771" s="384" t="s">
        <v>766</v>
      </c>
      <c r="AE771" s="382">
        <v>41</v>
      </c>
      <c r="AF771" s="386">
        <v>2024</v>
      </c>
      <c r="AG771" s="390">
        <v>42.184589999999993</v>
      </c>
      <c r="AH771" s="387">
        <v>41.795013481313937</v>
      </c>
      <c r="AI771" s="387">
        <v>1.4493138952043869</v>
      </c>
      <c r="AJ771" s="387">
        <v>1.278838879784775</v>
      </c>
      <c r="AK771" s="387">
        <v>1.1915546420707192E-2</v>
      </c>
      <c r="AL771" s="387">
        <v>1.7441736662605949E-2</v>
      </c>
      <c r="AM771" s="387">
        <v>2.7570400470882852E-3</v>
      </c>
      <c r="AN771" s="387">
        <v>1.0540723028624913E-2</v>
      </c>
      <c r="AO771" s="387">
        <v>0.13953393407403039</v>
      </c>
      <c r="AP771" s="387">
        <v>1.8380363303282077E-2</v>
      </c>
      <c r="AQ771" s="391">
        <v>1763.1055077537007</v>
      </c>
      <c r="AR771" s="391">
        <v>61.138712450500016</v>
      </c>
      <c r="AS771" s="391">
        <v>53.947293819780008</v>
      </c>
      <c r="AT771" s="391">
        <v>0.50265244038350032</v>
      </c>
      <c r="AU771" s="391">
        <v>0.7357725100000001</v>
      </c>
      <c r="AV771" s="391">
        <v>0.11630460399999999</v>
      </c>
      <c r="AW771" s="391">
        <v>0.44465607926610018</v>
      </c>
      <c r="AX771" s="391">
        <v>5.886181800000001</v>
      </c>
      <c r="AY771" s="391">
        <v>0.77536808999999995</v>
      </c>
    </row>
    <row r="772" spans="1:51" customFormat="1" x14ac:dyDescent="0.25">
      <c r="A772" s="384" t="s">
        <v>1197</v>
      </c>
      <c r="B772" s="384" t="s">
        <v>336</v>
      </c>
      <c r="C772" s="382">
        <v>3</v>
      </c>
      <c r="D772" s="384" t="s">
        <v>766</v>
      </c>
      <c r="E772" s="382">
        <v>41</v>
      </c>
      <c r="F772" s="386">
        <v>2025</v>
      </c>
      <c r="G772" s="390">
        <v>42.257199999999997</v>
      </c>
      <c r="H772" s="387">
        <v>41.795001323996864</v>
      </c>
      <c r="I772" s="387">
        <v>1.4493159191877361</v>
      </c>
      <c r="J772" s="387">
        <v>1.278841264376485</v>
      </c>
      <c r="K772" s="387">
        <v>1.191556529400907E-2</v>
      </c>
      <c r="L772" s="387">
        <v>1.744171786109823E-2</v>
      </c>
      <c r="M772" s="387">
        <v>2.7570445746523671E-3</v>
      </c>
      <c r="N772" s="387">
        <v>1.0540731888539705E-2</v>
      </c>
      <c r="O772" s="387">
        <v>0.13953372206393228</v>
      </c>
      <c r="P772" s="387">
        <v>1.8380387957555162E-2</v>
      </c>
      <c r="Q772" s="391">
        <v>1766.1397299484001</v>
      </c>
      <c r="R772" s="391">
        <v>61.2440326603</v>
      </c>
      <c r="S772" s="391">
        <v>54.040251077009998</v>
      </c>
      <c r="T772" s="391">
        <v>0.50351842574200001</v>
      </c>
      <c r="U772" s="391">
        <v>0.73703816000000011</v>
      </c>
      <c r="V772" s="391">
        <v>0.11650498399999999</v>
      </c>
      <c r="W772" s="391">
        <v>0.44542181556039995</v>
      </c>
      <c r="X772" s="391">
        <v>5.8963043999999991</v>
      </c>
      <c r="Y772" s="391">
        <v>0.77670372999999993</v>
      </c>
      <c r="AA772" s="384" t="s">
        <v>1197</v>
      </c>
      <c r="AB772" s="384" t="s">
        <v>336</v>
      </c>
      <c r="AC772" s="382">
        <v>3</v>
      </c>
      <c r="AD772" s="384" t="s">
        <v>766</v>
      </c>
      <c r="AE772" s="382">
        <v>41</v>
      </c>
      <c r="AF772" s="386">
        <v>2025</v>
      </c>
      <c r="AG772" s="390">
        <v>42.257199999999997</v>
      </c>
      <c r="AH772" s="387">
        <v>41.795001323996864</v>
      </c>
      <c r="AI772" s="387">
        <v>1.4493159191877361</v>
      </c>
      <c r="AJ772" s="387">
        <v>1.278841264376485</v>
      </c>
      <c r="AK772" s="387">
        <v>1.191556529400907E-2</v>
      </c>
      <c r="AL772" s="387">
        <v>1.744171786109823E-2</v>
      </c>
      <c r="AM772" s="387">
        <v>2.7570445746523671E-3</v>
      </c>
      <c r="AN772" s="387">
        <v>1.0540731888539705E-2</v>
      </c>
      <c r="AO772" s="387">
        <v>0.13953372206393228</v>
      </c>
      <c r="AP772" s="387">
        <v>1.8380387957555162E-2</v>
      </c>
      <c r="AQ772" s="391">
        <v>1766.1397299484001</v>
      </c>
      <c r="AR772" s="391">
        <v>61.2440326603</v>
      </c>
      <c r="AS772" s="391">
        <v>54.040251077009998</v>
      </c>
      <c r="AT772" s="391">
        <v>0.50351842574200001</v>
      </c>
      <c r="AU772" s="391">
        <v>0.73703816000000011</v>
      </c>
      <c r="AV772" s="391">
        <v>0.11650498399999999</v>
      </c>
      <c r="AW772" s="391">
        <v>0.44542181556039995</v>
      </c>
      <c r="AX772" s="391">
        <v>5.8963043999999991</v>
      </c>
      <c r="AY772" s="391">
        <v>0.77670372999999993</v>
      </c>
    </row>
    <row r="773" spans="1:51" customFormat="1" x14ac:dyDescent="0.25">
      <c r="A773" s="384" t="s">
        <v>1198</v>
      </c>
      <c r="B773" s="384" t="s">
        <v>336</v>
      </c>
      <c r="C773" s="382">
        <v>3</v>
      </c>
      <c r="D773" s="384" t="s">
        <v>766</v>
      </c>
      <c r="E773" s="382">
        <v>41</v>
      </c>
      <c r="F773" s="386">
        <v>2026</v>
      </c>
      <c r="G773" s="390">
        <v>43.193701000000004</v>
      </c>
      <c r="H773" s="387">
        <v>18.34434536595278</v>
      </c>
      <c r="I773" s="387">
        <v>0.99424299695133778</v>
      </c>
      <c r="J773" s="387">
        <v>0.49861553683441007</v>
      </c>
      <c r="K773" s="387">
        <v>6.8222072867175744E-3</v>
      </c>
      <c r="L773" s="387">
        <v>1.7441728829858782E-2</v>
      </c>
      <c r="M773" s="387">
        <v>2.757038370016035E-3</v>
      </c>
      <c r="N773" s="387">
        <v>6.0350570003158549E-3</v>
      </c>
      <c r="O773" s="387">
        <v>0.1395338269346264</v>
      </c>
      <c r="P773" s="387">
        <v>1.8380348097515421E-2</v>
      </c>
      <c r="Q773" s="391">
        <v>792.3601687777001</v>
      </c>
      <c r="R773" s="391">
        <v>42.945034731660002</v>
      </c>
      <c r="S773" s="391">
        <v>21.537050411979997</v>
      </c>
      <c r="T773" s="391">
        <v>0.29467638170250021</v>
      </c>
      <c r="U773" s="391">
        <v>0.75337282000000017</v>
      </c>
      <c r="V773" s="391">
        <v>0.11908669099999999</v>
      </c>
      <c r="W773" s="391">
        <v>0.26067644758959996</v>
      </c>
      <c r="X773" s="391">
        <v>6.0269824000000005</v>
      </c>
      <c r="Y773" s="391">
        <v>0.79391526000000001</v>
      </c>
      <c r="AA773" s="384" t="s">
        <v>1198</v>
      </c>
      <c r="AB773" s="384" t="s">
        <v>336</v>
      </c>
      <c r="AC773" s="382">
        <v>3</v>
      </c>
      <c r="AD773" s="384" t="s">
        <v>766</v>
      </c>
      <c r="AE773" s="382">
        <v>41</v>
      </c>
      <c r="AF773" s="386">
        <v>2026</v>
      </c>
      <c r="AG773" s="390">
        <v>43.193701000000004</v>
      </c>
      <c r="AH773" s="387">
        <v>18.34434536595278</v>
      </c>
      <c r="AI773" s="387">
        <v>0.99424299695133778</v>
      </c>
      <c r="AJ773" s="387">
        <v>0.49861553683441007</v>
      </c>
      <c r="AK773" s="387">
        <v>6.8222072867175744E-3</v>
      </c>
      <c r="AL773" s="387">
        <v>1.7441728829858782E-2</v>
      </c>
      <c r="AM773" s="387">
        <v>2.757038370016035E-3</v>
      </c>
      <c r="AN773" s="387">
        <v>6.0350570003158549E-3</v>
      </c>
      <c r="AO773" s="387">
        <v>0.1395338269346264</v>
      </c>
      <c r="AP773" s="387">
        <v>1.8380348097515421E-2</v>
      </c>
      <c r="AQ773" s="391">
        <v>792.3601687777001</v>
      </c>
      <c r="AR773" s="391">
        <v>42.945034731660002</v>
      </c>
      <c r="AS773" s="391">
        <v>21.537050411979997</v>
      </c>
      <c r="AT773" s="391">
        <v>0.29467638170250021</v>
      </c>
      <c r="AU773" s="391">
        <v>0.75337282000000017</v>
      </c>
      <c r="AV773" s="391">
        <v>0.11908669099999999</v>
      </c>
      <c r="AW773" s="391">
        <v>0.26067644758959996</v>
      </c>
      <c r="AX773" s="391">
        <v>6.0269824000000005</v>
      </c>
      <c r="AY773" s="391">
        <v>0.79391526000000001</v>
      </c>
    </row>
    <row r="774" spans="1:51" customFormat="1" x14ac:dyDescent="0.25">
      <c r="A774" s="384" t="s">
        <v>1199</v>
      </c>
      <c r="B774" s="384" t="s">
        <v>336</v>
      </c>
      <c r="C774" s="382">
        <v>3</v>
      </c>
      <c r="D774" s="384" t="s">
        <v>766</v>
      </c>
      <c r="E774" s="382">
        <v>41</v>
      </c>
      <c r="F774" s="386">
        <v>2027</v>
      </c>
      <c r="G774" s="390">
        <v>42.959494999999997</v>
      </c>
      <c r="H774" s="387">
        <v>18.292269865111322</v>
      </c>
      <c r="I774" s="387">
        <v>0.99337384962393072</v>
      </c>
      <c r="J774" s="387">
        <v>0.49883761159878631</v>
      </c>
      <c r="K774" s="387">
        <v>6.8049988082960504E-3</v>
      </c>
      <c r="L774" s="387">
        <v>1.7492178620814793E-2</v>
      </c>
      <c r="M774" s="387">
        <v>2.757040626292279E-3</v>
      </c>
      <c r="N774" s="387">
        <v>6.0198307379055547E-3</v>
      </c>
      <c r="O774" s="387">
        <v>0.13993747365978113</v>
      </c>
      <c r="P774" s="387">
        <v>1.8380371324197363E-2</v>
      </c>
      <c r="Q774" s="391">
        <v>785.8266758089004</v>
      </c>
      <c r="R774" s="391">
        <v>42.674838926050001</v>
      </c>
      <c r="S774" s="391">
        <v>21.42981188129</v>
      </c>
      <c r="T774" s="391">
        <v>0.2923393122800001</v>
      </c>
      <c r="U774" s="391">
        <v>0.7514551599999999</v>
      </c>
      <c r="V774" s="391">
        <v>0.11844107300000002</v>
      </c>
      <c r="W774" s="391">
        <v>0.25860888848589997</v>
      </c>
      <c r="X774" s="391">
        <v>6.0116431999999991</v>
      </c>
      <c r="Y774" s="391">
        <v>0.78961146999999987</v>
      </c>
      <c r="AA774" s="384" t="s">
        <v>1199</v>
      </c>
      <c r="AB774" s="384" t="s">
        <v>336</v>
      </c>
      <c r="AC774" s="382">
        <v>3</v>
      </c>
      <c r="AD774" s="384" t="s">
        <v>766</v>
      </c>
      <c r="AE774" s="382">
        <v>41</v>
      </c>
      <c r="AF774" s="386">
        <v>2027</v>
      </c>
      <c r="AG774" s="390">
        <v>42.959494999999997</v>
      </c>
      <c r="AH774" s="387">
        <v>18.292269865111322</v>
      </c>
      <c r="AI774" s="387">
        <v>0.99337384962393072</v>
      </c>
      <c r="AJ774" s="387">
        <v>0.49883761159878631</v>
      </c>
      <c r="AK774" s="387">
        <v>6.8049988082960504E-3</v>
      </c>
      <c r="AL774" s="387">
        <v>1.7492178620814793E-2</v>
      </c>
      <c r="AM774" s="387">
        <v>2.757040626292279E-3</v>
      </c>
      <c r="AN774" s="387">
        <v>6.0198307379055547E-3</v>
      </c>
      <c r="AO774" s="387">
        <v>0.13993747365978113</v>
      </c>
      <c r="AP774" s="387">
        <v>1.8380371324197363E-2</v>
      </c>
      <c r="AQ774" s="391">
        <v>785.8266758089004</v>
      </c>
      <c r="AR774" s="391">
        <v>42.674838926050001</v>
      </c>
      <c r="AS774" s="391">
        <v>21.42981188129</v>
      </c>
      <c r="AT774" s="391">
        <v>0.2923393122800001</v>
      </c>
      <c r="AU774" s="391">
        <v>0.7514551599999999</v>
      </c>
      <c r="AV774" s="391">
        <v>0.11844107300000002</v>
      </c>
      <c r="AW774" s="391">
        <v>0.25860888848589997</v>
      </c>
      <c r="AX774" s="391">
        <v>6.0116431999999991</v>
      </c>
      <c r="AY774" s="391">
        <v>0.78961146999999987</v>
      </c>
    </row>
    <row r="775" spans="1:51" customFormat="1" x14ac:dyDescent="0.25">
      <c r="A775" s="384" t="s">
        <v>1200</v>
      </c>
      <c r="B775" s="384" t="s">
        <v>336</v>
      </c>
      <c r="C775" s="382">
        <v>3</v>
      </c>
      <c r="D775" s="384" t="s">
        <v>766</v>
      </c>
      <c r="E775" s="382">
        <v>41</v>
      </c>
      <c r="F775" s="386">
        <v>2028</v>
      </c>
      <c r="G775" s="390">
        <v>41.657204000000007</v>
      </c>
      <c r="H775" s="387">
        <v>18.292265978933667</v>
      </c>
      <c r="I775" s="387">
        <v>0.99337457176770649</v>
      </c>
      <c r="J775" s="387">
        <v>0.49883688987167729</v>
      </c>
      <c r="K775" s="387">
        <v>6.8050063370455691E-3</v>
      </c>
      <c r="L775" s="387">
        <v>1.7492246479144394E-2</v>
      </c>
      <c r="M775" s="387">
        <v>2.7570419512552976E-3</v>
      </c>
      <c r="N775" s="387">
        <v>6.0198342301273997E-3</v>
      </c>
      <c r="O775" s="387">
        <v>0.13993795887021124</v>
      </c>
      <c r="P775" s="387">
        <v>1.8380387939622635E-2</v>
      </c>
      <c r="Q775" s="391">
        <v>762.00465550669958</v>
      </c>
      <c r="R775" s="391">
        <v>41.381207184539996</v>
      </c>
      <c r="S775" s="391">
        <v>20.780150084109998</v>
      </c>
      <c r="T775" s="391">
        <v>0.28347753720360008</v>
      </c>
      <c r="U775" s="391">
        <v>0.72867807999999989</v>
      </c>
      <c r="V775" s="391">
        <v>0.11485065900000001</v>
      </c>
      <c r="W775" s="391">
        <v>0.25076946257060007</v>
      </c>
      <c r="X775" s="391">
        <v>5.8294240999999998</v>
      </c>
      <c r="Y775" s="391">
        <v>0.76567556999999986</v>
      </c>
      <c r="AA775" s="384" t="s">
        <v>1200</v>
      </c>
      <c r="AB775" s="384" t="s">
        <v>336</v>
      </c>
      <c r="AC775" s="382">
        <v>3</v>
      </c>
      <c r="AD775" s="384" t="s">
        <v>766</v>
      </c>
      <c r="AE775" s="382">
        <v>41</v>
      </c>
      <c r="AF775" s="386">
        <v>2028</v>
      </c>
      <c r="AG775" s="390">
        <v>41.657204000000007</v>
      </c>
      <c r="AH775" s="387">
        <v>18.292265978933667</v>
      </c>
      <c r="AI775" s="387">
        <v>0.99337457176770649</v>
      </c>
      <c r="AJ775" s="387">
        <v>0.49883688987167729</v>
      </c>
      <c r="AK775" s="387">
        <v>6.8050063370455691E-3</v>
      </c>
      <c r="AL775" s="387">
        <v>1.7492246479144394E-2</v>
      </c>
      <c r="AM775" s="387">
        <v>2.7570419512552976E-3</v>
      </c>
      <c r="AN775" s="387">
        <v>6.0198342301273997E-3</v>
      </c>
      <c r="AO775" s="387">
        <v>0.13993795887021124</v>
      </c>
      <c r="AP775" s="387">
        <v>1.8380387939622635E-2</v>
      </c>
      <c r="AQ775" s="391">
        <v>762.00465550669958</v>
      </c>
      <c r="AR775" s="391">
        <v>41.381207184539996</v>
      </c>
      <c r="AS775" s="391">
        <v>20.780150084109998</v>
      </c>
      <c r="AT775" s="391">
        <v>0.28347753720360008</v>
      </c>
      <c r="AU775" s="391">
        <v>0.72867807999999989</v>
      </c>
      <c r="AV775" s="391">
        <v>0.11485065900000001</v>
      </c>
      <c r="AW775" s="391">
        <v>0.25076946257060007</v>
      </c>
      <c r="AX775" s="391">
        <v>5.8294240999999998</v>
      </c>
      <c r="AY775" s="391">
        <v>0.76567556999999986</v>
      </c>
    </row>
    <row r="776" spans="1:51" customFormat="1" x14ac:dyDescent="0.25">
      <c r="A776" s="384" t="s">
        <v>1405</v>
      </c>
      <c r="B776" s="384" t="s">
        <v>336</v>
      </c>
      <c r="C776" s="382">
        <v>3</v>
      </c>
      <c r="D776" s="384" t="s">
        <v>766</v>
      </c>
      <c r="E776" s="382">
        <v>41</v>
      </c>
      <c r="F776" s="386">
        <v>2029</v>
      </c>
      <c r="G776" s="390">
        <v>39.341372000000007</v>
      </c>
      <c r="H776" s="387">
        <v>18.292267270544091</v>
      </c>
      <c r="I776" s="387">
        <v>0.99337362115561156</v>
      </c>
      <c r="J776" s="387">
        <v>0.49883794748134336</v>
      </c>
      <c r="K776" s="387">
        <v>6.8050036151255707E-3</v>
      </c>
      <c r="L776" s="387">
        <v>1.7492203373080127E-2</v>
      </c>
      <c r="M776" s="387">
        <v>2.757040883068339E-3</v>
      </c>
      <c r="N776" s="387">
        <v>6.0198435463435273E-3</v>
      </c>
      <c r="O776" s="387">
        <v>0.13993766409570055</v>
      </c>
      <c r="P776" s="387">
        <v>1.8380365585623188E-2</v>
      </c>
      <c r="Q776" s="391">
        <v>719.64289141389986</v>
      </c>
      <c r="R776" s="391">
        <v>39.080681164869993</v>
      </c>
      <c r="S776" s="391">
        <v>19.624969259579995</v>
      </c>
      <c r="T776" s="391">
        <v>0.26771817868399994</v>
      </c>
      <c r="U776" s="391">
        <v>0.68816728000000016</v>
      </c>
      <c r="V776" s="391">
        <v>0.10846577100000004</v>
      </c>
      <c r="W776" s="391">
        <v>0.23682890433849998</v>
      </c>
      <c r="X776" s="391">
        <v>5.5053396999999995</v>
      </c>
      <c r="Y776" s="391">
        <v>0.72310879999999988</v>
      </c>
      <c r="AA776" s="384" t="s">
        <v>1405</v>
      </c>
      <c r="AB776" s="384" t="s">
        <v>336</v>
      </c>
      <c r="AC776" s="382">
        <v>3</v>
      </c>
      <c r="AD776" s="384" t="s">
        <v>766</v>
      </c>
      <c r="AE776" s="382">
        <v>41</v>
      </c>
      <c r="AF776" s="386">
        <v>2029</v>
      </c>
      <c r="AG776" s="390">
        <v>39.341372000000007</v>
      </c>
      <c r="AH776" s="387">
        <v>18.292267270544091</v>
      </c>
      <c r="AI776" s="387">
        <v>0.99337362115561156</v>
      </c>
      <c r="AJ776" s="387">
        <v>0.49883794748134336</v>
      </c>
      <c r="AK776" s="387">
        <v>6.8050036151255707E-3</v>
      </c>
      <c r="AL776" s="387">
        <v>1.7492203373080127E-2</v>
      </c>
      <c r="AM776" s="387">
        <v>2.757040883068339E-3</v>
      </c>
      <c r="AN776" s="387">
        <v>6.0198435463435273E-3</v>
      </c>
      <c r="AO776" s="387">
        <v>0.13993766409570055</v>
      </c>
      <c r="AP776" s="387">
        <v>1.8380365585623188E-2</v>
      </c>
      <c r="AQ776" s="391">
        <v>719.64289141389986</v>
      </c>
      <c r="AR776" s="391">
        <v>39.080681164869993</v>
      </c>
      <c r="AS776" s="391">
        <v>19.624969259579995</v>
      </c>
      <c r="AT776" s="391">
        <v>0.26771817868399994</v>
      </c>
      <c r="AU776" s="391">
        <v>0.68816728000000016</v>
      </c>
      <c r="AV776" s="391">
        <v>0.10846577100000004</v>
      </c>
      <c r="AW776" s="391">
        <v>0.23682890433849998</v>
      </c>
      <c r="AX776" s="391">
        <v>5.5053396999999995</v>
      </c>
      <c r="AY776" s="391">
        <v>0.72310879999999988</v>
      </c>
    </row>
    <row r="777" spans="1:51" customFormat="1" x14ac:dyDescent="0.25">
      <c r="A777" s="384" t="s">
        <v>1406</v>
      </c>
      <c r="B777" s="384" t="s">
        <v>336</v>
      </c>
      <c r="C777" s="382">
        <v>3</v>
      </c>
      <c r="D777" s="384" t="s">
        <v>766</v>
      </c>
      <c r="E777" s="382">
        <v>41</v>
      </c>
      <c r="F777" s="386">
        <v>2030</v>
      </c>
      <c r="G777" s="390">
        <v>36.554197000000002</v>
      </c>
      <c r="H777" s="387">
        <v>18.292254264934332</v>
      </c>
      <c r="I777" s="387">
        <v>0.9933714702454004</v>
      </c>
      <c r="J777" s="387">
        <v>0.49883744073136116</v>
      </c>
      <c r="K777" s="387">
        <v>6.8049957797677793E-3</v>
      </c>
      <c r="L777" s="387">
        <v>1.7492214368708462E-2</v>
      </c>
      <c r="M777" s="387">
        <v>2.75703887025613E-3</v>
      </c>
      <c r="N777" s="387">
        <v>6.0198334442252942E-3</v>
      </c>
      <c r="O777" s="387">
        <v>0.13993773409931559</v>
      </c>
      <c r="P777" s="387">
        <v>1.8380338104541042E-2</v>
      </c>
      <c r="Q777" s="391">
        <v>668.65866597449974</v>
      </c>
      <c r="R777" s="391">
        <v>36.311896417530008</v>
      </c>
      <c r="S777" s="391">
        <v>18.234602079470001</v>
      </c>
      <c r="T777" s="391">
        <v>0.24875115631780004</v>
      </c>
      <c r="U777" s="391">
        <v>0.63941384999999984</v>
      </c>
      <c r="V777" s="391">
        <v>0.10078134200000002</v>
      </c>
      <c r="W777" s="391">
        <v>0.22005017762739992</v>
      </c>
      <c r="X777" s="391">
        <v>5.1153114999999998</v>
      </c>
      <c r="Y777" s="391">
        <v>0.67187849999999982</v>
      </c>
      <c r="AA777" s="384" t="s">
        <v>1406</v>
      </c>
      <c r="AB777" s="384" t="s">
        <v>336</v>
      </c>
      <c r="AC777" s="382">
        <v>3</v>
      </c>
      <c r="AD777" s="384" t="s">
        <v>766</v>
      </c>
      <c r="AE777" s="382">
        <v>41</v>
      </c>
      <c r="AF777" s="386">
        <v>2030</v>
      </c>
      <c r="AG777" s="390">
        <v>36.554197000000002</v>
      </c>
      <c r="AH777" s="387">
        <v>18.292254264934332</v>
      </c>
      <c r="AI777" s="387">
        <v>0.9933714702454004</v>
      </c>
      <c r="AJ777" s="387">
        <v>0.49883744073136116</v>
      </c>
      <c r="AK777" s="387">
        <v>6.8049957797677793E-3</v>
      </c>
      <c r="AL777" s="387">
        <v>1.7492214368708462E-2</v>
      </c>
      <c r="AM777" s="387">
        <v>2.75703887025613E-3</v>
      </c>
      <c r="AN777" s="387">
        <v>6.0198334442252942E-3</v>
      </c>
      <c r="AO777" s="387">
        <v>0.13993773409931559</v>
      </c>
      <c r="AP777" s="387">
        <v>1.8380338104541042E-2</v>
      </c>
      <c r="AQ777" s="391">
        <v>668.65866597449974</v>
      </c>
      <c r="AR777" s="391">
        <v>36.311896417530008</v>
      </c>
      <c r="AS777" s="391">
        <v>18.234602079470001</v>
      </c>
      <c r="AT777" s="391">
        <v>0.24875115631780004</v>
      </c>
      <c r="AU777" s="391">
        <v>0.63941384999999984</v>
      </c>
      <c r="AV777" s="391">
        <v>0.10078134200000002</v>
      </c>
      <c r="AW777" s="391">
        <v>0.22005017762739992</v>
      </c>
      <c r="AX777" s="391">
        <v>5.1153114999999998</v>
      </c>
      <c r="AY777" s="391">
        <v>0.67187849999999982</v>
      </c>
    </row>
    <row r="778" spans="1:51" customFormat="1" x14ac:dyDescent="0.25">
      <c r="A778" s="384" t="s">
        <v>2122</v>
      </c>
      <c r="B778" s="384" t="s">
        <v>336</v>
      </c>
      <c r="C778" s="382">
        <v>3</v>
      </c>
      <c r="D778" s="384" t="s">
        <v>766</v>
      </c>
      <c r="E778" s="382">
        <v>41</v>
      </c>
      <c r="F778" s="386">
        <v>2031</v>
      </c>
      <c r="G778" s="390">
        <v>36.216574000000001</v>
      </c>
      <c r="H778" s="387">
        <v>18.292267477680255</v>
      </c>
      <c r="I778" s="387">
        <v>0.99337358648529239</v>
      </c>
      <c r="J778" s="387">
        <v>0.49883606681902048</v>
      </c>
      <c r="K778" s="387">
        <v>6.8049977807481208E-3</v>
      </c>
      <c r="L778" s="387">
        <v>1.7492221655201288E-2</v>
      </c>
      <c r="M778" s="387">
        <v>2.7570410718584259E-3</v>
      </c>
      <c r="N778" s="387">
        <v>6.0198279888732708E-3</v>
      </c>
      <c r="O778" s="387">
        <v>0.13993780030104452</v>
      </c>
      <c r="P778" s="387">
        <v>1.8380363090114486E-2</v>
      </c>
      <c r="Q778" s="391">
        <v>662.48325873320039</v>
      </c>
      <c r="R778" s="391">
        <v>35.976588004589992</v>
      </c>
      <c r="S778" s="391">
        <v>18.066133327820001</v>
      </c>
      <c r="T778" s="391">
        <v>0.2464537056963001</v>
      </c>
      <c r="U778" s="391">
        <v>0.63350833999999989</v>
      </c>
      <c r="V778" s="391">
        <v>9.9850582000000007E-2</v>
      </c>
      <c r="W778" s="391">
        <v>0.21801754582630001</v>
      </c>
      <c r="X778" s="391">
        <v>5.0680677000000012</v>
      </c>
      <c r="Y778" s="391">
        <v>0.66567377999999999</v>
      </c>
      <c r="AA778" s="384" t="s">
        <v>2122</v>
      </c>
      <c r="AB778" s="384" t="s">
        <v>336</v>
      </c>
      <c r="AC778" s="382">
        <v>3</v>
      </c>
      <c r="AD778" s="384" t="s">
        <v>766</v>
      </c>
      <c r="AE778" s="382">
        <v>41</v>
      </c>
      <c r="AF778" s="386">
        <v>2031</v>
      </c>
      <c r="AG778" s="390">
        <v>36.216574000000001</v>
      </c>
      <c r="AH778" s="387">
        <v>18.292267477680255</v>
      </c>
      <c r="AI778" s="387">
        <v>0.99337358648529239</v>
      </c>
      <c r="AJ778" s="387">
        <v>0.49883606681902048</v>
      </c>
      <c r="AK778" s="387">
        <v>6.8049977807481208E-3</v>
      </c>
      <c r="AL778" s="387">
        <v>1.7492221655201288E-2</v>
      </c>
      <c r="AM778" s="387">
        <v>2.7570410718584259E-3</v>
      </c>
      <c r="AN778" s="387">
        <v>6.0198279888732708E-3</v>
      </c>
      <c r="AO778" s="387">
        <v>0.13993780030104452</v>
      </c>
      <c r="AP778" s="387">
        <v>1.8380363090114486E-2</v>
      </c>
      <c r="AQ778" s="391">
        <v>662.48325873320039</v>
      </c>
      <c r="AR778" s="391">
        <v>35.976588004589992</v>
      </c>
      <c r="AS778" s="391">
        <v>18.066133327820001</v>
      </c>
      <c r="AT778" s="391">
        <v>0.2464537056963001</v>
      </c>
      <c r="AU778" s="391">
        <v>0.63350833999999989</v>
      </c>
      <c r="AV778" s="391">
        <v>9.9850582000000007E-2</v>
      </c>
      <c r="AW778" s="391">
        <v>0.21801754582630001</v>
      </c>
      <c r="AX778" s="391">
        <v>5.0680677000000012</v>
      </c>
      <c r="AY778" s="391">
        <v>0.66567377999999999</v>
      </c>
    </row>
    <row r="779" spans="1:51" customFormat="1" x14ac:dyDescent="0.25">
      <c r="A779" s="384" t="s">
        <v>1011</v>
      </c>
      <c r="B779" s="384" t="s">
        <v>336</v>
      </c>
      <c r="C779" s="382">
        <v>3</v>
      </c>
      <c r="D779" s="384" t="s">
        <v>253</v>
      </c>
      <c r="E779" s="382">
        <v>42</v>
      </c>
      <c r="F779" s="386">
        <v>42</v>
      </c>
      <c r="G779" s="390">
        <v>5671.8415069999992</v>
      </c>
      <c r="H779" s="387">
        <v>34.686840944715705</v>
      </c>
      <c r="I779" s="387">
        <v>1.3545386450554431</v>
      </c>
      <c r="J779" s="387">
        <v>0.90989607070808509</v>
      </c>
      <c r="K779" s="387">
        <v>9.8230398410282856E-3</v>
      </c>
      <c r="L779" s="387">
        <v>1.2032203463861706E-2</v>
      </c>
      <c r="M779" s="387">
        <v>2.7570423329531871E-3</v>
      </c>
      <c r="N779" s="387">
        <v>8.6896505655042807E-3</v>
      </c>
      <c r="O779" s="387">
        <v>9.6257645892642921E-2</v>
      </c>
      <c r="P779" s="387">
        <v>1.8380375252083005E-2</v>
      </c>
      <c r="Q779" s="391">
        <v>196738.26421694559</v>
      </c>
      <c r="R779" s="391">
        <v>7682.7285098610009</v>
      </c>
      <c r="S779" s="391">
        <v>5160.7863008983231</v>
      </c>
      <c r="T779" s="391">
        <v>55.714725095258906</v>
      </c>
      <c r="U779" s="391">
        <v>68.244751026999992</v>
      </c>
      <c r="V779" s="391">
        <v>15.637507140599999</v>
      </c>
      <c r="W779" s="391">
        <v>49.286320758753199</v>
      </c>
      <c r="X779" s="391">
        <v>545.95811134000007</v>
      </c>
      <c r="Y779" s="391">
        <v>104.25057526899997</v>
      </c>
      <c r="AA779" s="384" t="s">
        <v>1011</v>
      </c>
      <c r="AB779" s="384" t="s">
        <v>336</v>
      </c>
      <c r="AC779" s="382">
        <v>3</v>
      </c>
      <c r="AD779" s="384" t="s">
        <v>253</v>
      </c>
      <c r="AE779" s="382">
        <v>42</v>
      </c>
      <c r="AF779" s="386">
        <v>42</v>
      </c>
      <c r="AG779" s="390">
        <v>5671.8415069999992</v>
      </c>
      <c r="AH779" s="387">
        <v>34.686840944715705</v>
      </c>
      <c r="AI779" s="387">
        <v>1.3545386450554431</v>
      </c>
      <c r="AJ779" s="387">
        <v>0.90989607070808509</v>
      </c>
      <c r="AK779" s="387">
        <v>9.8230398410282856E-3</v>
      </c>
      <c r="AL779" s="387">
        <v>1.2032203463861706E-2</v>
      </c>
      <c r="AM779" s="387">
        <v>2.7570423329531871E-3</v>
      </c>
      <c r="AN779" s="387">
        <v>8.6896505655042807E-3</v>
      </c>
      <c r="AO779" s="387">
        <v>9.6257645892642921E-2</v>
      </c>
      <c r="AP779" s="387">
        <v>1.8380375252083005E-2</v>
      </c>
      <c r="AQ779" s="391">
        <v>196738.26421694559</v>
      </c>
      <c r="AR779" s="391">
        <v>7682.7285098610009</v>
      </c>
      <c r="AS779" s="391">
        <v>5160.7863008983231</v>
      </c>
      <c r="AT779" s="391">
        <v>55.714725095258906</v>
      </c>
      <c r="AU779" s="391">
        <v>68.244751026999992</v>
      </c>
      <c r="AV779" s="391">
        <v>15.637507140599999</v>
      </c>
      <c r="AW779" s="391">
        <v>49.286320758753199</v>
      </c>
      <c r="AX779" s="391">
        <v>545.95811134000007</v>
      </c>
      <c r="AY779" s="391">
        <v>104.25057526899997</v>
      </c>
    </row>
    <row r="780" spans="1:51" customFormat="1" x14ac:dyDescent="0.25">
      <c r="A780" s="384" t="s">
        <v>1012</v>
      </c>
      <c r="B780" s="384" t="s">
        <v>336</v>
      </c>
      <c r="C780" s="382">
        <v>3</v>
      </c>
      <c r="D780" s="384" t="s">
        <v>253</v>
      </c>
      <c r="E780" s="382">
        <v>42</v>
      </c>
      <c r="F780" s="386">
        <v>2001</v>
      </c>
      <c r="G780" s="390">
        <v>7.427014800000002</v>
      </c>
      <c r="H780" s="387">
        <v>29.066415727597569</v>
      </c>
      <c r="I780" s="387">
        <v>20.770969165861889</v>
      </c>
      <c r="J780" s="387">
        <v>4.8521723640284113</v>
      </c>
      <c r="K780" s="387">
        <v>0.39029343670180933</v>
      </c>
      <c r="L780" s="387">
        <v>1.2380163023237811E-2</v>
      </c>
      <c r="M780" s="387">
        <v>2.757042668071699E-3</v>
      </c>
      <c r="N780" s="387">
        <v>0.34526126409947361</v>
      </c>
      <c r="O780" s="387">
        <v>9.9041317380975158E-2</v>
      </c>
      <c r="P780" s="387">
        <v>1.8380366496644106E-2</v>
      </c>
      <c r="Q780" s="391">
        <v>215.87669979181996</v>
      </c>
      <c r="R780" s="391">
        <v>154.26629540519994</v>
      </c>
      <c r="S780" s="391">
        <v>36.037155959790006</v>
      </c>
      <c r="T780" s="391">
        <v>2.8987151307272017</v>
      </c>
      <c r="U780" s="391">
        <v>9.194765399999999E-2</v>
      </c>
      <c r="V780" s="391">
        <v>2.0476596700000002E-2</v>
      </c>
      <c r="W780" s="391">
        <v>2.5642605183334997</v>
      </c>
      <c r="X780" s="391">
        <v>0.73558132999999992</v>
      </c>
      <c r="Y780" s="391">
        <v>0.13651125399999997</v>
      </c>
      <c r="AA780" s="384" t="s">
        <v>1012</v>
      </c>
      <c r="AB780" s="384" t="s">
        <v>336</v>
      </c>
      <c r="AC780" s="382">
        <v>3</v>
      </c>
      <c r="AD780" s="384" t="s">
        <v>253</v>
      </c>
      <c r="AE780" s="382">
        <v>42</v>
      </c>
      <c r="AF780" s="386">
        <v>2001</v>
      </c>
      <c r="AG780" s="390">
        <v>7.427014800000002</v>
      </c>
      <c r="AH780" s="387">
        <v>29.066415727597569</v>
      </c>
      <c r="AI780" s="387">
        <v>20.770969165861889</v>
      </c>
      <c r="AJ780" s="387">
        <v>4.8521723640284113</v>
      </c>
      <c r="AK780" s="387">
        <v>0.39029343670180933</v>
      </c>
      <c r="AL780" s="387">
        <v>1.2380163023237811E-2</v>
      </c>
      <c r="AM780" s="387">
        <v>2.757042668071699E-3</v>
      </c>
      <c r="AN780" s="387">
        <v>0.34526126409947361</v>
      </c>
      <c r="AO780" s="387">
        <v>9.9041317380975158E-2</v>
      </c>
      <c r="AP780" s="387">
        <v>1.8380366496644106E-2</v>
      </c>
      <c r="AQ780" s="391">
        <v>215.87669979181996</v>
      </c>
      <c r="AR780" s="391">
        <v>154.26629540519994</v>
      </c>
      <c r="AS780" s="391">
        <v>36.037155959790006</v>
      </c>
      <c r="AT780" s="391">
        <v>2.8987151307272017</v>
      </c>
      <c r="AU780" s="391">
        <v>9.194765399999999E-2</v>
      </c>
      <c r="AV780" s="391">
        <v>2.0476596700000002E-2</v>
      </c>
      <c r="AW780" s="391">
        <v>2.5642605183334997</v>
      </c>
      <c r="AX780" s="391">
        <v>0.73558132999999992</v>
      </c>
      <c r="AY780" s="391">
        <v>0.13651125399999997</v>
      </c>
    </row>
    <row r="781" spans="1:51" customFormat="1" x14ac:dyDescent="0.25">
      <c r="A781" s="384" t="s">
        <v>1013</v>
      </c>
      <c r="B781" s="384" t="s">
        <v>336</v>
      </c>
      <c r="C781" s="382">
        <v>3</v>
      </c>
      <c r="D781" s="384" t="s">
        <v>253</v>
      </c>
      <c r="E781" s="382">
        <v>42</v>
      </c>
      <c r="F781" s="386">
        <v>2002</v>
      </c>
      <c r="G781" s="390">
        <v>10.278382200000001</v>
      </c>
      <c r="H781" s="387">
        <v>3.4364411272038509</v>
      </c>
      <c r="I781" s="387">
        <v>9.7977633139386473</v>
      </c>
      <c r="J781" s="387">
        <v>0.37535980979866662</v>
      </c>
      <c r="K781" s="387">
        <v>1.6244928055895794E-2</v>
      </c>
      <c r="L781" s="387">
        <v>1.2380203180224219E-2</v>
      </c>
      <c r="M781" s="387">
        <v>2.7570494508367279E-3</v>
      </c>
      <c r="N781" s="387">
        <v>1.4370580395735823E-2</v>
      </c>
      <c r="O781" s="387">
        <v>9.9041677979244611E-2</v>
      </c>
      <c r="P781" s="387">
        <v>1.8380437633463365E-2</v>
      </c>
      <c r="Q781" s="391">
        <v>35.321055313199999</v>
      </c>
      <c r="R781" s="391">
        <v>100.70515604580001</v>
      </c>
      <c r="S781" s="391">
        <v>3.858091587630001</v>
      </c>
      <c r="T781" s="391">
        <v>0.16697157936999996</v>
      </c>
      <c r="U781" s="391">
        <v>0.12724846000000001</v>
      </c>
      <c r="V781" s="391">
        <v>2.8338008000000001E-2</v>
      </c>
      <c r="W781" s="391">
        <v>0.14770631774320006</v>
      </c>
      <c r="X781" s="391">
        <v>1.0179882199999999</v>
      </c>
      <c r="Y781" s="391">
        <v>0.188921163</v>
      </c>
      <c r="AA781" s="384" t="s">
        <v>1013</v>
      </c>
      <c r="AB781" s="384" t="s">
        <v>336</v>
      </c>
      <c r="AC781" s="382">
        <v>3</v>
      </c>
      <c r="AD781" s="384" t="s">
        <v>253</v>
      </c>
      <c r="AE781" s="382">
        <v>42</v>
      </c>
      <c r="AF781" s="386">
        <v>2002</v>
      </c>
      <c r="AG781" s="390">
        <v>10.278382200000001</v>
      </c>
      <c r="AH781" s="387">
        <v>3.4364411272038509</v>
      </c>
      <c r="AI781" s="387">
        <v>9.7977633139386473</v>
      </c>
      <c r="AJ781" s="387">
        <v>0.37535980979866662</v>
      </c>
      <c r="AK781" s="387">
        <v>1.6244928055895794E-2</v>
      </c>
      <c r="AL781" s="387">
        <v>1.2380203180224219E-2</v>
      </c>
      <c r="AM781" s="387">
        <v>2.7570494508367279E-3</v>
      </c>
      <c r="AN781" s="387">
        <v>1.4370580395735823E-2</v>
      </c>
      <c r="AO781" s="387">
        <v>9.9041677979244611E-2</v>
      </c>
      <c r="AP781" s="387">
        <v>1.8380437633463365E-2</v>
      </c>
      <c r="AQ781" s="391">
        <v>35.321055313199999</v>
      </c>
      <c r="AR781" s="391">
        <v>100.70515604580001</v>
      </c>
      <c r="AS781" s="391">
        <v>3.858091587630001</v>
      </c>
      <c r="AT781" s="391">
        <v>0.16697157936999996</v>
      </c>
      <c r="AU781" s="391">
        <v>0.12724846000000001</v>
      </c>
      <c r="AV781" s="391">
        <v>2.8338008000000001E-2</v>
      </c>
      <c r="AW781" s="391">
        <v>0.14770631774320006</v>
      </c>
      <c r="AX781" s="391">
        <v>1.0179882199999999</v>
      </c>
      <c r="AY781" s="391">
        <v>0.188921163</v>
      </c>
    </row>
    <row r="782" spans="1:51" customFormat="1" x14ac:dyDescent="0.25">
      <c r="A782" s="384" t="s">
        <v>1014</v>
      </c>
      <c r="B782" s="384" t="s">
        <v>336</v>
      </c>
      <c r="C782" s="382">
        <v>3</v>
      </c>
      <c r="D782" s="384" t="s">
        <v>253</v>
      </c>
      <c r="E782" s="382">
        <v>42</v>
      </c>
      <c r="F782" s="386">
        <v>2003</v>
      </c>
      <c r="G782" s="390">
        <v>5.893249700000001</v>
      </c>
      <c r="H782" s="387">
        <v>3.4364316233758103</v>
      </c>
      <c r="I782" s="387">
        <v>9.7977335879557241</v>
      </c>
      <c r="J782" s="387">
        <v>0.37535884893694549</v>
      </c>
      <c r="K782" s="387">
        <v>1.6244904719394462E-2</v>
      </c>
      <c r="L782" s="387">
        <v>1.2380142826800637E-2</v>
      </c>
      <c r="M782" s="387">
        <v>2.757040686736894E-3</v>
      </c>
      <c r="N782" s="387">
        <v>1.4370556229002136E-2</v>
      </c>
      <c r="O782" s="387">
        <v>9.9041123270239159E-2</v>
      </c>
      <c r="P782" s="387">
        <v>1.8380364572028903E-2</v>
      </c>
      <c r="Q782" s="391">
        <v>20.251749633530011</v>
      </c>
      <c r="R782" s="391">
        <v>57.7404905279</v>
      </c>
      <c r="S782" s="391">
        <v>2.2120834238899998</v>
      </c>
      <c r="T782" s="391">
        <v>9.573527986410002E-2</v>
      </c>
      <c r="U782" s="391">
        <v>7.2959273000000019E-2</v>
      </c>
      <c r="V782" s="391">
        <v>1.6247929199999997E-2</v>
      </c>
      <c r="W782" s="391">
        <v>8.4689276185399981E-2</v>
      </c>
      <c r="X782" s="391">
        <v>0.58367407000000004</v>
      </c>
      <c r="Y782" s="391">
        <v>0.10832007799999999</v>
      </c>
      <c r="AA782" s="384" t="s">
        <v>1014</v>
      </c>
      <c r="AB782" s="384" t="s">
        <v>336</v>
      </c>
      <c r="AC782" s="382">
        <v>3</v>
      </c>
      <c r="AD782" s="384" t="s">
        <v>253</v>
      </c>
      <c r="AE782" s="382">
        <v>42</v>
      </c>
      <c r="AF782" s="386">
        <v>2003</v>
      </c>
      <c r="AG782" s="390">
        <v>5.893249700000001</v>
      </c>
      <c r="AH782" s="387">
        <v>3.4364316233758103</v>
      </c>
      <c r="AI782" s="387">
        <v>9.7977335879557241</v>
      </c>
      <c r="AJ782" s="387">
        <v>0.37535884893694549</v>
      </c>
      <c r="AK782" s="387">
        <v>1.6244904719394462E-2</v>
      </c>
      <c r="AL782" s="387">
        <v>1.2380142826800637E-2</v>
      </c>
      <c r="AM782" s="387">
        <v>2.757040686736894E-3</v>
      </c>
      <c r="AN782" s="387">
        <v>1.4370556229002136E-2</v>
      </c>
      <c r="AO782" s="387">
        <v>9.9041123270239159E-2</v>
      </c>
      <c r="AP782" s="387">
        <v>1.8380364572028903E-2</v>
      </c>
      <c r="AQ782" s="391">
        <v>20.251749633530011</v>
      </c>
      <c r="AR782" s="391">
        <v>57.7404905279</v>
      </c>
      <c r="AS782" s="391">
        <v>2.2120834238899998</v>
      </c>
      <c r="AT782" s="391">
        <v>9.573527986410002E-2</v>
      </c>
      <c r="AU782" s="391">
        <v>7.2959273000000019E-2</v>
      </c>
      <c r="AV782" s="391">
        <v>1.6247929199999997E-2</v>
      </c>
      <c r="AW782" s="391">
        <v>8.4689276185399981E-2</v>
      </c>
      <c r="AX782" s="391">
        <v>0.58367407000000004</v>
      </c>
      <c r="AY782" s="391">
        <v>0.10832007799999999</v>
      </c>
    </row>
    <row r="783" spans="1:51" customFormat="1" x14ac:dyDescent="0.25">
      <c r="A783" s="384" t="s">
        <v>1015</v>
      </c>
      <c r="B783" s="384" t="s">
        <v>336</v>
      </c>
      <c r="C783" s="382">
        <v>3</v>
      </c>
      <c r="D783" s="384" t="s">
        <v>253</v>
      </c>
      <c r="E783" s="382">
        <v>42</v>
      </c>
      <c r="F783" s="386">
        <v>2004</v>
      </c>
      <c r="G783" s="390">
        <v>3.3719541999999998</v>
      </c>
      <c r="H783" s="387">
        <v>3.4364294242074833</v>
      </c>
      <c r="I783" s="387">
        <v>9.7977100177873115</v>
      </c>
      <c r="J783" s="387">
        <v>0.37535821823528925</v>
      </c>
      <c r="K783" s="387">
        <v>1.6244892486410402E-2</v>
      </c>
      <c r="L783" s="387">
        <v>1.2380170525447827E-2</v>
      </c>
      <c r="M783" s="387">
        <v>2.7570367652087324E-3</v>
      </c>
      <c r="N783" s="387">
        <v>1.4370541224551631E-2</v>
      </c>
      <c r="O783" s="387">
        <v>9.9041392673720197E-2</v>
      </c>
      <c r="P783" s="387">
        <v>1.8380338024757279E-2</v>
      </c>
      <c r="Q783" s="391">
        <v>11.587482629960004</v>
      </c>
      <c r="R783" s="391">
        <v>33.037429444859995</v>
      </c>
      <c r="S783" s="391">
        <v>1.2656907204830001</v>
      </c>
      <c r="T783" s="391">
        <v>5.4777033448099997E-2</v>
      </c>
      <c r="U783" s="391">
        <v>4.1745368000000005E-2</v>
      </c>
      <c r="V783" s="391">
        <v>9.2966016999999988E-3</v>
      </c>
      <c r="W783" s="391">
        <v>4.8456806838400014E-2</v>
      </c>
      <c r="X783" s="391">
        <v>0.33396304000000004</v>
      </c>
      <c r="Y783" s="391">
        <v>6.1977658000000005E-2</v>
      </c>
      <c r="AA783" s="384" t="s">
        <v>1015</v>
      </c>
      <c r="AB783" s="384" t="s">
        <v>336</v>
      </c>
      <c r="AC783" s="382">
        <v>3</v>
      </c>
      <c r="AD783" s="384" t="s">
        <v>253</v>
      </c>
      <c r="AE783" s="382">
        <v>42</v>
      </c>
      <c r="AF783" s="386">
        <v>2004</v>
      </c>
      <c r="AG783" s="390">
        <v>3.3719541999999998</v>
      </c>
      <c r="AH783" s="387">
        <v>3.4364294242074833</v>
      </c>
      <c r="AI783" s="387">
        <v>9.7977100177873115</v>
      </c>
      <c r="AJ783" s="387">
        <v>0.37535821823528925</v>
      </c>
      <c r="AK783" s="387">
        <v>1.6244892486410402E-2</v>
      </c>
      <c r="AL783" s="387">
        <v>1.2380170525447827E-2</v>
      </c>
      <c r="AM783" s="387">
        <v>2.7570367652087324E-3</v>
      </c>
      <c r="AN783" s="387">
        <v>1.4370541224551631E-2</v>
      </c>
      <c r="AO783" s="387">
        <v>9.9041392673720197E-2</v>
      </c>
      <c r="AP783" s="387">
        <v>1.8380338024757279E-2</v>
      </c>
      <c r="AQ783" s="391">
        <v>11.587482629960004</v>
      </c>
      <c r="AR783" s="391">
        <v>33.037429444859995</v>
      </c>
      <c r="AS783" s="391">
        <v>1.2656907204830001</v>
      </c>
      <c r="AT783" s="391">
        <v>5.4777033448099997E-2</v>
      </c>
      <c r="AU783" s="391">
        <v>4.1745368000000005E-2</v>
      </c>
      <c r="AV783" s="391">
        <v>9.2966016999999988E-3</v>
      </c>
      <c r="AW783" s="391">
        <v>4.8456806838400014E-2</v>
      </c>
      <c r="AX783" s="391">
        <v>0.33396304000000004</v>
      </c>
      <c r="AY783" s="391">
        <v>6.1977658000000005E-2</v>
      </c>
    </row>
    <row r="784" spans="1:51" customFormat="1" x14ac:dyDescent="0.25">
      <c r="A784" s="384" t="s">
        <v>1016</v>
      </c>
      <c r="B784" s="384" t="s">
        <v>336</v>
      </c>
      <c r="C784" s="382">
        <v>3</v>
      </c>
      <c r="D784" s="384" t="s">
        <v>253</v>
      </c>
      <c r="E784" s="382">
        <v>42</v>
      </c>
      <c r="F784" s="386">
        <v>2005</v>
      </c>
      <c r="G784" s="390">
        <v>9.8704207999999998</v>
      </c>
      <c r="H784" s="387">
        <v>3.4364323084685497</v>
      </c>
      <c r="I784" s="387">
        <v>9.7977366030433082</v>
      </c>
      <c r="J784" s="387">
        <v>0.37535910742731465</v>
      </c>
      <c r="K784" s="387">
        <v>1.6244908349196216E-2</v>
      </c>
      <c r="L784" s="387">
        <v>1.2380169445258099E-2</v>
      </c>
      <c r="M784" s="387">
        <v>2.7570410169341516E-3</v>
      </c>
      <c r="N784" s="387">
        <v>1.4370568366011303E-2</v>
      </c>
      <c r="O784" s="387">
        <v>9.9041362046084186E-2</v>
      </c>
      <c r="P784" s="387">
        <v>1.8380375738387966E-2</v>
      </c>
      <c r="Q784" s="391">
        <v>33.919032935299988</v>
      </c>
      <c r="R784" s="391">
        <v>96.707783159600012</v>
      </c>
      <c r="S784" s="391">
        <v>3.7049523414200007</v>
      </c>
      <c r="T784" s="391">
        <v>0.16034408126399999</v>
      </c>
      <c r="U784" s="391">
        <v>0.12219748200000001</v>
      </c>
      <c r="V784" s="391">
        <v>2.7213154999999999E-2</v>
      </c>
      <c r="W784" s="391">
        <v>0.14184355690769998</v>
      </c>
      <c r="X784" s="391">
        <v>0.97757991999999994</v>
      </c>
      <c r="Y784" s="391">
        <v>0.18142204299999995</v>
      </c>
      <c r="AA784" s="384" t="s">
        <v>1016</v>
      </c>
      <c r="AB784" s="384" t="s">
        <v>336</v>
      </c>
      <c r="AC784" s="382">
        <v>3</v>
      </c>
      <c r="AD784" s="384" t="s">
        <v>253</v>
      </c>
      <c r="AE784" s="382">
        <v>42</v>
      </c>
      <c r="AF784" s="386">
        <v>2005</v>
      </c>
      <c r="AG784" s="390">
        <v>9.8704207999999998</v>
      </c>
      <c r="AH784" s="387">
        <v>3.4364323084685497</v>
      </c>
      <c r="AI784" s="387">
        <v>9.7977366030433082</v>
      </c>
      <c r="AJ784" s="387">
        <v>0.37535910742731465</v>
      </c>
      <c r="AK784" s="387">
        <v>1.6244908349196216E-2</v>
      </c>
      <c r="AL784" s="387">
        <v>1.2380169445258099E-2</v>
      </c>
      <c r="AM784" s="387">
        <v>2.7570410169341516E-3</v>
      </c>
      <c r="AN784" s="387">
        <v>1.4370568366011303E-2</v>
      </c>
      <c r="AO784" s="387">
        <v>9.9041362046084186E-2</v>
      </c>
      <c r="AP784" s="387">
        <v>1.8380375738387966E-2</v>
      </c>
      <c r="AQ784" s="391">
        <v>33.919032935299988</v>
      </c>
      <c r="AR784" s="391">
        <v>96.707783159600012</v>
      </c>
      <c r="AS784" s="391">
        <v>3.7049523414200007</v>
      </c>
      <c r="AT784" s="391">
        <v>0.16034408126399999</v>
      </c>
      <c r="AU784" s="391">
        <v>0.12219748200000001</v>
      </c>
      <c r="AV784" s="391">
        <v>2.7213154999999999E-2</v>
      </c>
      <c r="AW784" s="391">
        <v>0.14184355690769998</v>
      </c>
      <c r="AX784" s="391">
        <v>0.97757991999999994</v>
      </c>
      <c r="AY784" s="391">
        <v>0.18142204299999995</v>
      </c>
    </row>
    <row r="785" spans="1:51" customFormat="1" x14ac:dyDescent="0.25">
      <c r="A785" s="384" t="s">
        <v>1017</v>
      </c>
      <c r="B785" s="384" t="s">
        <v>336</v>
      </c>
      <c r="C785" s="382">
        <v>3</v>
      </c>
      <c r="D785" s="384" t="s">
        <v>253</v>
      </c>
      <c r="E785" s="382">
        <v>42</v>
      </c>
      <c r="F785" s="386">
        <v>2006</v>
      </c>
      <c r="G785" s="390">
        <v>7.5064378999999999</v>
      </c>
      <c r="H785" s="387">
        <v>3.4364308964881984</v>
      </c>
      <c r="I785" s="387">
        <v>9.7977587656057192</v>
      </c>
      <c r="J785" s="387">
        <v>0.37535923106217922</v>
      </c>
      <c r="K785" s="387">
        <v>1.6244920003374703E-2</v>
      </c>
      <c r="L785" s="387">
        <v>1.2380187278975557E-2</v>
      </c>
      <c r="M785" s="387">
        <v>2.7570437903709291E-3</v>
      </c>
      <c r="N785" s="387">
        <v>1.4370569781094179E-2</v>
      </c>
      <c r="O785" s="387">
        <v>9.9041446809278233E-2</v>
      </c>
      <c r="P785" s="387">
        <v>1.8380386920938893E-2</v>
      </c>
      <c r="Q785" s="391">
        <v>25.79535512212999</v>
      </c>
      <c r="R785" s="391">
        <v>73.546267733199983</v>
      </c>
      <c r="S785" s="391">
        <v>2.8176107581599994</v>
      </c>
      <c r="T785" s="391">
        <v>0.1219414831958</v>
      </c>
      <c r="U785" s="391">
        <v>9.2931106999999999E-2</v>
      </c>
      <c r="V785" s="391">
        <v>2.0695577999999996E-2</v>
      </c>
      <c r="W785" s="391">
        <v>0.10787178964940004</v>
      </c>
      <c r="X785" s="391">
        <v>0.74344847000000014</v>
      </c>
      <c r="Y785" s="391">
        <v>0.137971233</v>
      </c>
      <c r="AA785" s="384" t="s">
        <v>1017</v>
      </c>
      <c r="AB785" s="384" t="s">
        <v>336</v>
      </c>
      <c r="AC785" s="382">
        <v>3</v>
      </c>
      <c r="AD785" s="384" t="s">
        <v>253</v>
      </c>
      <c r="AE785" s="382">
        <v>42</v>
      </c>
      <c r="AF785" s="386">
        <v>2006</v>
      </c>
      <c r="AG785" s="390">
        <v>7.5064378999999999</v>
      </c>
      <c r="AH785" s="387">
        <v>3.4364308964881984</v>
      </c>
      <c r="AI785" s="387">
        <v>9.7977587656057192</v>
      </c>
      <c r="AJ785" s="387">
        <v>0.37535923106217922</v>
      </c>
      <c r="AK785" s="387">
        <v>1.6244920003374703E-2</v>
      </c>
      <c r="AL785" s="387">
        <v>1.2380187278975557E-2</v>
      </c>
      <c r="AM785" s="387">
        <v>2.7570437903709291E-3</v>
      </c>
      <c r="AN785" s="387">
        <v>1.4370569781094179E-2</v>
      </c>
      <c r="AO785" s="387">
        <v>9.9041446809278233E-2</v>
      </c>
      <c r="AP785" s="387">
        <v>1.8380386920938893E-2</v>
      </c>
      <c r="AQ785" s="391">
        <v>25.79535512212999</v>
      </c>
      <c r="AR785" s="391">
        <v>73.546267733199983</v>
      </c>
      <c r="AS785" s="391">
        <v>2.8176107581599994</v>
      </c>
      <c r="AT785" s="391">
        <v>0.1219414831958</v>
      </c>
      <c r="AU785" s="391">
        <v>9.2931106999999999E-2</v>
      </c>
      <c r="AV785" s="391">
        <v>2.0695577999999996E-2</v>
      </c>
      <c r="AW785" s="391">
        <v>0.10787178964940004</v>
      </c>
      <c r="AX785" s="391">
        <v>0.74344847000000014</v>
      </c>
      <c r="AY785" s="391">
        <v>0.137971233</v>
      </c>
    </row>
    <row r="786" spans="1:51" customFormat="1" x14ac:dyDescent="0.25">
      <c r="A786" s="384" t="s">
        <v>1018</v>
      </c>
      <c r="B786" s="384" t="s">
        <v>336</v>
      </c>
      <c r="C786" s="382">
        <v>3</v>
      </c>
      <c r="D786" s="384" t="s">
        <v>253</v>
      </c>
      <c r="E786" s="382">
        <v>42</v>
      </c>
      <c r="F786" s="386">
        <v>2007</v>
      </c>
      <c r="G786" s="390">
        <v>13.834001400000004</v>
      </c>
      <c r="H786" s="387">
        <v>4.8493065221462253</v>
      </c>
      <c r="I786" s="387">
        <v>4.9664786171483248</v>
      </c>
      <c r="J786" s="387">
        <v>0.16060248610788774</v>
      </c>
      <c r="K786" s="387">
        <v>8.5401342851389329E-3</v>
      </c>
      <c r="L786" s="387">
        <v>1.2380231000988623E-2</v>
      </c>
      <c r="M786" s="387">
        <v>2.7570457669608152E-3</v>
      </c>
      <c r="N786" s="387">
        <v>7.5547684060086892E-3</v>
      </c>
      <c r="O786" s="387">
        <v>9.9041842658769683E-2</v>
      </c>
      <c r="P786" s="387">
        <v>1.8380395711106397E-2</v>
      </c>
      <c r="Q786" s="391">
        <v>67.085313216400024</v>
      </c>
      <c r="R786" s="391">
        <v>68.706272142700001</v>
      </c>
      <c r="S786" s="391">
        <v>2.2217750176600002</v>
      </c>
      <c r="T786" s="391">
        <v>0.11814422965680003</v>
      </c>
      <c r="U786" s="391">
        <v>0.17126813300000004</v>
      </c>
      <c r="V786" s="391">
        <v>3.8140975000000001E-2</v>
      </c>
      <c r="W786" s="391">
        <v>0.1045126767054</v>
      </c>
      <c r="X786" s="391">
        <v>1.3701449899999998</v>
      </c>
      <c r="Y786" s="391">
        <v>0.25427441999999995</v>
      </c>
      <c r="AA786" s="384" t="s">
        <v>1018</v>
      </c>
      <c r="AB786" s="384" t="s">
        <v>336</v>
      </c>
      <c r="AC786" s="382">
        <v>3</v>
      </c>
      <c r="AD786" s="384" t="s">
        <v>253</v>
      </c>
      <c r="AE786" s="382">
        <v>42</v>
      </c>
      <c r="AF786" s="386">
        <v>2007</v>
      </c>
      <c r="AG786" s="390">
        <v>13.834001400000004</v>
      </c>
      <c r="AH786" s="387">
        <v>4.8493065221462253</v>
      </c>
      <c r="AI786" s="387">
        <v>4.9664786171483248</v>
      </c>
      <c r="AJ786" s="387">
        <v>0.16060248610788774</v>
      </c>
      <c r="AK786" s="387">
        <v>8.5401342851389329E-3</v>
      </c>
      <c r="AL786" s="387">
        <v>1.2380231000988623E-2</v>
      </c>
      <c r="AM786" s="387">
        <v>2.7570457669608152E-3</v>
      </c>
      <c r="AN786" s="387">
        <v>7.5547684060086892E-3</v>
      </c>
      <c r="AO786" s="387">
        <v>9.9041842658769683E-2</v>
      </c>
      <c r="AP786" s="387">
        <v>1.8380395711106397E-2</v>
      </c>
      <c r="AQ786" s="391">
        <v>67.085313216400024</v>
      </c>
      <c r="AR786" s="391">
        <v>68.706272142700001</v>
      </c>
      <c r="AS786" s="391">
        <v>2.2217750176600002</v>
      </c>
      <c r="AT786" s="391">
        <v>0.11814422965680003</v>
      </c>
      <c r="AU786" s="391">
        <v>0.17126813300000004</v>
      </c>
      <c r="AV786" s="391">
        <v>3.8140975000000001E-2</v>
      </c>
      <c r="AW786" s="391">
        <v>0.1045126767054</v>
      </c>
      <c r="AX786" s="391">
        <v>1.3701449899999998</v>
      </c>
      <c r="AY786" s="391">
        <v>0.25427441999999995</v>
      </c>
    </row>
    <row r="787" spans="1:51" customFormat="1" x14ac:dyDescent="0.25">
      <c r="A787" s="384" t="s">
        <v>1019</v>
      </c>
      <c r="B787" s="384" t="s">
        <v>336</v>
      </c>
      <c r="C787" s="382">
        <v>3</v>
      </c>
      <c r="D787" s="384" t="s">
        <v>253</v>
      </c>
      <c r="E787" s="382">
        <v>42</v>
      </c>
      <c r="F787" s="386">
        <v>2008</v>
      </c>
      <c r="G787" s="390">
        <v>55.984918999999998</v>
      </c>
      <c r="H787" s="387">
        <v>4.8492955950512338</v>
      </c>
      <c r="I787" s="387">
        <v>4.9664810889821958</v>
      </c>
      <c r="J787" s="387">
        <v>0.16060240472438667</v>
      </c>
      <c r="K787" s="387">
        <v>8.5401272712388818E-3</v>
      </c>
      <c r="L787" s="387">
        <v>1.2380169738211108E-2</v>
      </c>
      <c r="M787" s="387">
        <v>2.7570439996528356E-3</v>
      </c>
      <c r="N787" s="387">
        <v>7.5547597275848486E-3</v>
      </c>
      <c r="O787" s="387">
        <v>9.9041372195251387E-2</v>
      </c>
      <c r="P787" s="387">
        <v>1.8380384010201031E-2</v>
      </c>
      <c r="Q787" s="391">
        <v>271.48742109600011</v>
      </c>
      <c r="R787" s="391">
        <v>278.04804148170001</v>
      </c>
      <c r="S787" s="391">
        <v>8.9913126197000039</v>
      </c>
      <c r="T787" s="391">
        <v>0.47811833352999977</v>
      </c>
      <c r="U787" s="391">
        <v>0.69310280000000013</v>
      </c>
      <c r="V787" s="391">
        <v>0.15435288500000002</v>
      </c>
      <c r="W787" s="391">
        <v>0.42295261141329982</v>
      </c>
      <c r="X787" s="391">
        <v>5.5448232000000006</v>
      </c>
      <c r="Y787" s="391">
        <v>1.0290243099999998</v>
      </c>
      <c r="AA787" s="384" t="s">
        <v>1019</v>
      </c>
      <c r="AB787" s="384" t="s">
        <v>336</v>
      </c>
      <c r="AC787" s="382">
        <v>3</v>
      </c>
      <c r="AD787" s="384" t="s">
        <v>253</v>
      </c>
      <c r="AE787" s="382">
        <v>42</v>
      </c>
      <c r="AF787" s="386">
        <v>2008</v>
      </c>
      <c r="AG787" s="390">
        <v>55.984918999999998</v>
      </c>
      <c r="AH787" s="387">
        <v>4.8492955950512338</v>
      </c>
      <c r="AI787" s="387">
        <v>4.9664810889821958</v>
      </c>
      <c r="AJ787" s="387">
        <v>0.16060240472438667</v>
      </c>
      <c r="AK787" s="387">
        <v>8.5401272712388818E-3</v>
      </c>
      <c r="AL787" s="387">
        <v>1.2380169738211108E-2</v>
      </c>
      <c r="AM787" s="387">
        <v>2.7570439996528356E-3</v>
      </c>
      <c r="AN787" s="387">
        <v>7.5547597275848486E-3</v>
      </c>
      <c r="AO787" s="387">
        <v>9.9041372195251387E-2</v>
      </c>
      <c r="AP787" s="387">
        <v>1.8380384010201031E-2</v>
      </c>
      <c r="AQ787" s="391">
        <v>271.48742109600011</v>
      </c>
      <c r="AR787" s="391">
        <v>278.04804148170001</v>
      </c>
      <c r="AS787" s="391">
        <v>8.9913126197000039</v>
      </c>
      <c r="AT787" s="391">
        <v>0.47811833352999977</v>
      </c>
      <c r="AU787" s="391">
        <v>0.69310280000000013</v>
      </c>
      <c r="AV787" s="391">
        <v>0.15435288500000002</v>
      </c>
      <c r="AW787" s="391">
        <v>0.42295261141329982</v>
      </c>
      <c r="AX787" s="391">
        <v>5.5448232000000006</v>
      </c>
      <c r="AY787" s="391">
        <v>1.0290243099999998</v>
      </c>
    </row>
    <row r="788" spans="1:51" customFormat="1" x14ac:dyDescent="0.25">
      <c r="A788" s="384" t="s">
        <v>1020</v>
      </c>
      <c r="B788" s="384" t="s">
        <v>336</v>
      </c>
      <c r="C788" s="382">
        <v>3</v>
      </c>
      <c r="D788" s="384" t="s">
        <v>253</v>
      </c>
      <c r="E788" s="382">
        <v>42</v>
      </c>
      <c r="F788" s="386">
        <v>2009</v>
      </c>
      <c r="G788" s="390">
        <v>63.838653000000001</v>
      </c>
      <c r="H788" s="387">
        <v>4.8493039664574376</v>
      </c>
      <c r="I788" s="387">
        <v>4.966472610371337</v>
      </c>
      <c r="J788" s="387">
        <v>0.16060225928012609</v>
      </c>
      <c r="K788" s="387">
        <v>8.5401309905505009E-3</v>
      </c>
      <c r="L788" s="387">
        <v>1.23801725578389E-2</v>
      </c>
      <c r="M788" s="387">
        <v>2.7570432446311168E-3</v>
      </c>
      <c r="N788" s="387">
        <v>7.5547581274200745E-3</v>
      </c>
      <c r="O788" s="387">
        <v>9.9041447506732286E-2</v>
      </c>
      <c r="P788" s="387">
        <v>1.8380384529729971E-2</v>
      </c>
      <c r="Q788" s="391">
        <v>309.57303320620002</v>
      </c>
      <c r="R788" s="391">
        <v>317.05292160749997</v>
      </c>
      <c r="S788" s="391">
        <v>10.252631901199999</v>
      </c>
      <c r="T788" s="391">
        <v>0.54519045888029971</v>
      </c>
      <c r="U788" s="391">
        <v>0.79033354</v>
      </c>
      <c r="V788" s="391">
        <v>0.17600592699999998</v>
      </c>
      <c r="W788" s="391">
        <v>0.48228558259529991</v>
      </c>
      <c r="X788" s="391">
        <v>6.322672599999998</v>
      </c>
      <c r="Y788" s="391">
        <v>1.1733789899999998</v>
      </c>
      <c r="AA788" s="384" t="s">
        <v>1020</v>
      </c>
      <c r="AB788" s="384" t="s">
        <v>336</v>
      </c>
      <c r="AC788" s="382">
        <v>3</v>
      </c>
      <c r="AD788" s="384" t="s">
        <v>253</v>
      </c>
      <c r="AE788" s="382">
        <v>42</v>
      </c>
      <c r="AF788" s="386">
        <v>2009</v>
      </c>
      <c r="AG788" s="390">
        <v>63.838653000000001</v>
      </c>
      <c r="AH788" s="387">
        <v>4.8493039664574376</v>
      </c>
      <c r="AI788" s="387">
        <v>4.966472610371337</v>
      </c>
      <c r="AJ788" s="387">
        <v>0.16060225928012609</v>
      </c>
      <c r="AK788" s="387">
        <v>8.5401309905505009E-3</v>
      </c>
      <c r="AL788" s="387">
        <v>1.23801725578389E-2</v>
      </c>
      <c r="AM788" s="387">
        <v>2.7570432446311168E-3</v>
      </c>
      <c r="AN788" s="387">
        <v>7.5547581274200745E-3</v>
      </c>
      <c r="AO788" s="387">
        <v>9.9041447506732286E-2</v>
      </c>
      <c r="AP788" s="387">
        <v>1.8380384529729971E-2</v>
      </c>
      <c r="AQ788" s="391">
        <v>309.57303320620002</v>
      </c>
      <c r="AR788" s="391">
        <v>317.05292160749997</v>
      </c>
      <c r="AS788" s="391">
        <v>10.252631901199999</v>
      </c>
      <c r="AT788" s="391">
        <v>0.54519045888029971</v>
      </c>
      <c r="AU788" s="391">
        <v>0.79033354</v>
      </c>
      <c r="AV788" s="391">
        <v>0.17600592699999998</v>
      </c>
      <c r="AW788" s="391">
        <v>0.48228558259529991</v>
      </c>
      <c r="AX788" s="391">
        <v>6.322672599999998</v>
      </c>
      <c r="AY788" s="391">
        <v>1.1733789899999998</v>
      </c>
    </row>
    <row r="789" spans="1:51" customFormat="1" x14ac:dyDescent="0.25">
      <c r="A789" s="384" t="s">
        <v>1021</v>
      </c>
      <c r="B789" s="384" t="s">
        <v>336</v>
      </c>
      <c r="C789" s="382">
        <v>3</v>
      </c>
      <c r="D789" s="384" t="s">
        <v>253</v>
      </c>
      <c r="E789" s="382">
        <v>42</v>
      </c>
      <c r="F789" s="386">
        <v>2010</v>
      </c>
      <c r="G789" s="390">
        <v>26.238495999999994</v>
      </c>
      <c r="H789" s="387">
        <v>42.618239762846912</v>
      </c>
      <c r="I789" s="387">
        <v>1.2972232262336989</v>
      </c>
      <c r="J789" s="387">
        <v>1.1193566622564801</v>
      </c>
      <c r="K789" s="387">
        <v>1.0605003999859603E-2</v>
      </c>
      <c r="L789" s="387">
        <v>1.199500116165195E-2</v>
      </c>
      <c r="M789" s="387">
        <v>2.7570400757726352E-3</v>
      </c>
      <c r="N789" s="387">
        <v>9.3813926719770839E-3</v>
      </c>
      <c r="O789" s="387">
        <v>9.5959913251125392E-2</v>
      </c>
      <c r="P789" s="387">
        <v>1.8380372868932734E-2</v>
      </c>
      <c r="Q789" s="391">
        <v>1118.2385135444995</v>
      </c>
      <c r="R789" s="391">
        <v>34.037186432639999</v>
      </c>
      <c r="S789" s="391">
        <v>29.370235305189997</v>
      </c>
      <c r="T789" s="391">
        <v>0.27825935503030014</v>
      </c>
      <c r="U789" s="391">
        <v>0.31473078999999998</v>
      </c>
      <c r="V789" s="391">
        <v>7.2340584999999971E-2</v>
      </c>
      <c r="W789" s="391">
        <v>0.24615363409809998</v>
      </c>
      <c r="X789" s="391">
        <v>2.5178438000000001</v>
      </c>
      <c r="Y789" s="391">
        <v>0.48227333999999999</v>
      </c>
      <c r="AA789" s="384" t="s">
        <v>1021</v>
      </c>
      <c r="AB789" s="384" t="s">
        <v>336</v>
      </c>
      <c r="AC789" s="382">
        <v>3</v>
      </c>
      <c r="AD789" s="384" t="s">
        <v>253</v>
      </c>
      <c r="AE789" s="382">
        <v>42</v>
      </c>
      <c r="AF789" s="386">
        <v>2010</v>
      </c>
      <c r="AG789" s="390">
        <v>26.238495999999994</v>
      </c>
      <c r="AH789" s="387">
        <v>42.618239762846912</v>
      </c>
      <c r="AI789" s="387">
        <v>1.2972232262336989</v>
      </c>
      <c r="AJ789" s="387">
        <v>1.1193566622564801</v>
      </c>
      <c r="AK789" s="387">
        <v>1.0605003999859603E-2</v>
      </c>
      <c r="AL789" s="387">
        <v>1.199500116165195E-2</v>
      </c>
      <c r="AM789" s="387">
        <v>2.7570400757726352E-3</v>
      </c>
      <c r="AN789" s="387">
        <v>9.3813926719770839E-3</v>
      </c>
      <c r="AO789" s="387">
        <v>9.5959913251125392E-2</v>
      </c>
      <c r="AP789" s="387">
        <v>1.8380372868932734E-2</v>
      </c>
      <c r="AQ789" s="391">
        <v>1118.2385135444995</v>
      </c>
      <c r="AR789" s="391">
        <v>34.037186432639999</v>
      </c>
      <c r="AS789" s="391">
        <v>29.370235305189997</v>
      </c>
      <c r="AT789" s="391">
        <v>0.27825935503030014</v>
      </c>
      <c r="AU789" s="391">
        <v>0.31473078999999998</v>
      </c>
      <c r="AV789" s="391">
        <v>7.2340584999999971E-2</v>
      </c>
      <c r="AW789" s="391">
        <v>0.24615363409809998</v>
      </c>
      <c r="AX789" s="391">
        <v>2.5178438000000001</v>
      </c>
      <c r="AY789" s="391">
        <v>0.48227333999999999</v>
      </c>
    </row>
    <row r="790" spans="1:51" customFormat="1" x14ac:dyDescent="0.25">
      <c r="A790" s="384" t="s">
        <v>1022</v>
      </c>
      <c r="B790" s="384" t="s">
        <v>336</v>
      </c>
      <c r="C790" s="382">
        <v>3</v>
      </c>
      <c r="D790" s="384" t="s">
        <v>253</v>
      </c>
      <c r="E790" s="382">
        <v>42</v>
      </c>
      <c r="F790" s="386">
        <v>2011</v>
      </c>
      <c r="G790" s="390">
        <v>90.956215999999998</v>
      </c>
      <c r="H790" s="387">
        <v>42.618223012609697</v>
      </c>
      <c r="I790" s="387">
        <v>1.2972211203860984</v>
      </c>
      <c r="J790" s="387">
        <v>1.119355767317761</v>
      </c>
      <c r="K790" s="387">
        <v>1.060500365804796E-2</v>
      </c>
      <c r="L790" s="387">
        <v>1.1994994382791828E-2</v>
      </c>
      <c r="M790" s="387">
        <v>2.7570399366657907E-3</v>
      </c>
      <c r="N790" s="387">
        <v>9.3813904351935633E-3</v>
      </c>
      <c r="O790" s="387">
        <v>9.5959988045237046E-2</v>
      </c>
      <c r="P790" s="387">
        <v>1.8380332796606232E-2</v>
      </c>
      <c r="Q790" s="391">
        <v>3876.3922978710984</v>
      </c>
      <c r="R790" s="391">
        <v>117.99032442559997</v>
      </c>
      <c r="S790" s="391">
        <v>101.812364953</v>
      </c>
      <c r="T790" s="391">
        <v>0.96459100340220028</v>
      </c>
      <c r="U790" s="391">
        <v>1.0910193000000001</v>
      </c>
      <c r="V790" s="391">
        <v>0.25076991999999998</v>
      </c>
      <c r="W790" s="391">
        <v>0.8532957748037997</v>
      </c>
      <c r="X790" s="391">
        <v>8.7281573999999988</v>
      </c>
      <c r="Y790" s="391">
        <v>1.6718055200000004</v>
      </c>
      <c r="AA790" s="384" t="s">
        <v>1022</v>
      </c>
      <c r="AB790" s="384" t="s">
        <v>336</v>
      </c>
      <c r="AC790" s="382">
        <v>3</v>
      </c>
      <c r="AD790" s="384" t="s">
        <v>253</v>
      </c>
      <c r="AE790" s="382">
        <v>42</v>
      </c>
      <c r="AF790" s="386">
        <v>2011</v>
      </c>
      <c r="AG790" s="390">
        <v>90.956215999999998</v>
      </c>
      <c r="AH790" s="387">
        <v>42.618223012609697</v>
      </c>
      <c r="AI790" s="387">
        <v>1.2972211203860984</v>
      </c>
      <c r="AJ790" s="387">
        <v>1.119355767317761</v>
      </c>
      <c r="AK790" s="387">
        <v>1.060500365804796E-2</v>
      </c>
      <c r="AL790" s="387">
        <v>1.1994994382791828E-2</v>
      </c>
      <c r="AM790" s="387">
        <v>2.7570399366657907E-3</v>
      </c>
      <c r="AN790" s="387">
        <v>9.3813904351935633E-3</v>
      </c>
      <c r="AO790" s="387">
        <v>9.5959988045237046E-2</v>
      </c>
      <c r="AP790" s="387">
        <v>1.8380332796606232E-2</v>
      </c>
      <c r="AQ790" s="391">
        <v>3876.3922978710984</v>
      </c>
      <c r="AR790" s="391">
        <v>117.99032442559997</v>
      </c>
      <c r="AS790" s="391">
        <v>101.812364953</v>
      </c>
      <c r="AT790" s="391">
        <v>0.96459100340220028</v>
      </c>
      <c r="AU790" s="391">
        <v>1.0910193000000001</v>
      </c>
      <c r="AV790" s="391">
        <v>0.25076991999999998</v>
      </c>
      <c r="AW790" s="391">
        <v>0.8532957748037997</v>
      </c>
      <c r="AX790" s="391">
        <v>8.7281573999999988</v>
      </c>
      <c r="AY790" s="391">
        <v>1.6718055200000004</v>
      </c>
    </row>
    <row r="791" spans="1:51" customFormat="1" x14ac:dyDescent="0.25">
      <c r="A791" s="384" t="s">
        <v>1023</v>
      </c>
      <c r="B791" s="384" t="s">
        <v>336</v>
      </c>
      <c r="C791" s="382">
        <v>3</v>
      </c>
      <c r="D791" s="384" t="s">
        <v>253</v>
      </c>
      <c r="E791" s="382">
        <v>42</v>
      </c>
      <c r="F791" s="386">
        <v>2012</v>
      </c>
      <c r="G791" s="390">
        <v>83.433300999999986</v>
      </c>
      <c r="H791" s="387">
        <v>42.618281703601795</v>
      </c>
      <c r="I791" s="387">
        <v>1.2972247028473682</v>
      </c>
      <c r="J791" s="387">
        <v>1.1193558316037389</v>
      </c>
      <c r="K791" s="387">
        <v>1.0605008958570392E-2</v>
      </c>
      <c r="L791" s="387">
        <v>1.199499885543304E-2</v>
      </c>
      <c r="M791" s="387">
        <v>2.7570406209865774E-3</v>
      </c>
      <c r="N791" s="387">
        <v>9.3813951147719756E-3</v>
      </c>
      <c r="O791" s="387">
        <v>9.5960006424772759E-2</v>
      </c>
      <c r="P791" s="387">
        <v>1.8380353427464181E-2</v>
      </c>
      <c r="Q791" s="391">
        <v>3555.7839254794008</v>
      </c>
      <c r="R791" s="391">
        <v>108.23173909730001</v>
      </c>
      <c r="S791" s="391">
        <v>93.39155202430004</v>
      </c>
      <c r="T791" s="391">
        <v>0.88481090454809996</v>
      </c>
      <c r="U791" s="391">
        <v>1.0007823500000002</v>
      </c>
      <c r="V791" s="391">
        <v>0.23002899999999998</v>
      </c>
      <c r="W791" s="391">
        <v>0.78272076241069966</v>
      </c>
      <c r="X791" s="391">
        <v>8.0062600999999987</v>
      </c>
      <c r="Y791" s="391">
        <v>1.5335335600000004</v>
      </c>
      <c r="AA791" s="384" t="s">
        <v>1023</v>
      </c>
      <c r="AB791" s="384" t="s">
        <v>336</v>
      </c>
      <c r="AC791" s="382">
        <v>3</v>
      </c>
      <c r="AD791" s="384" t="s">
        <v>253</v>
      </c>
      <c r="AE791" s="382">
        <v>42</v>
      </c>
      <c r="AF791" s="386">
        <v>2012</v>
      </c>
      <c r="AG791" s="390">
        <v>83.433300999999986</v>
      </c>
      <c r="AH791" s="387">
        <v>42.618281703601795</v>
      </c>
      <c r="AI791" s="387">
        <v>1.2972247028473682</v>
      </c>
      <c r="AJ791" s="387">
        <v>1.1193558316037389</v>
      </c>
      <c r="AK791" s="387">
        <v>1.0605008958570392E-2</v>
      </c>
      <c r="AL791" s="387">
        <v>1.199499885543304E-2</v>
      </c>
      <c r="AM791" s="387">
        <v>2.7570406209865774E-3</v>
      </c>
      <c r="AN791" s="387">
        <v>9.3813951147719756E-3</v>
      </c>
      <c r="AO791" s="387">
        <v>9.5960006424772759E-2</v>
      </c>
      <c r="AP791" s="387">
        <v>1.8380353427464181E-2</v>
      </c>
      <c r="AQ791" s="391">
        <v>3555.7839254794008</v>
      </c>
      <c r="AR791" s="391">
        <v>108.23173909730001</v>
      </c>
      <c r="AS791" s="391">
        <v>93.39155202430004</v>
      </c>
      <c r="AT791" s="391">
        <v>0.88481090454809996</v>
      </c>
      <c r="AU791" s="391">
        <v>1.0007823500000002</v>
      </c>
      <c r="AV791" s="391">
        <v>0.23002899999999998</v>
      </c>
      <c r="AW791" s="391">
        <v>0.78272076241069966</v>
      </c>
      <c r="AX791" s="391">
        <v>8.0062600999999987</v>
      </c>
      <c r="AY791" s="391">
        <v>1.5335335600000004</v>
      </c>
    </row>
    <row r="792" spans="1:51" customFormat="1" x14ac:dyDescent="0.25">
      <c r="A792" s="384" t="s">
        <v>1024</v>
      </c>
      <c r="B792" s="384" t="s">
        <v>336</v>
      </c>
      <c r="C792" s="382">
        <v>3</v>
      </c>
      <c r="D792" s="384" t="s">
        <v>253</v>
      </c>
      <c r="E792" s="382">
        <v>42</v>
      </c>
      <c r="F792" s="386">
        <v>2013</v>
      </c>
      <c r="G792" s="390">
        <v>137.70228900000004</v>
      </c>
      <c r="H792" s="387">
        <v>42.617995658750459</v>
      </c>
      <c r="I792" s="387">
        <v>1.2972168669200552</v>
      </c>
      <c r="J792" s="387">
        <v>1.1193508056122425</v>
      </c>
      <c r="K792" s="387">
        <v>1.0604965309850441E-2</v>
      </c>
      <c r="L792" s="387">
        <v>1.1994939386955287E-2</v>
      </c>
      <c r="M792" s="387">
        <v>2.7570294782826737E-3</v>
      </c>
      <c r="N792" s="387">
        <v>9.381348102593997E-3</v>
      </c>
      <c r="O792" s="387">
        <v>9.5959572611026084E-2</v>
      </c>
      <c r="P792" s="387">
        <v>1.8380302305650128E-2</v>
      </c>
      <c r="Q792" s="391">
        <v>5868.5955548020029</v>
      </c>
      <c r="R792" s="391">
        <v>178.62973190430003</v>
      </c>
      <c r="S792" s="391">
        <v>154.13716812679988</v>
      </c>
      <c r="T792" s="391">
        <v>1.4603279979320005</v>
      </c>
      <c r="U792" s="391">
        <v>1.6517306100000002</v>
      </c>
      <c r="V792" s="391">
        <v>0.37964927000000004</v>
      </c>
      <c r="W792" s="391">
        <v>1.2918331076330005</v>
      </c>
      <c r="X792" s="391">
        <v>13.213852800000002</v>
      </c>
      <c r="Y792" s="391">
        <v>2.5310097000000007</v>
      </c>
      <c r="AA792" s="384" t="s">
        <v>1024</v>
      </c>
      <c r="AB792" s="384" t="s">
        <v>336</v>
      </c>
      <c r="AC792" s="382">
        <v>3</v>
      </c>
      <c r="AD792" s="384" t="s">
        <v>253</v>
      </c>
      <c r="AE792" s="382">
        <v>42</v>
      </c>
      <c r="AF792" s="386">
        <v>2013</v>
      </c>
      <c r="AG792" s="390">
        <v>137.70228900000004</v>
      </c>
      <c r="AH792" s="387">
        <v>42.617995658750459</v>
      </c>
      <c r="AI792" s="387">
        <v>1.2972168669200552</v>
      </c>
      <c r="AJ792" s="387">
        <v>1.1193508056122425</v>
      </c>
      <c r="AK792" s="387">
        <v>1.0604965309850441E-2</v>
      </c>
      <c r="AL792" s="387">
        <v>1.1994939386955287E-2</v>
      </c>
      <c r="AM792" s="387">
        <v>2.7570294782826737E-3</v>
      </c>
      <c r="AN792" s="387">
        <v>9.381348102593997E-3</v>
      </c>
      <c r="AO792" s="387">
        <v>9.5959572611026084E-2</v>
      </c>
      <c r="AP792" s="387">
        <v>1.8380302305650128E-2</v>
      </c>
      <c r="AQ792" s="391">
        <v>5868.5955548020029</v>
      </c>
      <c r="AR792" s="391">
        <v>178.62973190430003</v>
      </c>
      <c r="AS792" s="391">
        <v>154.13716812679988</v>
      </c>
      <c r="AT792" s="391">
        <v>1.4603279979320005</v>
      </c>
      <c r="AU792" s="391">
        <v>1.6517306100000002</v>
      </c>
      <c r="AV792" s="391">
        <v>0.37964927000000004</v>
      </c>
      <c r="AW792" s="391">
        <v>1.2918331076330005</v>
      </c>
      <c r="AX792" s="391">
        <v>13.213852800000002</v>
      </c>
      <c r="AY792" s="391">
        <v>2.5310097000000007</v>
      </c>
    </row>
    <row r="793" spans="1:51" customFormat="1" x14ac:dyDescent="0.25">
      <c r="A793" s="384" t="s">
        <v>1025</v>
      </c>
      <c r="B793" s="384" t="s">
        <v>336</v>
      </c>
      <c r="C793" s="382">
        <v>3</v>
      </c>
      <c r="D793" s="384" t="s">
        <v>253</v>
      </c>
      <c r="E793" s="382">
        <v>42</v>
      </c>
      <c r="F793" s="386">
        <v>2014</v>
      </c>
      <c r="G793" s="390">
        <v>125.631265</v>
      </c>
      <c r="H793" s="387">
        <v>42.500472140083922</v>
      </c>
      <c r="I793" s="387">
        <v>1.2944297948014771</v>
      </c>
      <c r="J793" s="387">
        <v>1.1140127689353445</v>
      </c>
      <c r="K793" s="387">
        <v>1.0561444655054618E-2</v>
      </c>
      <c r="L793" s="387">
        <v>1.2010494839799629E-2</v>
      </c>
      <c r="M793" s="387">
        <v>2.7570414896323776E-3</v>
      </c>
      <c r="N793" s="387">
        <v>9.3428573735765564E-3</v>
      </c>
      <c r="O793" s="387">
        <v>9.608408703040601E-2</v>
      </c>
      <c r="P793" s="387">
        <v>1.8380361767431061E-2</v>
      </c>
      <c r="Q793" s="391">
        <v>5339.3880780560003</v>
      </c>
      <c r="R793" s="391">
        <v>162.62085257460001</v>
      </c>
      <c r="S793" s="391">
        <v>139.95483338750003</v>
      </c>
      <c r="T793" s="391">
        <v>1.3268476522420003</v>
      </c>
      <c r="U793" s="391">
        <v>1.5088936599999998</v>
      </c>
      <c r="V793" s="391">
        <v>0.34637060999999997</v>
      </c>
      <c r="W793" s="391">
        <v>1.1737549905570004</v>
      </c>
      <c r="X793" s="391">
        <v>12.0711654</v>
      </c>
      <c r="Y793" s="391">
        <v>2.3091480999999998</v>
      </c>
      <c r="AA793" s="384" t="s">
        <v>1025</v>
      </c>
      <c r="AB793" s="384" t="s">
        <v>336</v>
      </c>
      <c r="AC793" s="382">
        <v>3</v>
      </c>
      <c r="AD793" s="384" t="s">
        <v>253</v>
      </c>
      <c r="AE793" s="382">
        <v>42</v>
      </c>
      <c r="AF793" s="386">
        <v>2014</v>
      </c>
      <c r="AG793" s="390">
        <v>125.631265</v>
      </c>
      <c r="AH793" s="387">
        <v>42.500472140083922</v>
      </c>
      <c r="AI793" s="387">
        <v>1.2944297948014771</v>
      </c>
      <c r="AJ793" s="387">
        <v>1.1140127689353445</v>
      </c>
      <c r="AK793" s="387">
        <v>1.0561444655054618E-2</v>
      </c>
      <c r="AL793" s="387">
        <v>1.2010494839799629E-2</v>
      </c>
      <c r="AM793" s="387">
        <v>2.7570414896323776E-3</v>
      </c>
      <c r="AN793" s="387">
        <v>9.3428573735765564E-3</v>
      </c>
      <c r="AO793" s="387">
        <v>9.608408703040601E-2</v>
      </c>
      <c r="AP793" s="387">
        <v>1.8380361767431061E-2</v>
      </c>
      <c r="AQ793" s="391">
        <v>5339.3880780560003</v>
      </c>
      <c r="AR793" s="391">
        <v>162.62085257460001</v>
      </c>
      <c r="AS793" s="391">
        <v>139.95483338750003</v>
      </c>
      <c r="AT793" s="391">
        <v>1.3268476522420003</v>
      </c>
      <c r="AU793" s="391">
        <v>1.5088936599999998</v>
      </c>
      <c r="AV793" s="391">
        <v>0.34637060999999997</v>
      </c>
      <c r="AW793" s="391">
        <v>1.1737549905570004</v>
      </c>
      <c r="AX793" s="391">
        <v>12.0711654</v>
      </c>
      <c r="AY793" s="391">
        <v>2.3091480999999998</v>
      </c>
    </row>
    <row r="794" spans="1:51" customFormat="1" x14ac:dyDescent="0.25">
      <c r="A794" s="384" t="s">
        <v>1026</v>
      </c>
      <c r="B794" s="384" t="s">
        <v>336</v>
      </c>
      <c r="C794" s="382">
        <v>3</v>
      </c>
      <c r="D794" s="384" t="s">
        <v>253</v>
      </c>
      <c r="E794" s="382">
        <v>42</v>
      </c>
      <c r="F794" s="386">
        <v>2015</v>
      </c>
      <c r="G794" s="390">
        <v>209.94359700000001</v>
      </c>
      <c r="H794" s="387">
        <v>42.500664265121635</v>
      </c>
      <c r="I794" s="387">
        <v>1.294432760865291</v>
      </c>
      <c r="J794" s="387">
        <v>1.1140175739124825</v>
      </c>
      <c r="K794" s="387">
        <v>1.0561477918362046E-2</v>
      </c>
      <c r="L794" s="387">
        <v>1.2010566485626137E-2</v>
      </c>
      <c r="M794" s="387">
        <v>2.7570533146576508E-3</v>
      </c>
      <c r="N794" s="387">
        <v>9.3428890815136431E-3</v>
      </c>
      <c r="O794" s="387">
        <v>9.6084515499655868E-2</v>
      </c>
      <c r="P794" s="387">
        <v>1.8380442914865364E-2</v>
      </c>
      <c r="Q794" s="391">
        <v>8922.7423307089975</v>
      </c>
      <c r="R794" s="391">
        <v>271.75786989070002</v>
      </c>
      <c r="S794" s="391">
        <v>233.88085658839995</v>
      </c>
      <c r="T794" s="391">
        <v>2.2173146638170005</v>
      </c>
      <c r="U794" s="391">
        <v>2.5215415299999999</v>
      </c>
      <c r="V794" s="391">
        <v>0.57882569000000006</v>
      </c>
      <c r="W794" s="391">
        <v>1.9614797401450006</v>
      </c>
      <c r="X794" s="391">
        <v>20.172328800000006</v>
      </c>
      <c r="Y794" s="391">
        <v>3.8588562999999998</v>
      </c>
      <c r="AA794" s="384" t="s">
        <v>1026</v>
      </c>
      <c r="AB794" s="384" t="s">
        <v>336</v>
      </c>
      <c r="AC794" s="382">
        <v>3</v>
      </c>
      <c r="AD794" s="384" t="s">
        <v>253</v>
      </c>
      <c r="AE794" s="382">
        <v>42</v>
      </c>
      <c r="AF794" s="386">
        <v>2015</v>
      </c>
      <c r="AG794" s="390">
        <v>209.94359700000001</v>
      </c>
      <c r="AH794" s="387">
        <v>42.500664265121635</v>
      </c>
      <c r="AI794" s="387">
        <v>1.294432760865291</v>
      </c>
      <c r="AJ794" s="387">
        <v>1.1140175739124825</v>
      </c>
      <c r="AK794" s="387">
        <v>1.0561477918362046E-2</v>
      </c>
      <c r="AL794" s="387">
        <v>1.2010566485626137E-2</v>
      </c>
      <c r="AM794" s="387">
        <v>2.7570533146576508E-3</v>
      </c>
      <c r="AN794" s="387">
        <v>9.3428890815136431E-3</v>
      </c>
      <c r="AO794" s="387">
        <v>9.6084515499655868E-2</v>
      </c>
      <c r="AP794" s="387">
        <v>1.8380442914865364E-2</v>
      </c>
      <c r="AQ794" s="391">
        <v>8922.7423307089975</v>
      </c>
      <c r="AR794" s="391">
        <v>271.75786989070002</v>
      </c>
      <c r="AS794" s="391">
        <v>233.88085658839995</v>
      </c>
      <c r="AT794" s="391">
        <v>2.2173146638170005</v>
      </c>
      <c r="AU794" s="391">
        <v>2.5215415299999999</v>
      </c>
      <c r="AV794" s="391">
        <v>0.57882569000000006</v>
      </c>
      <c r="AW794" s="391">
        <v>1.9614797401450006</v>
      </c>
      <c r="AX794" s="391">
        <v>20.172328800000006</v>
      </c>
      <c r="AY794" s="391">
        <v>3.8588562999999998</v>
      </c>
    </row>
    <row r="795" spans="1:51" customFormat="1" x14ac:dyDescent="0.25">
      <c r="A795" s="384" t="s">
        <v>1027</v>
      </c>
      <c r="B795" s="384" t="s">
        <v>336</v>
      </c>
      <c r="C795" s="382">
        <v>3</v>
      </c>
      <c r="D795" s="384" t="s">
        <v>253</v>
      </c>
      <c r="E795" s="382">
        <v>42</v>
      </c>
      <c r="F795" s="386">
        <v>2016</v>
      </c>
      <c r="G795" s="390">
        <v>267.86115000000001</v>
      </c>
      <c r="H795" s="387">
        <v>42.500414608027327</v>
      </c>
      <c r="I795" s="387">
        <v>1.2944268644855734</v>
      </c>
      <c r="J795" s="387">
        <v>1.1140123563107229</v>
      </c>
      <c r="K795" s="387">
        <v>1.0561424689459444E-2</v>
      </c>
      <c r="L795" s="387">
        <v>1.2010518882637515E-2</v>
      </c>
      <c r="M795" s="387">
        <v>2.7570388986980767E-3</v>
      </c>
      <c r="N795" s="387">
        <v>9.3428430226518439E-3</v>
      </c>
      <c r="O795" s="387">
        <v>9.608410850173682E-2</v>
      </c>
      <c r="P795" s="387">
        <v>1.8380345936691449E-2</v>
      </c>
      <c r="Q795" s="391">
        <v>11384.209932382999</v>
      </c>
      <c r="R795" s="391">
        <v>346.72666851199989</v>
      </c>
      <c r="S795" s="391">
        <v>298.40063087560003</v>
      </c>
      <c r="T795" s="391">
        <v>2.8289953629569995</v>
      </c>
      <c r="U795" s="391">
        <v>3.2171513999999997</v>
      </c>
      <c r="V795" s="391">
        <v>0.73850361000000031</v>
      </c>
      <c r="W795" s="391">
        <v>2.502584676316999</v>
      </c>
      <c r="X795" s="391">
        <v>25.737199800000003</v>
      </c>
      <c r="Y795" s="391">
        <v>4.9233805999999989</v>
      </c>
      <c r="AA795" s="384" t="s">
        <v>1027</v>
      </c>
      <c r="AB795" s="384" t="s">
        <v>336</v>
      </c>
      <c r="AC795" s="382">
        <v>3</v>
      </c>
      <c r="AD795" s="384" t="s">
        <v>253</v>
      </c>
      <c r="AE795" s="382">
        <v>42</v>
      </c>
      <c r="AF795" s="386">
        <v>2016</v>
      </c>
      <c r="AG795" s="390">
        <v>267.86115000000001</v>
      </c>
      <c r="AH795" s="387">
        <v>42.500414608027327</v>
      </c>
      <c r="AI795" s="387">
        <v>1.2944268644855734</v>
      </c>
      <c r="AJ795" s="387">
        <v>1.1140123563107229</v>
      </c>
      <c r="AK795" s="387">
        <v>1.0561424689459444E-2</v>
      </c>
      <c r="AL795" s="387">
        <v>1.2010518882637515E-2</v>
      </c>
      <c r="AM795" s="387">
        <v>2.7570388986980767E-3</v>
      </c>
      <c r="AN795" s="387">
        <v>9.3428430226518439E-3</v>
      </c>
      <c r="AO795" s="387">
        <v>9.608410850173682E-2</v>
      </c>
      <c r="AP795" s="387">
        <v>1.8380345936691449E-2</v>
      </c>
      <c r="AQ795" s="391">
        <v>11384.209932382999</v>
      </c>
      <c r="AR795" s="391">
        <v>346.72666851199989</v>
      </c>
      <c r="AS795" s="391">
        <v>298.40063087560003</v>
      </c>
      <c r="AT795" s="391">
        <v>2.8289953629569995</v>
      </c>
      <c r="AU795" s="391">
        <v>3.2171513999999997</v>
      </c>
      <c r="AV795" s="391">
        <v>0.73850361000000031</v>
      </c>
      <c r="AW795" s="391">
        <v>2.502584676316999</v>
      </c>
      <c r="AX795" s="391">
        <v>25.737199800000003</v>
      </c>
      <c r="AY795" s="391">
        <v>4.9233805999999989</v>
      </c>
    </row>
    <row r="796" spans="1:51" customFormat="1" x14ac:dyDescent="0.25">
      <c r="A796" s="384" t="s">
        <v>1028</v>
      </c>
      <c r="B796" s="384" t="s">
        <v>336</v>
      </c>
      <c r="C796" s="382">
        <v>3</v>
      </c>
      <c r="D796" s="384" t="s">
        <v>253</v>
      </c>
      <c r="E796" s="382">
        <v>42</v>
      </c>
      <c r="F796" s="386">
        <v>2017</v>
      </c>
      <c r="G796" s="390">
        <v>372.20677999999998</v>
      </c>
      <c r="H796" s="387">
        <v>42.500416518154239</v>
      </c>
      <c r="I796" s="387">
        <v>1.294424811318859</v>
      </c>
      <c r="J796" s="387">
        <v>1.1140097752781404</v>
      </c>
      <c r="K796" s="387">
        <v>1.0561411824370849E-2</v>
      </c>
      <c r="L796" s="387">
        <v>1.2010469825401892E-2</v>
      </c>
      <c r="M796" s="387">
        <v>2.7570338992750219E-3</v>
      </c>
      <c r="N796" s="387">
        <v>9.3428279004213743E-3</v>
      </c>
      <c r="O796" s="387">
        <v>9.6083797828723089E-2</v>
      </c>
      <c r="P796" s="387">
        <v>1.8380314028669763E-2</v>
      </c>
      <c r="Q796" s="391">
        <v>15818.943180881</v>
      </c>
      <c r="R796" s="391">
        <v>481.79369097310007</v>
      </c>
      <c r="S796" s="391">
        <v>414.6419913448002</v>
      </c>
      <c r="T796" s="391">
        <v>3.9310290874029992</v>
      </c>
      <c r="U796" s="391">
        <v>4.4703783000000001</v>
      </c>
      <c r="V796" s="391">
        <v>1.0261867100000002</v>
      </c>
      <c r="W796" s="391">
        <v>3.47746388891</v>
      </c>
      <c r="X796" s="391">
        <v>35.763041000000008</v>
      </c>
      <c r="Y796" s="391">
        <v>6.8412775000000003</v>
      </c>
      <c r="AA796" s="384" t="s">
        <v>1028</v>
      </c>
      <c r="AB796" s="384" t="s">
        <v>336</v>
      </c>
      <c r="AC796" s="382">
        <v>3</v>
      </c>
      <c r="AD796" s="384" t="s">
        <v>253</v>
      </c>
      <c r="AE796" s="382">
        <v>42</v>
      </c>
      <c r="AF796" s="386">
        <v>2017</v>
      </c>
      <c r="AG796" s="390">
        <v>372.20677999999998</v>
      </c>
      <c r="AH796" s="387">
        <v>42.500416518154239</v>
      </c>
      <c r="AI796" s="387">
        <v>1.294424811318859</v>
      </c>
      <c r="AJ796" s="387">
        <v>1.1140097752781404</v>
      </c>
      <c r="AK796" s="387">
        <v>1.0561411824370849E-2</v>
      </c>
      <c r="AL796" s="387">
        <v>1.2010469825401892E-2</v>
      </c>
      <c r="AM796" s="387">
        <v>2.7570338992750219E-3</v>
      </c>
      <c r="AN796" s="387">
        <v>9.3428279004213743E-3</v>
      </c>
      <c r="AO796" s="387">
        <v>9.6083797828723089E-2</v>
      </c>
      <c r="AP796" s="387">
        <v>1.8380314028669763E-2</v>
      </c>
      <c r="AQ796" s="391">
        <v>15818.943180881</v>
      </c>
      <c r="AR796" s="391">
        <v>481.79369097310007</v>
      </c>
      <c r="AS796" s="391">
        <v>414.6419913448002</v>
      </c>
      <c r="AT796" s="391">
        <v>3.9310290874029992</v>
      </c>
      <c r="AU796" s="391">
        <v>4.4703783000000001</v>
      </c>
      <c r="AV796" s="391">
        <v>1.0261867100000002</v>
      </c>
      <c r="AW796" s="391">
        <v>3.47746388891</v>
      </c>
      <c r="AX796" s="391">
        <v>35.763041000000008</v>
      </c>
      <c r="AY796" s="391">
        <v>6.8412775000000003</v>
      </c>
    </row>
    <row r="797" spans="1:51" customFormat="1" x14ac:dyDescent="0.25">
      <c r="A797" s="384" t="s">
        <v>1029</v>
      </c>
      <c r="B797" s="384" t="s">
        <v>336</v>
      </c>
      <c r="C797" s="382">
        <v>3</v>
      </c>
      <c r="D797" s="384" t="s">
        <v>253</v>
      </c>
      <c r="E797" s="382">
        <v>42</v>
      </c>
      <c r="F797" s="386">
        <v>2018</v>
      </c>
      <c r="G797" s="390">
        <v>530.84544000000005</v>
      </c>
      <c r="H797" s="387">
        <v>42.500488919934952</v>
      </c>
      <c r="I797" s="387">
        <v>1.2944288163876845</v>
      </c>
      <c r="J797" s="387">
        <v>1.1140147062033721</v>
      </c>
      <c r="K797" s="387">
        <v>1.056143485395108E-2</v>
      </c>
      <c r="L797" s="387">
        <v>1.2010504790245536E-2</v>
      </c>
      <c r="M797" s="387">
        <v>2.7570477953055405E-3</v>
      </c>
      <c r="N797" s="387">
        <v>9.3428450834276717E-3</v>
      </c>
      <c r="O797" s="387">
        <v>9.6084091821529036E-2</v>
      </c>
      <c r="P797" s="387">
        <v>1.8380421615753168E-2</v>
      </c>
      <c r="Q797" s="391">
        <v>22561.190740917995</v>
      </c>
      <c r="R797" s="391">
        <v>687.14163458399969</v>
      </c>
      <c r="S797" s="391">
        <v>591.36962688099982</v>
      </c>
      <c r="T797" s="391">
        <v>5.6064895320769974</v>
      </c>
      <c r="U797" s="391">
        <v>6.3757216999999997</v>
      </c>
      <c r="V797" s="391">
        <v>1.4635662499999997</v>
      </c>
      <c r="W797" s="391">
        <v>4.9596067091639995</v>
      </c>
      <c r="X797" s="391">
        <v>51.005801999999989</v>
      </c>
      <c r="Y797" s="391">
        <v>9.757163000000002</v>
      </c>
      <c r="AA797" s="384" t="s">
        <v>1029</v>
      </c>
      <c r="AB797" s="384" t="s">
        <v>336</v>
      </c>
      <c r="AC797" s="382">
        <v>3</v>
      </c>
      <c r="AD797" s="384" t="s">
        <v>253</v>
      </c>
      <c r="AE797" s="382">
        <v>42</v>
      </c>
      <c r="AF797" s="386">
        <v>2018</v>
      </c>
      <c r="AG797" s="390">
        <v>530.84544000000005</v>
      </c>
      <c r="AH797" s="387">
        <v>42.500488919934952</v>
      </c>
      <c r="AI797" s="387">
        <v>1.2944288163876845</v>
      </c>
      <c r="AJ797" s="387">
        <v>1.1140147062033721</v>
      </c>
      <c r="AK797" s="387">
        <v>1.056143485395108E-2</v>
      </c>
      <c r="AL797" s="387">
        <v>1.2010504790245536E-2</v>
      </c>
      <c r="AM797" s="387">
        <v>2.7570477953055405E-3</v>
      </c>
      <c r="AN797" s="387">
        <v>9.3428450834276717E-3</v>
      </c>
      <c r="AO797" s="387">
        <v>9.6084091821529036E-2</v>
      </c>
      <c r="AP797" s="387">
        <v>1.8380421615753168E-2</v>
      </c>
      <c r="AQ797" s="391">
        <v>22561.190740917995</v>
      </c>
      <c r="AR797" s="391">
        <v>687.14163458399969</v>
      </c>
      <c r="AS797" s="391">
        <v>591.36962688099982</v>
      </c>
      <c r="AT797" s="391">
        <v>5.6064895320769974</v>
      </c>
      <c r="AU797" s="391">
        <v>6.3757216999999997</v>
      </c>
      <c r="AV797" s="391">
        <v>1.4635662499999997</v>
      </c>
      <c r="AW797" s="391">
        <v>4.9596067091639995</v>
      </c>
      <c r="AX797" s="391">
        <v>51.005801999999989</v>
      </c>
      <c r="AY797" s="391">
        <v>9.757163000000002</v>
      </c>
    </row>
    <row r="798" spans="1:51" customFormat="1" x14ac:dyDescent="0.25">
      <c r="A798" s="384" t="s">
        <v>1030</v>
      </c>
      <c r="B798" s="384" t="s">
        <v>336</v>
      </c>
      <c r="C798" s="382">
        <v>3</v>
      </c>
      <c r="D798" s="384" t="s">
        <v>253</v>
      </c>
      <c r="E798" s="382">
        <v>42</v>
      </c>
      <c r="F798" s="386">
        <v>2019</v>
      </c>
      <c r="G798" s="390">
        <v>466.72473000000002</v>
      </c>
      <c r="H798" s="387">
        <v>42.500568866293015</v>
      </c>
      <c r="I798" s="387">
        <v>1.2944317408957531</v>
      </c>
      <c r="J798" s="387">
        <v>1.1140149952343428</v>
      </c>
      <c r="K798" s="387">
        <v>1.0561461779850404E-2</v>
      </c>
      <c r="L798" s="387">
        <v>1.2010528775708969E-2</v>
      </c>
      <c r="M798" s="387">
        <v>2.7570503281452437E-3</v>
      </c>
      <c r="N798" s="387">
        <v>9.3428643690211151E-3</v>
      </c>
      <c r="O798" s="387">
        <v>9.6084278628218361E-2</v>
      </c>
      <c r="P798" s="387">
        <v>1.838042522409301E-2</v>
      </c>
      <c r="Q798" s="391">
        <v>19836.066528967014</v>
      </c>
      <c r="R798" s="391">
        <v>604.1433047730003</v>
      </c>
      <c r="S798" s="391">
        <v>519.93834786669993</v>
      </c>
      <c r="T798" s="391">
        <v>4.9292953976059994</v>
      </c>
      <c r="U798" s="391">
        <v>5.6056107999999991</v>
      </c>
      <c r="V798" s="391">
        <v>1.2867835700000003</v>
      </c>
      <c r="W798" s="391">
        <v>4.3605458500580001</v>
      </c>
      <c r="X798" s="391">
        <v>44.844908999999987</v>
      </c>
      <c r="Y798" s="391">
        <v>8.5785990000000005</v>
      </c>
      <c r="AA798" s="384" t="s">
        <v>1030</v>
      </c>
      <c r="AB798" s="384" t="s">
        <v>336</v>
      </c>
      <c r="AC798" s="382">
        <v>3</v>
      </c>
      <c r="AD798" s="384" t="s">
        <v>253</v>
      </c>
      <c r="AE798" s="382">
        <v>42</v>
      </c>
      <c r="AF798" s="386">
        <v>2019</v>
      </c>
      <c r="AG798" s="390">
        <v>466.72473000000002</v>
      </c>
      <c r="AH798" s="387">
        <v>42.500568866293015</v>
      </c>
      <c r="AI798" s="387">
        <v>1.2944317408957531</v>
      </c>
      <c r="AJ798" s="387">
        <v>1.1140149952343428</v>
      </c>
      <c r="AK798" s="387">
        <v>1.0561461779850404E-2</v>
      </c>
      <c r="AL798" s="387">
        <v>1.2010528775708969E-2</v>
      </c>
      <c r="AM798" s="387">
        <v>2.7570503281452437E-3</v>
      </c>
      <c r="AN798" s="387">
        <v>9.3428643690211151E-3</v>
      </c>
      <c r="AO798" s="387">
        <v>9.6084278628218361E-2</v>
      </c>
      <c r="AP798" s="387">
        <v>1.838042522409301E-2</v>
      </c>
      <c r="AQ798" s="391">
        <v>19836.066528967014</v>
      </c>
      <c r="AR798" s="391">
        <v>604.1433047730003</v>
      </c>
      <c r="AS798" s="391">
        <v>519.93834786669993</v>
      </c>
      <c r="AT798" s="391">
        <v>4.9292953976059994</v>
      </c>
      <c r="AU798" s="391">
        <v>5.6056107999999991</v>
      </c>
      <c r="AV798" s="391">
        <v>1.2867835700000003</v>
      </c>
      <c r="AW798" s="391">
        <v>4.3605458500580001</v>
      </c>
      <c r="AX798" s="391">
        <v>44.844908999999987</v>
      </c>
      <c r="AY798" s="391">
        <v>8.5785990000000005</v>
      </c>
    </row>
    <row r="799" spans="1:51" customFormat="1" x14ac:dyDescent="0.25">
      <c r="A799" s="384" t="s">
        <v>1031</v>
      </c>
      <c r="B799" s="384" t="s">
        <v>336</v>
      </c>
      <c r="C799" s="382">
        <v>3</v>
      </c>
      <c r="D799" s="384" t="s">
        <v>253</v>
      </c>
      <c r="E799" s="382">
        <v>42</v>
      </c>
      <c r="F799" s="386">
        <v>2020</v>
      </c>
      <c r="G799" s="390">
        <v>306.56845999999996</v>
      </c>
      <c r="H799" s="387">
        <v>42.500596408136715</v>
      </c>
      <c r="I799" s="387">
        <v>1.2944334933906771</v>
      </c>
      <c r="J799" s="387">
        <v>1.1140181268513401</v>
      </c>
      <c r="K799" s="387">
        <v>1.0561459673516321E-2</v>
      </c>
      <c r="L799" s="387">
        <v>1.2010542441319633E-2</v>
      </c>
      <c r="M799" s="387">
        <v>2.7570444787438347E-3</v>
      </c>
      <c r="N799" s="387">
        <v>9.3428730134078406E-3</v>
      </c>
      <c r="O799" s="387">
        <v>9.6084339530557061E-2</v>
      </c>
      <c r="P799" s="387">
        <v>1.838039209904372E-2</v>
      </c>
      <c r="Q799" s="391">
        <v>13029.342389924002</v>
      </c>
      <c r="R799" s="391">
        <v>396.83248264120004</v>
      </c>
      <c r="S799" s="391">
        <v>341.5228215608999</v>
      </c>
      <c r="T799" s="391">
        <v>3.237810427462001</v>
      </c>
      <c r="U799" s="391">
        <v>3.6820534999999999</v>
      </c>
      <c r="V799" s="391">
        <v>0.84522288000000001</v>
      </c>
      <c r="W799" s="391">
        <v>2.8642301916960009</v>
      </c>
      <c r="X799" s="391">
        <v>29.456427999999999</v>
      </c>
      <c r="Y799" s="391">
        <v>5.6348484999999995</v>
      </c>
      <c r="AA799" s="384" t="s">
        <v>1031</v>
      </c>
      <c r="AB799" s="384" t="s">
        <v>336</v>
      </c>
      <c r="AC799" s="382">
        <v>3</v>
      </c>
      <c r="AD799" s="384" t="s">
        <v>253</v>
      </c>
      <c r="AE799" s="382">
        <v>42</v>
      </c>
      <c r="AF799" s="386">
        <v>2020</v>
      </c>
      <c r="AG799" s="390">
        <v>306.56845999999996</v>
      </c>
      <c r="AH799" s="387">
        <v>42.500596408136715</v>
      </c>
      <c r="AI799" s="387">
        <v>1.2944334933906771</v>
      </c>
      <c r="AJ799" s="387">
        <v>1.1140181268513401</v>
      </c>
      <c r="AK799" s="387">
        <v>1.0561459673516321E-2</v>
      </c>
      <c r="AL799" s="387">
        <v>1.2010542441319633E-2</v>
      </c>
      <c r="AM799" s="387">
        <v>2.7570444787438347E-3</v>
      </c>
      <c r="AN799" s="387">
        <v>9.3428730134078406E-3</v>
      </c>
      <c r="AO799" s="387">
        <v>9.6084339530557061E-2</v>
      </c>
      <c r="AP799" s="387">
        <v>1.838039209904372E-2</v>
      </c>
      <c r="AQ799" s="391">
        <v>13029.342389924002</v>
      </c>
      <c r="AR799" s="391">
        <v>396.83248264120004</v>
      </c>
      <c r="AS799" s="391">
        <v>341.5228215608999</v>
      </c>
      <c r="AT799" s="391">
        <v>3.237810427462001</v>
      </c>
      <c r="AU799" s="391">
        <v>3.6820534999999999</v>
      </c>
      <c r="AV799" s="391">
        <v>0.84522288000000001</v>
      </c>
      <c r="AW799" s="391">
        <v>2.8642301916960009</v>
      </c>
      <c r="AX799" s="391">
        <v>29.456427999999999</v>
      </c>
      <c r="AY799" s="391">
        <v>5.6348484999999995</v>
      </c>
    </row>
    <row r="800" spans="1:51" customFormat="1" x14ac:dyDescent="0.25">
      <c r="A800" s="384" t="s">
        <v>1032</v>
      </c>
      <c r="B800" s="384" t="s">
        <v>336</v>
      </c>
      <c r="C800" s="382">
        <v>3</v>
      </c>
      <c r="D800" s="384" t="s">
        <v>253</v>
      </c>
      <c r="E800" s="382">
        <v>42</v>
      </c>
      <c r="F800" s="386">
        <v>2021</v>
      </c>
      <c r="G800" s="390">
        <v>300.12182000000001</v>
      </c>
      <c r="H800" s="387">
        <v>42.500533748992339</v>
      </c>
      <c r="I800" s="387">
        <v>1.2944326036450799</v>
      </c>
      <c r="J800" s="387">
        <v>1.1140142718453458</v>
      </c>
      <c r="K800" s="387">
        <v>1.0561437694490193E-2</v>
      </c>
      <c r="L800" s="387">
        <v>1.2010524592980272E-2</v>
      </c>
      <c r="M800" s="387">
        <v>2.7570475548895448E-3</v>
      </c>
      <c r="N800" s="387">
        <v>9.3428637222545199E-3</v>
      </c>
      <c r="O800" s="387">
        <v>9.6084199076228435E-2</v>
      </c>
      <c r="P800" s="387">
        <v>1.8380402997689404E-2</v>
      </c>
      <c r="Q800" s="391">
        <v>12755.337539719005</v>
      </c>
      <c r="R800" s="391">
        <v>388.48746887330003</v>
      </c>
      <c r="S800" s="391">
        <v>334.3399907722</v>
      </c>
      <c r="T800" s="391">
        <v>3.1697179026870006</v>
      </c>
      <c r="U800" s="391">
        <v>3.6046204999999989</v>
      </c>
      <c r="V800" s="391">
        <v>0.82745013000000012</v>
      </c>
      <c r="W800" s="391">
        <v>2.8039972643350013</v>
      </c>
      <c r="X800" s="391">
        <v>28.836964699999999</v>
      </c>
      <c r="Y800" s="391">
        <v>5.5163599999999997</v>
      </c>
      <c r="AA800" s="384" t="s">
        <v>1032</v>
      </c>
      <c r="AB800" s="384" t="s">
        <v>336</v>
      </c>
      <c r="AC800" s="382">
        <v>3</v>
      </c>
      <c r="AD800" s="384" t="s">
        <v>253</v>
      </c>
      <c r="AE800" s="382">
        <v>42</v>
      </c>
      <c r="AF800" s="386">
        <v>2021</v>
      </c>
      <c r="AG800" s="390">
        <v>300.12182000000001</v>
      </c>
      <c r="AH800" s="387">
        <v>42.500533748992339</v>
      </c>
      <c r="AI800" s="387">
        <v>1.2944326036450799</v>
      </c>
      <c r="AJ800" s="387">
        <v>1.1140142718453458</v>
      </c>
      <c r="AK800" s="387">
        <v>1.0561437694490193E-2</v>
      </c>
      <c r="AL800" s="387">
        <v>1.2010524592980272E-2</v>
      </c>
      <c r="AM800" s="387">
        <v>2.7570475548895448E-3</v>
      </c>
      <c r="AN800" s="387">
        <v>9.3428637222545199E-3</v>
      </c>
      <c r="AO800" s="387">
        <v>9.6084199076228435E-2</v>
      </c>
      <c r="AP800" s="387">
        <v>1.8380402997689404E-2</v>
      </c>
      <c r="AQ800" s="391">
        <v>12755.337539719005</v>
      </c>
      <c r="AR800" s="391">
        <v>388.48746887330003</v>
      </c>
      <c r="AS800" s="391">
        <v>334.3399907722</v>
      </c>
      <c r="AT800" s="391">
        <v>3.1697179026870006</v>
      </c>
      <c r="AU800" s="391">
        <v>3.6046204999999989</v>
      </c>
      <c r="AV800" s="391">
        <v>0.82745013000000012</v>
      </c>
      <c r="AW800" s="391">
        <v>2.8039972643350013</v>
      </c>
      <c r="AX800" s="391">
        <v>28.836964699999999</v>
      </c>
      <c r="AY800" s="391">
        <v>5.5163599999999997</v>
      </c>
    </row>
    <row r="801" spans="1:51" customFormat="1" x14ac:dyDescent="0.25">
      <c r="A801" s="384" t="s">
        <v>1033</v>
      </c>
      <c r="B801" s="384" t="s">
        <v>336</v>
      </c>
      <c r="C801" s="382">
        <v>3</v>
      </c>
      <c r="D801" s="384" t="s">
        <v>253</v>
      </c>
      <c r="E801" s="382">
        <v>42</v>
      </c>
      <c r="F801" s="386">
        <v>2022</v>
      </c>
      <c r="G801" s="390">
        <v>248.52709000000002</v>
      </c>
      <c r="H801" s="387">
        <v>42.500651776987347</v>
      </c>
      <c r="I801" s="387">
        <v>1.2944324400571383</v>
      </c>
      <c r="J801" s="387">
        <v>1.1140134500576981</v>
      </c>
      <c r="K801" s="387">
        <v>1.0561444502315621E-2</v>
      </c>
      <c r="L801" s="387">
        <v>1.2010504770325038E-2</v>
      </c>
      <c r="M801" s="387">
        <v>2.757042984730557E-3</v>
      </c>
      <c r="N801" s="387">
        <v>9.3428711977354296E-3</v>
      </c>
      <c r="O801" s="387">
        <v>9.6084068742767634E-2</v>
      </c>
      <c r="P801" s="387">
        <v>1.8380376964136989E-2</v>
      </c>
      <c r="Q801" s="391">
        <v>10562.563309237996</v>
      </c>
      <c r="R801" s="391">
        <v>321.70152752900003</v>
      </c>
      <c r="S801" s="391">
        <v>276.86252096370009</v>
      </c>
      <c r="T801" s="391">
        <v>2.6248050683569999</v>
      </c>
      <c r="U801" s="391">
        <v>2.9849358000000001</v>
      </c>
      <c r="V801" s="391">
        <v>0.68519986999999982</v>
      </c>
      <c r="W801" s="391">
        <v>2.3219565910180009</v>
      </c>
      <c r="X801" s="391">
        <v>23.879494000000001</v>
      </c>
      <c r="Y801" s="391">
        <v>4.5680216000000007</v>
      </c>
      <c r="AA801" s="384" t="s">
        <v>1033</v>
      </c>
      <c r="AB801" s="384" t="s">
        <v>336</v>
      </c>
      <c r="AC801" s="382">
        <v>3</v>
      </c>
      <c r="AD801" s="384" t="s">
        <v>253</v>
      </c>
      <c r="AE801" s="382">
        <v>42</v>
      </c>
      <c r="AF801" s="386">
        <v>2022</v>
      </c>
      <c r="AG801" s="390">
        <v>248.52709000000002</v>
      </c>
      <c r="AH801" s="387">
        <v>42.500651776987347</v>
      </c>
      <c r="AI801" s="387">
        <v>1.2944324400571383</v>
      </c>
      <c r="AJ801" s="387">
        <v>1.1140134500576981</v>
      </c>
      <c r="AK801" s="387">
        <v>1.0561444502315621E-2</v>
      </c>
      <c r="AL801" s="387">
        <v>1.2010504770325038E-2</v>
      </c>
      <c r="AM801" s="387">
        <v>2.757042984730557E-3</v>
      </c>
      <c r="AN801" s="387">
        <v>9.3428711977354296E-3</v>
      </c>
      <c r="AO801" s="387">
        <v>9.6084068742767634E-2</v>
      </c>
      <c r="AP801" s="387">
        <v>1.8380376964136989E-2</v>
      </c>
      <c r="AQ801" s="391">
        <v>10562.563309237996</v>
      </c>
      <c r="AR801" s="391">
        <v>321.70152752900003</v>
      </c>
      <c r="AS801" s="391">
        <v>276.86252096370009</v>
      </c>
      <c r="AT801" s="391">
        <v>2.6248050683569999</v>
      </c>
      <c r="AU801" s="391">
        <v>2.9849358000000001</v>
      </c>
      <c r="AV801" s="391">
        <v>0.68519986999999982</v>
      </c>
      <c r="AW801" s="391">
        <v>2.3219565910180009</v>
      </c>
      <c r="AX801" s="391">
        <v>23.879494000000001</v>
      </c>
      <c r="AY801" s="391">
        <v>4.5680216000000007</v>
      </c>
    </row>
    <row r="802" spans="1:51" customFormat="1" x14ac:dyDescent="0.25">
      <c r="A802" s="384" t="s">
        <v>1034</v>
      </c>
      <c r="B802" s="384" t="s">
        <v>336</v>
      </c>
      <c r="C802" s="382">
        <v>3</v>
      </c>
      <c r="D802" s="384" t="s">
        <v>253</v>
      </c>
      <c r="E802" s="382">
        <v>42</v>
      </c>
      <c r="F802" s="386">
        <v>2023</v>
      </c>
      <c r="G802" s="390">
        <v>251.63720000000004</v>
      </c>
      <c r="H802" s="387">
        <v>42.500459284386416</v>
      </c>
      <c r="I802" s="387">
        <v>1.2944274873889869</v>
      </c>
      <c r="J802" s="387">
        <v>1.1140117375849037</v>
      </c>
      <c r="K802" s="387">
        <v>1.0561424005111328E-2</v>
      </c>
      <c r="L802" s="387">
        <v>1.2010500832150415E-2</v>
      </c>
      <c r="M802" s="387">
        <v>2.7570398573819764E-3</v>
      </c>
      <c r="N802" s="387">
        <v>9.3428471932607716E-3</v>
      </c>
      <c r="O802" s="387">
        <v>9.608398678732713E-2</v>
      </c>
      <c r="P802" s="387">
        <v>1.8380360296490338E-2</v>
      </c>
      <c r="Q802" s="391">
        <v>10694.696573037003</v>
      </c>
      <c r="R802" s="391">
        <v>325.72610852960003</v>
      </c>
      <c r="S802" s="391">
        <v>280.32679441299996</v>
      </c>
      <c r="T802" s="391">
        <v>2.6576471646590005</v>
      </c>
      <c r="U802" s="391">
        <v>3.022288800000001</v>
      </c>
      <c r="V802" s="391">
        <v>0.69377378999999995</v>
      </c>
      <c r="W802" s="391">
        <v>2.3510079077399997</v>
      </c>
      <c r="X802" s="391">
        <v>24.178305399999999</v>
      </c>
      <c r="Y802" s="391">
        <v>4.625182399999999</v>
      </c>
      <c r="AA802" s="384" t="s">
        <v>1034</v>
      </c>
      <c r="AB802" s="384" t="s">
        <v>336</v>
      </c>
      <c r="AC802" s="382">
        <v>3</v>
      </c>
      <c r="AD802" s="384" t="s">
        <v>253</v>
      </c>
      <c r="AE802" s="382">
        <v>42</v>
      </c>
      <c r="AF802" s="386">
        <v>2023</v>
      </c>
      <c r="AG802" s="390">
        <v>251.63720000000004</v>
      </c>
      <c r="AH802" s="387">
        <v>42.500459284386416</v>
      </c>
      <c r="AI802" s="387">
        <v>1.2944274873889869</v>
      </c>
      <c r="AJ802" s="387">
        <v>1.1140117375849037</v>
      </c>
      <c r="AK802" s="387">
        <v>1.0561424005111328E-2</v>
      </c>
      <c r="AL802" s="387">
        <v>1.2010500832150415E-2</v>
      </c>
      <c r="AM802" s="387">
        <v>2.7570398573819764E-3</v>
      </c>
      <c r="AN802" s="387">
        <v>9.3428471932607716E-3</v>
      </c>
      <c r="AO802" s="387">
        <v>9.608398678732713E-2</v>
      </c>
      <c r="AP802" s="387">
        <v>1.8380360296490338E-2</v>
      </c>
      <c r="AQ802" s="391">
        <v>10694.696573037003</v>
      </c>
      <c r="AR802" s="391">
        <v>325.72610852960003</v>
      </c>
      <c r="AS802" s="391">
        <v>280.32679441299996</v>
      </c>
      <c r="AT802" s="391">
        <v>2.6576471646590005</v>
      </c>
      <c r="AU802" s="391">
        <v>3.022288800000001</v>
      </c>
      <c r="AV802" s="391">
        <v>0.69377378999999995</v>
      </c>
      <c r="AW802" s="391">
        <v>2.3510079077399997</v>
      </c>
      <c r="AX802" s="391">
        <v>24.178305399999999</v>
      </c>
      <c r="AY802" s="391">
        <v>4.625182399999999</v>
      </c>
    </row>
    <row r="803" spans="1:51" customFormat="1" x14ac:dyDescent="0.25">
      <c r="A803" s="384" t="s">
        <v>1035</v>
      </c>
      <c r="B803" s="384" t="s">
        <v>336</v>
      </c>
      <c r="C803" s="382">
        <v>3</v>
      </c>
      <c r="D803" s="384" t="s">
        <v>253</v>
      </c>
      <c r="E803" s="382">
        <v>42</v>
      </c>
      <c r="F803" s="386">
        <v>2024</v>
      </c>
      <c r="G803" s="390">
        <v>264.96421000000009</v>
      </c>
      <c r="H803" s="387">
        <v>42.500491316929157</v>
      </c>
      <c r="I803" s="387">
        <v>1.2944290421117624</v>
      </c>
      <c r="J803" s="387">
        <v>1.1140114008295676</v>
      </c>
      <c r="K803" s="387">
        <v>1.0561434980369601E-2</v>
      </c>
      <c r="L803" s="387">
        <v>1.2010517948820331E-2</v>
      </c>
      <c r="M803" s="387">
        <v>2.7570399036156608E-3</v>
      </c>
      <c r="N803" s="387">
        <v>9.3428418426473488E-3</v>
      </c>
      <c r="O803" s="387">
        <v>9.6084107736663718E-2</v>
      </c>
      <c r="P803" s="387">
        <v>1.8380374466423214E-2</v>
      </c>
      <c r="Q803" s="391">
        <v>11261.109106401998</v>
      </c>
      <c r="R803" s="391">
        <v>342.97736854419998</v>
      </c>
      <c r="S803" s="391">
        <v>295.17315075179982</v>
      </c>
      <c r="T803" s="391">
        <v>2.7984022760399978</v>
      </c>
      <c r="U803" s="391">
        <v>3.1823574000000008</v>
      </c>
      <c r="V803" s="391">
        <v>0.73051689999999991</v>
      </c>
      <c r="W803" s="391">
        <v>2.4755187079919998</v>
      </c>
      <c r="X803" s="391">
        <v>25.458849699999998</v>
      </c>
      <c r="Y803" s="391">
        <v>4.8701414000000005</v>
      </c>
      <c r="AA803" s="384" t="s">
        <v>1035</v>
      </c>
      <c r="AB803" s="384" t="s">
        <v>336</v>
      </c>
      <c r="AC803" s="382">
        <v>3</v>
      </c>
      <c r="AD803" s="384" t="s">
        <v>253</v>
      </c>
      <c r="AE803" s="382">
        <v>42</v>
      </c>
      <c r="AF803" s="386">
        <v>2024</v>
      </c>
      <c r="AG803" s="390">
        <v>264.96421000000009</v>
      </c>
      <c r="AH803" s="387">
        <v>42.500491316929157</v>
      </c>
      <c r="AI803" s="387">
        <v>1.2944290421117624</v>
      </c>
      <c r="AJ803" s="387">
        <v>1.1140114008295676</v>
      </c>
      <c r="AK803" s="387">
        <v>1.0561434980369601E-2</v>
      </c>
      <c r="AL803" s="387">
        <v>1.2010517948820331E-2</v>
      </c>
      <c r="AM803" s="387">
        <v>2.7570399036156608E-3</v>
      </c>
      <c r="AN803" s="387">
        <v>9.3428418426473488E-3</v>
      </c>
      <c r="AO803" s="387">
        <v>9.6084107736663718E-2</v>
      </c>
      <c r="AP803" s="387">
        <v>1.8380374466423214E-2</v>
      </c>
      <c r="AQ803" s="391">
        <v>11261.109106401998</v>
      </c>
      <c r="AR803" s="391">
        <v>342.97736854419998</v>
      </c>
      <c r="AS803" s="391">
        <v>295.17315075179982</v>
      </c>
      <c r="AT803" s="391">
        <v>2.7984022760399978</v>
      </c>
      <c r="AU803" s="391">
        <v>3.1823574000000008</v>
      </c>
      <c r="AV803" s="391">
        <v>0.73051689999999991</v>
      </c>
      <c r="AW803" s="391">
        <v>2.4755187079919998</v>
      </c>
      <c r="AX803" s="391">
        <v>25.458849699999998</v>
      </c>
      <c r="AY803" s="391">
        <v>4.8701414000000005</v>
      </c>
    </row>
    <row r="804" spans="1:51" customFormat="1" x14ac:dyDescent="0.25">
      <c r="A804" s="384" t="s">
        <v>1036</v>
      </c>
      <c r="B804" s="384" t="s">
        <v>336</v>
      </c>
      <c r="C804" s="382">
        <v>3</v>
      </c>
      <c r="D804" s="384" t="s">
        <v>253</v>
      </c>
      <c r="E804" s="382">
        <v>42</v>
      </c>
      <c r="F804" s="386">
        <v>2025</v>
      </c>
      <c r="G804" s="390">
        <v>266.43329999999997</v>
      </c>
      <c r="H804" s="387">
        <v>42.500533285869317</v>
      </c>
      <c r="I804" s="387">
        <v>1.2944292046392101</v>
      </c>
      <c r="J804" s="387">
        <v>1.114012597436582</v>
      </c>
      <c r="K804" s="387">
        <v>1.0561440756395698E-2</v>
      </c>
      <c r="L804" s="387">
        <v>1.2010507320218605E-2</v>
      </c>
      <c r="M804" s="387">
        <v>2.7570454969405109E-3</v>
      </c>
      <c r="N804" s="387">
        <v>9.3428487273400172E-3</v>
      </c>
      <c r="O804" s="387">
        <v>9.6084027409486725E-2</v>
      </c>
      <c r="P804" s="387">
        <v>1.8380388637606486E-2</v>
      </c>
      <c r="Q804" s="391">
        <v>11323.557335114005</v>
      </c>
      <c r="R804" s="391">
        <v>344.87904460840002</v>
      </c>
      <c r="S804" s="391">
        <v>296.81005257660007</v>
      </c>
      <c r="T804" s="391">
        <v>2.8139195134810016</v>
      </c>
      <c r="U804" s="391">
        <v>3.1999990999999994</v>
      </c>
      <c r="V804" s="391">
        <v>0.73456873000000011</v>
      </c>
      <c r="W804" s="391">
        <v>2.4892460178260007</v>
      </c>
      <c r="X804" s="391">
        <v>25.599984499999998</v>
      </c>
      <c r="Y804" s="391">
        <v>4.8971475999999994</v>
      </c>
      <c r="AA804" s="384" t="s">
        <v>1036</v>
      </c>
      <c r="AB804" s="384" t="s">
        <v>336</v>
      </c>
      <c r="AC804" s="382">
        <v>3</v>
      </c>
      <c r="AD804" s="384" t="s">
        <v>253</v>
      </c>
      <c r="AE804" s="382">
        <v>42</v>
      </c>
      <c r="AF804" s="386">
        <v>2025</v>
      </c>
      <c r="AG804" s="390">
        <v>266.43329999999997</v>
      </c>
      <c r="AH804" s="387">
        <v>42.500533285869317</v>
      </c>
      <c r="AI804" s="387">
        <v>1.2944292046392101</v>
      </c>
      <c r="AJ804" s="387">
        <v>1.114012597436582</v>
      </c>
      <c r="AK804" s="387">
        <v>1.0561440756395698E-2</v>
      </c>
      <c r="AL804" s="387">
        <v>1.2010507320218605E-2</v>
      </c>
      <c r="AM804" s="387">
        <v>2.7570454969405109E-3</v>
      </c>
      <c r="AN804" s="387">
        <v>9.3428487273400172E-3</v>
      </c>
      <c r="AO804" s="387">
        <v>9.6084027409486725E-2</v>
      </c>
      <c r="AP804" s="387">
        <v>1.8380388637606486E-2</v>
      </c>
      <c r="AQ804" s="391">
        <v>11323.557335114005</v>
      </c>
      <c r="AR804" s="391">
        <v>344.87904460840002</v>
      </c>
      <c r="AS804" s="391">
        <v>296.81005257660007</v>
      </c>
      <c r="AT804" s="391">
        <v>2.8139195134810016</v>
      </c>
      <c r="AU804" s="391">
        <v>3.1999990999999994</v>
      </c>
      <c r="AV804" s="391">
        <v>0.73456873000000011</v>
      </c>
      <c r="AW804" s="391">
        <v>2.4892460178260007</v>
      </c>
      <c r="AX804" s="391">
        <v>25.599984499999998</v>
      </c>
      <c r="AY804" s="391">
        <v>4.8971475999999994</v>
      </c>
    </row>
    <row r="805" spans="1:51" customFormat="1" x14ac:dyDescent="0.25">
      <c r="A805" s="384" t="s">
        <v>1037</v>
      </c>
      <c r="B805" s="384" t="s">
        <v>336</v>
      </c>
      <c r="C805" s="382">
        <v>3</v>
      </c>
      <c r="D805" s="384" t="s">
        <v>253</v>
      </c>
      <c r="E805" s="382">
        <v>42</v>
      </c>
      <c r="F805" s="386">
        <v>2026</v>
      </c>
      <c r="G805" s="390">
        <v>273.63307000000009</v>
      </c>
      <c r="H805" s="387">
        <v>18.099651101173553</v>
      </c>
      <c r="I805" s="387">
        <v>0.89988092115291463</v>
      </c>
      <c r="J805" s="387">
        <v>0.44410774140676756</v>
      </c>
      <c r="K805" s="387">
        <v>6.0501899868572158E-3</v>
      </c>
      <c r="L805" s="387">
        <v>1.201049895029135E-2</v>
      </c>
      <c r="M805" s="387">
        <v>2.7570357632577072E-3</v>
      </c>
      <c r="N805" s="387">
        <v>5.3521123709096979E-3</v>
      </c>
      <c r="O805" s="387">
        <v>9.6084050805701204E-2</v>
      </c>
      <c r="P805" s="387">
        <v>1.8380330272214532E-2</v>
      </c>
      <c r="Q805" s="391">
        <v>4952.663096743001</v>
      </c>
      <c r="R805" s="391">
        <v>246.23717908950005</v>
      </c>
      <c r="S805" s="391">
        <v>121.52256469189997</v>
      </c>
      <c r="T805" s="391">
        <v>1.6555320601870001</v>
      </c>
      <c r="U805" s="391">
        <v>3.2864697000000005</v>
      </c>
      <c r="V805" s="391">
        <v>0.75441615999999989</v>
      </c>
      <c r="W805" s="391">
        <v>1.4645149390369998</v>
      </c>
      <c r="X805" s="391">
        <v>26.291773800000001</v>
      </c>
      <c r="Y805" s="391">
        <v>5.0294661999999999</v>
      </c>
      <c r="AA805" s="384" t="s">
        <v>1037</v>
      </c>
      <c r="AB805" s="384" t="s">
        <v>336</v>
      </c>
      <c r="AC805" s="382">
        <v>3</v>
      </c>
      <c r="AD805" s="384" t="s">
        <v>253</v>
      </c>
      <c r="AE805" s="382">
        <v>42</v>
      </c>
      <c r="AF805" s="386">
        <v>2026</v>
      </c>
      <c r="AG805" s="390">
        <v>273.63307000000009</v>
      </c>
      <c r="AH805" s="387">
        <v>18.099651101173553</v>
      </c>
      <c r="AI805" s="387">
        <v>0.89988092115291463</v>
      </c>
      <c r="AJ805" s="387">
        <v>0.44410774140676756</v>
      </c>
      <c r="AK805" s="387">
        <v>6.0501899868572158E-3</v>
      </c>
      <c r="AL805" s="387">
        <v>1.201049895029135E-2</v>
      </c>
      <c r="AM805" s="387">
        <v>2.7570357632577072E-3</v>
      </c>
      <c r="AN805" s="387">
        <v>5.3521123709096979E-3</v>
      </c>
      <c r="AO805" s="387">
        <v>9.6084050805701204E-2</v>
      </c>
      <c r="AP805" s="387">
        <v>1.8380330272214532E-2</v>
      </c>
      <c r="AQ805" s="391">
        <v>4952.663096743001</v>
      </c>
      <c r="AR805" s="391">
        <v>246.23717908950005</v>
      </c>
      <c r="AS805" s="391">
        <v>121.52256469189997</v>
      </c>
      <c r="AT805" s="391">
        <v>1.6555320601870001</v>
      </c>
      <c r="AU805" s="391">
        <v>3.2864697000000005</v>
      </c>
      <c r="AV805" s="391">
        <v>0.75441615999999989</v>
      </c>
      <c r="AW805" s="391">
        <v>1.4645149390369998</v>
      </c>
      <c r="AX805" s="391">
        <v>26.291773800000001</v>
      </c>
      <c r="AY805" s="391">
        <v>5.0294661999999999</v>
      </c>
    </row>
    <row r="806" spans="1:51" customFormat="1" x14ac:dyDescent="0.25">
      <c r="A806" s="384" t="s">
        <v>1201</v>
      </c>
      <c r="B806" s="384" t="s">
        <v>336</v>
      </c>
      <c r="C806" s="382">
        <v>3</v>
      </c>
      <c r="D806" s="384" t="s">
        <v>253</v>
      </c>
      <c r="E806" s="382">
        <v>42</v>
      </c>
      <c r="F806" s="386">
        <v>2027</v>
      </c>
      <c r="G806" s="390">
        <v>273.26544999999993</v>
      </c>
      <c r="H806" s="387">
        <v>18.015120563975444</v>
      </c>
      <c r="I806" s="387">
        <v>0.89971408400952257</v>
      </c>
      <c r="J806" s="387">
        <v>0.4455026824444876</v>
      </c>
      <c r="K806" s="387">
        <v>6.052373043167367E-3</v>
      </c>
      <c r="L806" s="387">
        <v>1.2059683359165975E-2</v>
      </c>
      <c r="M806" s="387">
        <v>2.7570426118633004E-3</v>
      </c>
      <c r="N806" s="387">
        <v>5.3540461409446382E-3</v>
      </c>
      <c r="O806" s="387">
        <v>9.6477588366915792E-2</v>
      </c>
      <c r="P806" s="387">
        <v>1.8380382518170521E-2</v>
      </c>
      <c r="Q806" s="391">
        <v>4922.9100277190018</v>
      </c>
      <c r="R806" s="391">
        <v>245.86077403819993</v>
      </c>
      <c r="S806" s="391">
        <v>121.74049099439998</v>
      </c>
      <c r="T806" s="391">
        <v>1.6539044432089995</v>
      </c>
      <c r="U806" s="391">
        <v>3.2954948000000006</v>
      </c>
      <c r="V806" s="391">
        <v>0.75340448999999998</v>
      </c>
      <c r="W806" s="391">
        <v>1.4630758280259997</v>
      </c>
      <c r="X806" s="391">
        <v>26.363991600000002</v>
      </c>
      <c r="Y806" s="391">
        <v>5.0227234999999997</v>
      </c>
      <c r="AA806" s="384" t="s">
        <v>1201</v>
      </c>
      <c r="AB806" s="384" t="s">
        <v>336</v>
      </c>
      <c r="AC806" s="382">
        <v>3</v>
      </c>
      <c r="AD806" s="384" t="s">
        <v>253</v>
      </c>
      <c r="AE806" s="382">
        <v>42</v>
      </c>
      <c r="AF806" s="386">
        <v>2027</v>
      </c>
      <c r="AG806" s="390">
        <v>273.26544999999993</v>
      </c>
      <c r="AH806" s="387">
        <v>18.015120563975444</v>
      </c>
      <c r="AI806" s="387">
        <v>0.89971408400952257</v>
      </c>
      <c r="AJ806" s="387">
        <v>0.4455026824444876</v>
      </c>
      <c r="AK806" s="387">
        <v>6.052373043167367E-3</v>
      </c>
      <c r="AL806" s="387">
        <v>1.2059683359165975E-2</v>
      </c>
      <c r="AM806" s="387">
        <v>2.7570426118633004E-3</v>
      </c>
      <c r="AN806" s="387">
        <v>5.3540461409446382E-3</v>
      </c>
      <c r="AO806" s="387">
        <v>9.6477588366915792E-2</v>
      </c>
      <c r="AP806" s="387">
        <v>1.8380382518170521E-2</v>
      </c>
      <c r="AQ806" s="391">
        <v>4922.9100277190018</v>
      </c>
      <c r="AR806" s="391">
        <v>245.86077403819993</v>
      </c>
      <c r="AS806" s="391">
        <v>121.74049099439998</v>
      </c>
      <c r="AT806" s="391">
        <v>1.6539044432089995</v>
      </c>
      <c r="AU806" s="391">
        <v>3.2954948000000006</v>
      </c>
      <c r="AV806" s="391">
        <v>0.75340448999999998</v>
      </c>
      <c r="AW806" s="391">
        <v>1.4630758280259997</v>
      </c>
      <c r="AX806" s="391">
        <v>26.363991600000002</v>
      </c>
      <c r="AY806" s="391">
        <v>5.0227234999999997</v>
      </c>
    </row>
    <row r="807" spans="1:51" customFormat="1" x14ac:dyDescent="0.25">
      <c r="A807" s="384" t="s">
        <v>1202</v>
      </c>
      <c r="B807" s="384" t="s">
        <v>336</v>
      </c>
      <c r="C807" s="382">
        <v>3</v>
      </c>
      <c r="D807" s="384" t="s">
        <v>253</v>
      </c>
      <c r="E807" s="382">
        <v>42</v>
      </c>
      <c r="F807" s="386">
        <v>2028</v>
      </c>
      <c r="G807" s="390">
        <v>266.79011000000003</v>
      </c>
      <c r="H807" s="387">
        <v>18.015127279410777</v>
      </c>
      <c r="I807" s="387">
        <v>0.89971532687174927</v>
      </c>
      <c r="J807" s="387">
        <v>0.44550239910542405</v>
      </c>
      <c r="K807" s="387">
        <v>6.0523906501069322E-3</v>
      </c>
      <c r="L807" s="387">
        <v>1.2059716156644638E-2</v>
      </c>
      <c r="M807" s="387">
        <v>2.7570414810354112E-3</v>
      </c>
      <c r="N807" s="387">
        <v>5.3540637855466243E-3</v>
      </c>
      <c r="O807" s="387">
        <v>9.647772962798358E-2</v>
      </c>
      <c r="P807" s="387">
        <v>1.8380360501369406E-2</v>
      </c>
      <c r="Q807" s="391">
        <v>4806.2577885380024</v>
      </c>
      <c r="R807" s="391">
        <v>240.03515102479997</v>
      </c>
      <c r="S807" s="391">
        <v>118.8556340626</v>
      </c>
      <c r="T807" s="391">
        <v>1.6147179673050001</v>
      </c>
      <c r="U807" s="391">
        <v>3.2174130000000005</v>
      </c>
      <c r="V807" s="391">
        <v>0.7355514000000003</v>
      </c>
      <c r="W807" s="391">
        <v>1.4284112662930004</v>
      </c>
      <c r="X807" s="391">
        <v>25.739304100000002</v>
      </c>
      <c r="Y807" s="391">
        <v>4.9036983999999997</v>
      </c>
      <c r="AA807" s="384" t="s">
        <v>1202</v>
      </c>
      <c r="AB807" s="384" t="s">
        <v>336</v>
      </c>
      <c r="AC807" s="382">
        <v>3</v>
      </c>
      <c r="AD807" s="384" t="s">
        <v>253</v>
      </c>
      <c r="AE807" s="382">
        <v>42</v>
      </c>
      <c r="AF807" s="386">
        <v>2028</v>
      </c>
      <c r="AG807" s="390">
        <v>266.79011000000003</v>
      </c>
      <c r="AH807" s="387">
        <v>18.015127279410777</v>
      </c>
      <c r="AI807" s="387">
        <v>0.89971532687174927</v>
      </c>
      <c r="AJ807" s="387">
        <v>0.44550239910542405</v>
      </c>
      <c r="AK807" s="387">
        <v>6.0523906501069322E-3</v>
      </c>
      <c r="AL807" s="387">
        <v>1.2059716156644638E-2</v>
      </c>
      <c r="AM807" s="387">
        <v>2.7570414810354112E-3</v>
      </c>
      <c r="AN807" s="387">
        <v>5.3540637855466243E-3</v>
      </c>
      <c r="AO807" s="387">
        <v>9.647772962798358E-2</v>
      </c>
      <c r="AP807" s="387">
        <v>1.8380360501369406E-2</v>
      </c>
      <c r="AQ807" s="391">
        <v>4806.2577885380024</v>
      </c>
      <c r="AR807" s="391">
        <v>240.03515102479997</v>
      </c>
      <c r="AS807" s="391">
        <v>118.8556340626</v>
      </c>
      <c r="AT807" s="391">
        <v>1.6147179673050001</v>
      </c>
      <c r="AU807" s="391">
        <v>3.2174130000000005</v>
      </c>
      <c r="AV807" s="391">
        <v>0.7355514000000003</v>
      </c>
      <c r="AW807" s="391">
        <v>1.4284112662930004</v>
      </c>
      <c r="AX807" s="391">
        <v>25.739304100000002</v>
      </c>
      <c r="AY807" s="391">
        <v>4.9036983999999997</v>
      </c>
    </row>
    <row r="808" spans="1:51" customFormat="1" x14ac:dyDescent="0.25">
      <c r="A808" s="384" t="s">
        <v>1407</v>
      </c>
      <c r="B808" s="384" t="s">
        <v>336</v>
      </c>
      <c r="C808" s="382">
        <v>3</v>
      </c>
      <c r="D808" s="384" t="s">
        <v>253</v>
      </c>
      <c r="E808" s="382">
        <v>42</v>
      </c>
      <c r="F808" s="386">
        <v>2029</v>
      </c>
      <c r="G808" s="390">
        <v>254.07813000000004</v>
      </c>
      <c r="H808" s="387">
        <v>18.015113969998122</v>
      </c>
      <c r="I808" s="387">
        <v>0.89971447975707308</v>
      </c>
      <c r="J808" s="387">
        <v>0.44550216621359728</v>
      </c>
      <c r="K808" s="387">
        <v>6.0523735541504475E-3</v>
      </c>
      <c r="L808" s="387">
        <v>1.2059677863655562E-2</v>
      </c>
      <c r="M808" s="387">
        <v>2.7570390257516454E-3</v>
      </c>
      <c r="N808" s="387">
        <v>5.3540478891788137E-3</v>
      </c>
      <c r="O808" s="387">
        <v>9.6477408346794746E-2</v>
      </c>
      <c r="P808" s="387">
        <v>1.8380356073936781E-2</v>
      </c>
      <c r="Q808" s="391">
        <v>4577.246469234</v>
      </c>
      <c r="R808" s="391">
        <v>228.59777255060001</v>
      </c>
      <c r="S808" s="391">
        <v>113.1923573025</v>
      </c>
      <c r="T808" s="391">
        <v>1.5377757546999997</v>
      </c>
      <c r="U808" s="391">
        <v>3.0641004000000005</v>
      </c>
      <c r="V808" s="391">
        <v>0.70050332000000004</v>
      </c>
      <c r="W808" s="391">
        <v>1.3603464756130004</v>
      </c>
      <c r="X808" s="391">
        <v>24.512799500000003</v>
      </c>
      <c r="Y808" s="391">
        <v>4.6700464999999998</v>
      </c>
      <c r="AA808" s="384" t="s">
        <v>1407</v>
      </c>
      <c r="AB808" s="384" t="s">
        <v>336</v>
      </c>
      <c r="AC808" s="382">
        <v>3</v>
      </c>
      <c r="AD808" s="384" t="s">
        <v>253</v>
      </c>
      <c r="AE808" s="382">
        <v>42</v>
      </c>
      <c r="AF808" s="386">
        <v>2029</v>
      </c>
      <c r="AG808" s="390">
        <v>254.07813000000004</v>
      </c>
      <c r="AH808" s="387">
        <v>18.015113969998122</v>
      </c>
      <c r="AI808" s="387">
        <v>0.89971447975707308</v>
      </c>
      <c r="AJ808" s="387">
        <v>0.44550216621359728</v>
      </c>
      <c r="AK808" s="387">
        <v>6.0523735541504475E-3</v>
      </c>
      <c r="AL808" s="387">
        <v>1.2059677863655562E-2</v>
      </c>
      <c r="AM808" s="387">
        <v>2.7570390257516454E-3</v>
      </c>
      <c r="AN808" s="387">
        <v>5.3540478891788137E-3</v>
      </c>
      <c r="AO808" s="387">
        <v>9.6477408346794746E-2</v>
      </c>
      <c r="AP808" s="387">
        <v>1.8380356073936781E-2</v>
      </c>
      <c r="AQ808" s="391">
        <v>4577.246469234</v>
      </c>
      <c r="AR808" s="391">
        <v>228.59777255060001</v>
      </c>
      <c r="AS808" s="391">
        <v>113.1923573025</v>
      </c>
      <c r="AT808" s="391">
        <v>1.5377757546999997</v>
      </c>
      <c r="AU808" s="391">
        <v>3.0641004000000005</v>
      </c>
      <c r="AV808" s="391">
        <v>0.70050332000000004</v>
      </c>
      <c r="AW808" s="391">
        <v>1.3603464756130004</v>
      </c>
      <c r="AX808" s="391">
        <v>24.512799500000003</v>
      </c>
      <c r="AY808" s="391">
        <v>4.6700464999999998</v>
      </c>
    </row>
    <row r="809" spans="1:51" customFormat="1" x14ac:dyDescent="0.25">
      <c r="A809" s="384" t="s">
        <v>1408</v>
      </c>
      <c r="B809" s="384" t="s">
        <v>336</v>
      </c>
      <c r="C809" s="382">
        <v>3</v>
      </c>
      <c r="D809" s="384" t="s">
        <v>253</v>
      </c>
      <c r="E809" s="382">
        <v>42</v>
      </c>
      <c r="F809" s="386">
        <v>2030</v>
      </c>
      <c r="G809" s="390">
        <v>238.27974</v>
      </c>
      <c r="H809" s="387">
        <v>18.015106194744035</v>
      </c>
      <c r="I809" s="387">
        <v>0.89971267379089848</v>
      </c>
      <c r="J809" s="387">
        <v>0.44550167566155618</v>
      </c>
      <c r="K809" s="387">
        <v>6.0523799610071758E-3</v>
      </c>
      <c r="L809" s="387">
        <v>1.2059681154595856E-2</v>
      </c>
      <c r="M809" s="387">
        <v>2.7570370859058345E-3</v>
      </c>
      <c r="N809" s="387">
        <v>5.3540496285332537E-3</v>
      </c>
      <c r="O809" s="387">
        <v>9.6477454188929362E-2</v>
      </c>
      <c r="P809" s="387">
        <v>1.8380347401755603E-2</v>
      </c>
      <c r="Q809" s="391">
        <v>4292.6348201559986</v>
      </c>
      <c r="R809" s="391">
        <v>214.3833019856001</v>
      </c>
      <c r="S809" s="391">
        <v>106.15402344619994</v>
      </c>
      <c r="T809" s="391">
        <v>1.44215952349</v>
      </c>
      <c r="U809" s="391">
        <v>2.8735776900000003</v>
      </c>
      <c r="V809" s="391">
        <v>0.65694607999999988</v>
      </c>
      <c r="W809" s="391">
        <v>1.2757615534340003</v>
      </c>
      <c r="X809" s="391">
        <v>22.988622700000001</v>
      </c>
      <c r="Y809" s="391">
        <v>4.3796644000000002</v>
      </c>
      <c r="AA809" s="384" t="s">
        <v>1408</v>
      </c>
      <c r="AB809" s="384" t="s">
        <v>336</v>
      </c>
      <c r="AC809" s="382">
        <v>3</v>
      </c>
      <c r="AD809" s="384" t="s">
        <v>253</v>
      </c>
      <c r="AE809" s="382">
        <v>42</v>
      </c>
      <c r="AF809" s="386">
        <v>2030</v>
      </c>
      <c r="AG809" s="390">
        <v>238.27974</v>
      </c>
      <c r="AH809" s="387">
        <v>18.015106194744035</v>
      </c>
      <c r="AI809" s="387">
        <v>0.89971267379089848</v>
      </c>
      <c r="AJ809" s="387">
        <v>0.44550167566155618</v>
      </c>
      <c r="AK809" s="387">
        <v>6.0523799610071758E-3</v>
      </c>
      <c r="AL809" s="387">
        <v>1.2059681154595856E-2</v>
      </c>
      <c r="AM809" s="387">
        <v>2.7570370859058345E-3</v>
      </c>
      <c r="AN809" s="387">
        <v>5.3540496285332537E-3</v>
      </c>
      <c r="AO809" s="387">
        <v>9.6477454188929362E-2</v>
      </c>
      <c r="AP809" s="387">
        <v>1.8380347401755603E-2</v>
      </c>
      <c r="AQ809" s="391">
        <v>4292.6348201559986</v>
      </c>
      <c r="AR809" s="391">
        <v>214.3833019856001</v>
      </c>
      <c r="AS809" s="391">
        <v>106.15402344619994</v>
      </c>
      <c r="AT809" s="391">
        <v>1.44215952349</v>
      </c>
      <c r="AU809" s="391">
        <v>2.8735776900000003</v>
      </c>
      <c r="AV809" s="391">
        <v>0.65694607999999988</v>
      </c>
      <c r="AW809" s="391">
        <v>1.2757615534340003</v>
      </c>
      <c r="AX809" s="391">
        <v>22.988622700000001</v>
      </c>
      <c r="AY809" s="391">
        <v>4.3796644000000002</v>
      </c>
    </row>
    <row r="810" spans="1:51" customFormat="1" x14ac:dyDescent="0.25">
      <c r="A810" s="384" t="s">
        <v>2123</v>
      </c>
      <c r="B810" s="384" t="s">
        <v>336</v>
      </c>
      <c r="C810" s="382">
        <v>3</v>
      </c>
      <c r="D810" s="384" t="s">
        <v>253</v>
      </c>
      <c r="E810" s="382">
        <v>42</v>
      </c>
      <c r="F810" s="386">
        <v>2031</v>
      </c>
      <c r="G810" s="390">
        <v>237.99463</v>
      </c>
      <c r="H810" s="387">
        <v>18.015101998587117</v>
      </c>
      <c r="I810" s="387">
        <v>0.899712189854452</v>
      </c>
      <c r="J810" s="387">
        <v>0.44550159673476664</v>
      </c>
      <c r="K810" s="387">
        <v>6.0523820505151722E-3</v>
      </c>
      <c r="L810" s="387">
        <v>1.2059709414451912E-2</v>
      </c>
      <c r="M810" s="387">
        <v>2.7570391819344837E-3</v>
      </c>
      <c r="N810" s="387">
        <v>5.354052506457813E-3</v>
      </c>
      <c r="O810" s="387">
        <v>9.6477628087658987E-2</v>
      </c>
      <c r="P810" s="387">
        <v>1.838036009467945E-2</v>
      </c>
      <c r="Q810" s="391">
        <v>4287.4975345660014</v>
      </c>
      <c r="R810" s="391">
        <v>214.12666973090006</v>
      </c>
      <c r="S810" s="391">
        <v>106.02698767929999</v>
      </c>
      <c r="T810" s="391">
        <v>1.4404344267309996</v>
      </c>
      <c r="U810" s="391">
        <v>2.8701460799999996</v>
      </c>
      <c r="V810" s="391">
        <v>0.65616052000000014</v>
      </c>
      <c r="W810" s="391">
        <v>1.2742357452749997</v>
      </c>
      <c r="X810" s="391">
        <v>22.961157400000008</v>
      </c>
      <c r="Y810" s="391">
        <v>4.3744270000000007</v>
      </c>
      <c r="AA810" s="384" t="s">
        <v>2123</v>
      </c>
      <c r="AB810" s="384" t="s">
        <v>336</v>
      </c>
      <c r="AC810" s="382">
        <v>3</v>
      </c>
      <c r="AD810" s="384" t="s">
        <v>253</v>
      </c>
      <c r="AE810" s="382">
        <v>42</v>
      </c>
      <c r="AF810" s="386">
        <v>2031</v>
      </c>
      <c r="AG810" s="390">
        <v>237.99463</v>
      </c>
      <c r="AH810" s="387">
        <v>18.015101998587117</v>
      </c>
      <c r="AI810" s="387">
        <v>0.899712189854452</v>
      </c>
      <c r="AJ810" s="387">
        <v>0.44550159673476664</v>
      </c>
      <c r="AK810" s="387">
        <v>6.0523820505151722E-3</v>
      </c>
      <c r="AL810" s="387">
        <v>1.2059709414451912E-2</v>
      </c>
      <c r="AM810" s="387">
        <v>2.7570391819344837E-3</v>
      </c>
      <c r="AN810" s="387">
        <v>5.354052506457813E-3</v>
      </c>
      <c r="AO810" s="387">
        <v>9.6477628087658987E-2</v>
      </c>
      <c r="AP810" s="387">
        <v>1.838036009467945E-2</v>
      </c>
      <c r="AQ810" s="391">
        <v>4287.4975345660014</v>
      </c>
      <c r="AR810" s="391">
        <v>214.12666973090006</v>
      </c>
      <c r="AS810" s="391">
        <v>106.02698767929999</v>
      </c>
      <c r="AT810" s="391">
        <v>1.4404344267309996</v>
      </c>
      <c r="AU810" s="391">
        <v>2.8701460799999996</v>
      </c>
      <c r="AV810" s="391">
        <v>0.65616052000000014</v>
      </c>
      <c r="AW810" s="391">
        <v>1.2742357452749997</v>
      </c>
      <c r="AX810" s="391">
        <v>22.961157400000008</v>
      </c>
      <c r="AY810" s="391">
        <v>4.3744270000000007</v>
      </c>
    </row>
    <row r="811" spans="1:51" customFormat="1" x14ac:dyDescent="0.25">
      <c r="A811" s="384" t="s">
        <v>1203</v>
      </c>
      <c r="B811" s="384" t="s">
        <v>336</v>
      </c>
      <c r="C811" s="382">
        <v>3</v>
      </c>
      <c r="D811" s="384" t="s">
        <v>254</v>
      </c>
      <c r="E811" s="382">
        <v>43</v>
      </c>
      <c r="F811" s="386">
        <v>43</v>
      </c>
      <c r="G811" s="390">
        <v>279.26487015000004</v>
      </c>
      <c r="H811" s="387">
        <v>31.191815151215646</v>
      </c>
      <c r="I811" s="387">
        <v>1.4271718162222236</v>
      </c>
      <c r="J811" s="387">
        <v>0.94124082534314835</v>
      </c>
      <c r="K811" s="387">
        <v>1.1807884759844916E-2</v>
      </c>
      <c r="L811" s="387">
        <v>1.2586473179788164E-2</v>
      </c>
      <c r="M811" s="387">
        <v>2.7570394575817717E-3</v>
      </c>
      <c r="N811" s="387">
        <v>1.0445478884237427E-2</v>
      </c>
      <c r="O811" s="387">
        <v>0.1006917685883521</v>
      </c>
      <c r="P811" s="387">
        <v>1.8380356675162704E-2</v>
      </c>
      <c r="Q811" s="391">
        <v>8710.7782079470417</v>
      </c>
      <c r="R811" s="391">
        <v>398.55895193903899</v>
      </c>
      <c r="S811" s="391">
        <v>262.85549686933319</v>
      </c>
      <c r="T811" s="391">
        <v>3.2975274042042546</v>
      </c>
      <c r="U811" s="391">
        <v>3.5149597981999996</v>
      </c>
      <c r="V811" s="391">
        <v>0.76994426612</v>
      </c>
      <c r="W811" s="391">
        <v>2.9170553042611322</v>
      </c>
      <c r="X811" s="391">
        <v>28.119673680000002</v>
      </c>
      <c r="Y811" s="391">
        <v>5.1329879201999988</v>
      </c>
      <c r="AA811" s="384" t="s">
        <v>1203</v>
      </c>
      <c r="AB811" s="384" t="s">
        <v>336</v>
      </c>
      <c r="AC811" s="382">
        <v>3</v>
      </c>
      <c r="AD811" s="384" t="s">
        <v>254</v>
      </c>
      <c r="AE811" s="382">
        <v>43</v>
      </c>
      <c r="AF811" s="386">
        <v>43</v>
      </c>
      <c r="AG811" s="390">
        <v>279.26487015000004</v>
      </c>
      <c r="AH811" s="387">
        <v>31.191815151215646</v>
      </c>
      <c r="AI811" s="387">
        <v>1.4271718162222236</v>
      </c>
      <c r="AJ811" s="387">
        <v>0.94124082534314835</v>
      </c>
      <c r="AK811" s="387">
        <v>1.1807884759844916E-2</v>
      </c>
      <c r="AL811" s="387">
        <v>1.2586473179788164E-2</v>
      </c>
      <c r="AM811" s="387">
        <v>2.7570394575817717E-3</v>
      </c>
      <c r="AN811" s="387">
        <v>1.0445478884237427E-2</v>
      </c>
      <c r="AO811" s="387">
        <v>0.1006917685883521</v>
      </c>
      <c r="AP811" s="387">
        <v>1.8380356675162704E-2</v>
      </c>
      <c r="AQ811" s="391">
        <v>8710.7782079470417</v>
      </c>
      <c r="AR811" s="391">
        <v>398.55895193903899</v>
      </c>
      <c r="AS811" s="391">
        <v>262.85549686933319</v>
      </c>
      <c r="AT811" s="391">
        <v>3.2975274042042546</v>
      </c>
      <c r="AU811" s="391">
        <v>3.5149597981999996</v>
      </c>
      <c r="AV811" s="391">
        <v>0.76994426612</v>
      </c>
      <c r="AW811" s="391">
        <v>2.9170553042611322</v>
      </c>
      <c r="AX811" s="391">
        <v>28.119673680000002</v>
      </c>
      <c r="AY811" s="391">
        <v>5.1329879201999988</v>
      </c>
    </row>
    <row r="812" spans="1:51" customFormat="1" x14ac:dyDescent="0.25">
      <c r="A812" s="384" t="s">
        <v>1204</v>
      </c>
      <c r="B812" s="384" t="s">
        <v>336</v>
      </c>
      <c r="C812" s="382">
        <v>3</v>
      </c>
      <c r="D812" s="384" t="s">
        <v>254</v>
      </c>
      <c r="E812" s="382">
        <v>43</v>
      </c>
      <c r="F812" s="386">
        <v>2001</v>
      </c>
      <c r="G812" s="390">
        <v>2.2124927000000003</v>
      </c>
      <c r="H812" s="387">
        <v>22.307991198285531</v>
      </c>
      <c r="I812" s="387">
        <v>17.282969329345121</v>
      </c>
      <c r="J812" s="387">
        <v>4.075408452100203</v>
      </c>
      <c r="K812" s="387">
        <v>0.35230050894577403</v>
      </c>
      <c r="L812" s="387">
        <v>1.2994241743712873E-2</v>
      </c>
      <c r="M812" s="387">
        <v>2.757039424356067E-3</v>
      </c>
      <c r="N812" s="387">
        <v>0.31165169845889601</v>
      </c>
      <c r="O812" s="387">
        <v>0.10395378479666847</v>
      </c>
      <c r="P812" s="387">
        <v>1.8380351266243721E-2</v>
      </c>
      <c r="Q812" s="391">
        <v>49.356267677870996</v>
      </c>
      <c r="R812" s="391">
        <v>38.238443475499984</v>
      </c>
      <c r="S812" s="391">
        <v>9.0168114497899996</v>
      </c>
      <c r="T812" s="391">
        <v>0.7794623042488098</v>
      </c>
      <c r="U812" s="391">
        <v>2.8749665000000004E-2</v>
      </c>
      <c r="V812" s="391">
        <v>6.0999296000000015E-3</v>
      </c>
      <c r="W812" s="391">
        <v>0.68952710778290882</v>
      </c>
      <c r="X812" s="391">
        <v>0.22999699000000001</v>
      </c>
      <c r="Y812" s="391">
        <v>4.0666392999999995E-2</v>
      </c>
      <c r="AA812" s="384" t="s">
        <v>1204</v>
      </c>
      <c r="AB812" s="384" t="s">
        <v>336</v>
      </c>
      <c r="AC812" s="382">
        <v>3</v>
      </c>
      <c r="AD812" s="384" t="s">
        <v>254</v>
      </c>
      <c r="AE812" s="382">
        <v>43</v>
      </c>
      <c r="AF812" s="386">
        <v>2001</v>
      </c>
      <c r="AG812" s="390">
        <v>2.2124927000000003</v>
      </c>
      <c r="AH812" s="387">
        <v>22.307991198285531</v>
      </c>
      <c r="AI812" s="387">
        <v>17.282969329345121</v>
      </c>
      <c r="AJ812" s="387">
        <v>4.075408452100203</v>
      </c>
      <c r="AK812" s="387">
        <v>0.35230050894577403</v>
      </c>
      <c r="AL812" s="387">
        <v>1.2994241743712873E-2</v>
      </c>
      <c r="AM812" s="387">
        <v>2.757039424356067E-3</v>
      </c>
      <c r="AN812" s="387">
        <v>0.31165169845889601</v>
      </c>
      <c r="AO812" s="387">
        <v>0.10395378479666847</v>
      </c>
      <c r="AP812" s="387">
        <v>1.8380351266243721E-2</v>
      </c>
      <c r="AQ812" s="391">
        <v>49.356267677870996</v>
      </c>
      <c r="AR812" s="391">
        <v>38.238443475499984</v>
      </c>
      <c r="AS812" s="391">
        <v>9.0168114497899996</v>
      </c>
      <c r="AT812" s="391">
        <v>0.7794623042488098</v>
      </c>
      <c r="AU812" s="391">
        <v>2.8749665000000004E-2</v>
      </c>
      <c r="AV812" s="391">
        <v>6.0999296000000015E-3</v>
      </c>
      <c r="AW812" s="391">
        <v>0.68952710778290882</v>
      </c>
      <c r="AX812" s="391">
        <v>0.22999699000000001</v>
      </c>
      <c r="AY812" s="391">
        <v>4.0666392999999995E-2</v>
      </c>
    </row>
    <row r="813" spans="1:51" customFormat="1" x14ac:dyDescent="0.25">
      <c r="A813" s="384" t="s">
        <v>1205</v>
      </c>
      <c r="B813" s="384" t="s">
        <v>336</v>
      </c>
      <c r="C813" s="382">
        <v>3</v>
      </c>
      <c r="D813" s="384" t="s">
        <v>254</v>
      </c>
      <c r="E813" s="382">
        <v>43</v>
      </c>
      <c r="F813" s="386">
        <v>2002</v>
      </c>
      <c r="G813" s="390">
        <v>1.4492684699999994</v>
      </c>
      <c r="H813" s="387">
        <v>3.0479823204212839</v>
      </c>
      <c r="I813" s="387">
        <v>8.7405141531989639</v>
      </c>
      <c r="J813" s="387">
        <v>0.33676730020884288</v>
      </c>
      <c r="K813" s="387">
        <v>1.4953584356256648E-2</v>
      </c>
      <c r="L813" s="387">
        <v>1.2994225217636872E-2</v>
      </c>
      <c r="M813" s="387">
        <v>2.7570388666497392E-3</v>
      </c>
      <c r="N813" s="387">
        <v>1.3228237675545526E-2</v>
      </c>
      <c r="O813" s="387">
        <v>0.10395374778283839</v>
      </c>
      <c r="P813" s="387">
        <v>1.8380337771372341E-2</v>
      </c>
      <c r="Q813" s="391">
        <v>4.4173446741040019</v>
      </c>
      <c r="R813" s="391">
        <v>12.667351573820001</v>
      </c>
      <c r="S813" s="391">
        <v>0.48806622991970022</v>
      </c>
      <c r="T813" s="391">
        <v>2.1671758321007997E-2</v>
      </c>
      <c r="U813" s="391">
        <v>1.8832120899999999E-2</v>
      </c>
      <c r="V813" s="391">
        <v>3.9956894999999999E-3</v>
      </c>
      <c r="W813" s="391">
        <v>1.9171267776834214E-2</v>
      </c>
      <c r="X813" s="391">
        <v>0.15065688900000002</v>
      </c>
      <c r="Y813" s="391">
        <v>2.6638043999999989E-2</v>
      </c>
      <c r="AA813" s="384" t="s">
        <v>1205</v>
      </c>
      <c r="AB813" s="384" t="s">
        <v>336</v>
      </c>
      <c r="AC813" s="382">
        <v>3</v>
      </c>
      <c r="AD813" s="384" t="s">
        <v>254</v>
      </c>
      <c r="AE813" s="382">
        <v>43</v>
      </c>
      <c r="AF813" s="386">
        <v>2002</v>
      </c>
      <c r="AG813" s="390">
        <v>1.4492684699999994</v>
      </c>
      <c r="AH813" s="387">
        <v>3.0479823204212839</v>
      </c>
      <c r="AI813" s="387">
        <v>8.7405141531989639</v>
      </c>
      <c r="AJ813" s="387">
        <v>0.33676730020884288</v>
      </c>
      <c r="AK813" s="387">
        <v>1.4953584356256648E-2</v>
      </c>
      <c r="AL813" s="387">
        <v>1.2994225217636872E-2</v>
      </c>
      <c r="AM813" s="387">
        <v>2.7570388666497392E-3</v>
      </c>
      <c r="AN813" s="387">
        <v>1.3228237675545526E-2</v>
      </c>
      <c r="AO813" s="387">
        <v>0.10395374778283839</v>
      </c>
      <c r="AP813" s="387">
        <v>1.8380337771372341E-2</v>
      </c>
      <c r="AQ813" s="391">
        <v>4.4173446741040019</v>
      </c>
      <c r="AR813" s="391">
        <v>12.667351573820001</v>
      </c>
      <c r="AS813" s="391">
        <v>0.48806622991970022</v>
      </c>
      <c r="AT813" s="391">
        <v>2.1671758321007997E-2</v>
      </c>
      <c r="AU813" s="391">
        <v>1.8832120899999999E-2</v>
      </c>
      <c r="AV813" s="391">
        <v>3.9956894999999999E-3</v>
      </c>
      <c r="AW813" s="391">
        <v>1.9171267776834214E-2</v>
      </c>
      <c r="AX813" s="391">
        <v>0.15065688900000002</v>
      </c>
      <c r="AY813" s="391">
        <v>2.6638043999999989E-2</v>
      </c>
    </row>
    <row r="814" spans="1:51" customFormat="1" x14ac:dyDescent="0.25">
      <c r="A814" s="384" t="s">
        <v>1206</v>
      </c>
      <c r="B814" s="384" t="s">
        <v>336</v>
      </c>
      <c r="C814" s="382">
        <v>3</v>
      </c>
      <c r="D814" s="384" t="s">
        <v>254</v>
      </c>
      <c r="E814" s="382">
        <v>43</v>
      </c>
      <c r="F814" s="386">
        <v>2003</v>
      </c>
      <c r="G814" s="390">
        <v>2.3602964000000002</v>
      </c>
      <c r="H814" s="387">
        <v>3.0479899379950761</v>
      </c>
      <c r="I814" s="387">
        <v>8.74053575526362</v>
      </c>
      <c r="J814" s="387">
        <v>0.33676848652779373</v>
      </c>
      <c r="K814" s="387">
        <v>1.495362679382174E-2</v>
      </c>
      <c r="L814" s="387">
        <v>1.299423750339152E-2</v>
      </c>
      <c r="M814" s="387">
        <v>2.7570436492637112E-3</v>
      </c>
      <c r="N814" s="387">
        <v>1.3228246113368635E-2</v>
      </c>
      <c r="O814" s="387">
        <v>0.10395381698671405</v>
      </c>
      <c r="P814" s="387">
        <v>1.8380378837166388E-2</v>
      </c>
      <c r="Q814" s="391">
        <v>7.1941596778860024</v>
      </c>
      <c r="R814" s="391">
        <v>20.630255077220006</v>
      </c>
      <c r="S814" s="391">
        <v>0.79487344638500013</v>
      </c>
      <c r="T814" s="391">
        <v>3.5294991488400998E-2</v>
      </c>
      <c r="U814" s="391">
        <v>3.0670251999999995E-2</v>
      </c>
      <c r="V814" s="391">
        <v>6.5074402000000007E-3</v>
      </c>
      <c r="W814" s="391">
        <v>3.1222581679697981E-2</v>
      </c>
      <c r="X814" s="391">
        <v>0.24536182000000004</v>
      </c>
      <c r="Y814" s="391">
        <v>4.3383142000000013E-2</v>
      </c>
      <c r="AA814" s="384" t="s">
        <v>1206</v>
      </c>
      <c r="AB814" s="384" t="s">
        <v>336</v>
      </c>
      <c r="AC814" s="382">
        <v>3</v>
      </c>
      <c r="AD814" s="384" t="s">
        <v>254</v>
      </c>
      <c r="AE814" s="382">
        <v>43</v>
      </c>
      <c r="AF814" s="386">
        <v>2003</v>
      </c>
      <c r="AG814" s="390">
        <v>2.3602964000000002</v>
      </c>
      <c r="AH814" s="387">
        <v>3.0479899379950761</v>
      </c>
      <c r="AI814" s="387">
        <v>8.74053575526362</v>
      </c>
      <c r="AJ814" s="387">
        <v>0.33676848652779373</v>
      </c>
      <c r="AK814" s="387">
        <v>1.495362679382174E-2</v>
      </c>
      <c r="AL814" s="387">
        <v>1.299423750339152E-2</v>
      </c>
      <c r="AM814" s="387">
        <v>2.7570436492637112E-3</v>
      </c>
      <c r="AN814" s="387">
        <v>1.3228246113368635E-2</v>
      </c>
      <c r="AO814" s="387">
        <v>0.10395381698671405</v>
      </c>
      <c r="AP814" s="387">
        <v>1.8380378837166388E-2</v>
      </c>
      <c r="AQ814" s="391">
        <v>7.1941596778860024</v>
      </c>
      <c r="AR814" s="391">
        <v>20.630255077220006</v>
      </c>
      <c r="AS814" s="391">
        <v>0.79487344638500013</v>
      </c>
      <c r="AT814" s="391">
        <v>3.5294991488400998E-2</v>
      </c>
      <c r="AU814" s="391">
        <v>3.0670251999999995E-2</v>
      </c>
      <c r="AV814" s="391">
        <v>6.5074402000000007E-3</v>
      </c>
      <c r="AW814" s="391">
        <v>3.1222581679697981E-2</v>
      </c>
      <c r="AX814" s="391">
        <v>0.24536182000000004</v>
      </c>
      <c r="AY814" s="391">
        <v>4.3383142000000013E-2</v>
      </c>
    </row>
    <row r="815" spans="1:51" customFormat="1" x14ac:dyDescent="0.25">
      <c r="A815" s="384" t="s">
        <v>1207</v>
      </c>
      <c r="B815" s="384" t="s">
        <v>336</v>
      </c>
      <c r="C815" s="382">
        <v>3</v>
      </c>
      <c r="D815" s="384" t="s">
        <v>254</v>
      </c>
      <c r="E815" s="382">
        <v>43</v>
      </c>
      <c r="F815" s="386">
        <v>2004</v>
      </c>
      <c r="G815" s="390">
        <v>0.80639431999999989</v>
      </c>
      <c r="H815" s="387">
        <v>3.0479919137538078</v>
      </c>
      <c r="I815" s="387">
        <v>8.74053071394402</v>
      </c>
      <c r="J815" s="387">
        <v>0.33676880738197651</v>
      </c>
      <c r="K815" s="387">
        <v>1.4953622828816184E-2</v>
      </c>
      <c r="L815" s="387">
        <v>1.2994216402714743E-2</v>
      </c>
      <c r="M815" s="387">
        <v>2.7570480159136049E-3</v>
      </c>
      <c r="N815" s="387">
        <v>1.3228257899996361E-2</v>
      </c>
      <c r="O815" s="387">
        <v>0.10395369228295163</v>
      </c>
      <c r="P815" s="387">
        <v>1.8380402406604254E-2</v>
      </c>
      <c r="Q815" s="391">
        <v>2.4578833666570001</v>
      </c>
      <c r="R815" s="391">
        <v>7.0483143215100021</v>
      </c>
      <c r="S815" s="391">
        <v>0.27156845342599989</v>
      </c>
      <c r="T815" s="391">
        <v>1.2058516512579701E-2</v>
      </c>
      <c r="U815" s="391">
        <v>1.04784623E-2</v>
      </c>
      <c r="V815" s="391">
        <v>2.2232678600000002E-3</v>
      </c>
      <c r="W815" s="391">
        <v>1.0667192034052192E-2</v>
      </c>
      <c r="X815" s="391">
        <v>8.3827667000000022E-2</v>
      </c>
      <c r="Y815" s="391">
        <v>1.4821852099999998E-2</v>
      </c>
      <c r="AA815" s="384" t="s">
        <v>1207</v>
      </c>
      <c r="AB815" s="384" t="s">
        <v>336</v>
      </c>
      <c r="AC815" s="382">
        <v>3</v>
      </c>
      <c r="AD815" s="384" t="s">
        <v>254</v>
      </c>
      <c r="AE815" s="382">
        <v>43</v>
      </c>
      <c r="AF815" s="386">
        <v>2004</v>
      </c>
      <c r="AG815" s="390">
        <v>0.80639431999999989</v>
      </c>
      <c r="AH815" s="387">
        <v>3.0479919137538078</v>
      </c>
      <c r="AI815" s="387">
        <v>8.74053071394402</v>
      </c>
      <c r="AJ815" s="387">
        <v>0.33676880738197651</v>
      </c>
      <c r="AK815" s="387">
        <v>1.4953622828816184E-2</v>
      </c>
      <c r="AL815" s="387">
        <v>1.2994216402714743E-2</v>
      </c>
      <c r="AM815" s="387">
        <v>2.7570480159136049E-3</v>
      </c>
      <c r="AN815" s="387">
        <v>1.3228257899996361E-2</v>
      </c>
      <c r="AO815" s="387">
        <v>0.10395369228295163</v>
      </c>
      <c r="AP815" s="387">
        <v>1.8380402406604254E-2</v>
      </c>
      <c r="AQ815" s="391">
        <v>2.4578833666570001</v>
      </c>
      <c r="AR815" s="391">
        <v>7.0483143215100021</v>
      </c>
      <c r="AS815" s="391">
        <v>0.27156845342599989</v>
      </c>
      <c r="AT815" s="391">
        <v>1.2058516512579701E-2</v>
      </c>
      <c r="AU815" s="391">
        <v>1.04784623E-2</v>
      </c>
      <c r="AV815" s="391">
        <v>2.2232678600000002E-3</v>
      </c>
      <c r="AW815" s="391">
        <v>1.0667192034052192E-2</v>
      </c>
      <c r="AX815" s="391">
        <v>8.3827667000000022E-2</v>
      </c>
      <c r="AY815" s="391">
        <v>1.4821852099999998E-2</v>
      </c>
    </row>
    <row r="816" spans="1:51" customFormat="1" x14ac:dyDescent="0.25">
      <c r="A816" s="384" t="s">
        <v>1208</v>
      </c>
      <c r="B816" s="384" t="s">
        <v>336</v>
      </c>
      <c r="C816" s="382">
        <v>3</v>
      </c>
      <c r="D816" s="384" t="s">
        <v>254</v>
      </c>
      <c r="E816" s="382">
        <v>43</v>
      </c>
      <c r="F816" s="386">
        <v>2005</v>
      </c>
      <c r="G816" s="390">
        <v>0.70601384000000011</v>
      </c>
      <c r="H816" s="387">
        <v>3.0479813329312333</v>
      </c>
      <c r="I816" s="387">
        <v>8.7405194877907775</v>
      </c>
      <c r="J816" s="387">
        <v>0.33676754915413548</v>
      </c>
      <c r="K816" s="387">
        <v>1.4953581125649738E-2</v>
      </c>
      <c r="L816" s="387">
        <v>1.2994211841512908E-2</v>
      </c>
      <c r="M816" s="387">
        <v>2.7570383039516614E-3</v>
      </c>
      <c r="N816" s="387">
        <v>1.3228223382588077E-2</v>
      </c>
      <c r="O816" s="387">
        <v>0.10395366470436329</v>
      </c>
      <c r="P816" s="387">
        <v>1.8380362628585296E-2</v>
      </c>
      <c r="Q816" s="391">
        <v>2.1519170051110987</v>
      </c>
      <c r="R816" s="391">
        <v>6.1709277271700014</v>
      </c>
      <c r="S816" s="391">
        <v>0.23776255056569998</v>
      </c>
      <c r="T816" s="391">
        <v>1.0557435232271496E-2</v>
      </c>
      <c r="U816" s="391">
        <v>9.1740934000000014E-3</v>
      </c>
      <c r="V816" s="391">
        <v>1.9465071999999999E-3</v>
      </c>
      <c r="W816" s="391">
        <v>9.3393087867187988E-3</v>
      </c>
      <c r="X816" s="391">
        <v>7.3392726000000005E-2</v>
      </c>
      <c r="Y816" s="391">
        <v>1.29767904E-2</v>
      </c>
      <c r="AA816" s="384" t="s">
        <v>1208</v>
      </c>
      <c r="AB816" s="384" t="s">
        <v>336</v>
      </c>
      <c r="AC816" s="382">
        <v>3</v>
      </c>
      <c r="AD816" s="384" t="s">
        <v>254</v>
      </c>
      <c r="AE816" s="382">
        <v>43</v>
      </c>
      <c r="AF816" s="386">
        <v>2005</v>
      </c>
      <c r="AG816" s="390">
        <v>0.70601384000000011</v>
      </c>
      <c r="AH816" s="387">
        <v>3.0479813329312333</v>
      </c>
      <c r="AI816" s="387">
        <v>8.7405194877907775</v>
      </c>
      <c r="AJ816" s="387">
        <v>0.33676754915413548</v>
      </c>
      <c r="AK816" s="387">
        <v>1.4953581125649738E-2</v>
      </c>
      <c r="AL816" s="387">
        <v>1.2994211841512908E-2</v>
      </c>
      <c r="AM816" s="387">
        <v>2.7570383039516614E-3</v>
      </c>
      <c r="AN816" s="387">
        <v>1.3228223382588077E-2</v>
      </c>
      <c r="AO816" s="387">
        <v>0.10395366470436329</v>
      </c>
      <c r="AP816" s="387">
        <v>1.8380362628585296E-2</v>
      </c>
      <c r="AQ816" s="391">
        <v>2.1519170051110987</v>
      </c>
      <c r="AR816" s="391">
        <v>6.1709277271700014</v>
      </c>
      <c r="AS816" s="391">
        <v>0.23776255056569998</v>
      </c>
      <c r="AT816" s="391">
        <v>1.0557435232271496E-2</v>
      </c>
      <c r="AU816" s="391">
        <v>9.1740934000000014E-3</v>
      </c>
      <c r="AV816" s="391">
        <v>1.9465071999999999E-3</v>
      </c>
      <c r="AW816" s="391">
        <v>9.3393087867187988E-3</v>
      </c>
      <c r="AX816" s="391">
        <v>7.3392726000000005E-2</v>
      </c>
      <c r="AY816" s="391">
        <v>1.29767904E-2</v>
      </c>
    </row>
    <row r="817" spans="1:51" customFormat="1" x14ac:dyDescent="0.25">
      <c r="A817" s="384" t="s">
        <v>1209</v>
      </c>
      <c r="B817" s="384" t="s">
        <v>336</v>
      </c>
      <c r="C817" s="382">
        <v>3</v>
      </c>
      <c r="D817" s="384" t="s">
        <v>254</v>
      </c>
      <c r="E817" s="382">
        <v>43</v>
      </c>
      <c r="F817" s="386">
        <v>2006</v>
      </c>
      <c r="G817" s="390">
        <v>0.84635696000000005</v>
      </c>
      <c r="H817" s="387">
        <v>3.0479839141501248</v>
      </c>
      <c r="I817" s="387">
        <v>8.7405226658973785</v>
      </c>
      <c r="J817" s="387">
        <v>0.33676744430754146</v>
      </c>
      <c r="K817" s="387">
        <v>1.4953557067661022E-2</v>
      </c>
      <c r="L817" s="387">
        <v>1.2994174821933288E-2</v>
      </c>
      <c r="M817" s="387">
        <v>2.7570336279859973E-3</v>
      </c>
      <c r="N817" s="387">
        <v>1.322820189057405E-2</v>
      </c>
      <c r="O817" s="387">
        <v>0.10395337919829947</v>
      </c>
      <c r="P817" s="387">
        <v>1.8380327373925066E-2</v>
      </c>
      <c r="Q817" s="391">
        <v>2.5796823997090006</v>
      </c>
      <c r="R817" s="391">
        <v>7.3976021923200017</v>
      </c>
      <c r="S817" s="391">
        <v>0.2850254703911001</v>
      </c>
      <c r="T817" s="391">
        <v>1.2656047100972097E-2</v>
      </c>
      <c r="U817" s="391">
        <v>1.09977103E-2</v>
      </c>
      <c r="V817" s="391">
        <v>2.3334345999999999E-3</v>
      </c>
      <c r="W817" s="391">
        <v>1.1195780738372506E-2</v>
      </c>
      <c r="X817" s="391">
        <v>8.7981665999999986E-2</v>
      </c>
      <c r="Y817" s="391">
        <v>1.5556318000000003E-2</v>
      </c>
      <c r="AA817" s="384" t="s">
        <v>1209</v>
      </c>
      <c r="AB817" s="384" t="s">
        <v>336</v>
      </c>
      <c r="AC817" s="382">
        <v>3</v>
      </c>
      <c r="AD817" s="384" t="s">
        <v>254</v>
      </c>
      <c r="AE817" s="382">
        <v>43</v>
      </c>
      <c r="AF817" s="386">
        <v>2006</v>
      </c>
      <c r="AG817" s="390">
        <v>0.84635696000000005</v>
      </c>
      <c r="AH817" s="387">
        <v>3.0479839141501248</v>
      </c>
      <c r="AI817" s="387">
        <v>8.7405226658973785</v>
      </c>
      <c r="AJ817" s="387">
        <v>0.33676744430754146</v>
      </c>
      <c r="AK817" s="387">
        <v>1.4953557067661022E-2</v>
      </c>
      <c r="AL817" s="387">
        <v>1.2994174821933288E-2</v>
      </c>
      <c r="AM817" s="387">
        <v>2.7570336279859973E-3</v>
      </c>
      <c r="AN817" s="387">
        <v>1.322820189057405E-2</v>
      </c>
      <c r="AO817" s="387">
        <v>0.10395337919829947</v>
      </c>
      <c r="AP817" s="387">
        <v>1.8380327373925066E-2</v>
      </c>
      <c r="AQ817" s="391">
        <v>2.5796823997090006</v>
      </c>
      <c r="AR817" s="391">
        <v>7.3976021923200017</v>
      </c>
      <c r="AS817" s="391">
        <v>0.2850254703911001</v>
      </c>
      <c r="AT817" s="391">
        <v>1.2656047100972097E-2</v>
      </c>
      <c r="AU817" s="391">
        <v>1.09977103E-2</v>
      </c>
      <c r="AV817" s="391">
        <v>2.3334345999999999E-3</v>
      </c>
      <c r="AW817" s="391">
        <v>1.1195780738372506E-2</v>
      </c>
      <c r="AX817" s="391">
        <v>8.7981665999999986E-2</v>
      </c>
      <c r="AY817" s="391">
        <v>1.5556318000000003E-2</v>
      </c>
    </row>
    <row r="818" spans="1:51" customFormat="1" x14ac:dyDescent="0.25">
      <c r="A818" s="384" t="s">
        <v>1210</v>
      </c>
      <c r="B818" s="384" t="s">
        <v>336</v>
      </c>
      <c r="C818" s="382">
        <v>3</v>
      </c>
      <c r="D818" s="384" t="s">
        <v>254</v>
      </c>
      <c r="E818" s="382">
        <v>43</v>
      </c>
      <c r="F818" s="386">
        <v>2007</v>
      </c>
      <c r="G818" s="390">
        <v>0.81616153999999996</v>
      </c>
      <c r="H818" s="387">
        <v>4.2742602782642738</v>
      </c>
      <c r="I818" s="387">
        <v>4.4305795602988116</v>
      </c>
      <c r="J818" s="387">
        <v>0.14472766256322245</v>
      </c>
      <c r="K818" s="387">
        <v>7.4875761235719158E-3</v>
      </c>
      <c r="L818" s="387">
        <v>1.2994239963818929E-2</v>
      </c>
      <c r="M818" s="387">
        <v>2.7570398134663388E-3</v>
      </c>
      <c r="N818" s="387">
        <v>6.6236534395713509E-3</v>
      </c>
      <c r="O818" s="387">
        <v>0.10395392069074955</v>
      </c>
      <c r="P818" s="387">
        <v>1.8380378105050138E-2</v>
      </c>
      <c r="Q818" s="391">
        <v>3.4884868510689979</v>
      </c>
      <c r="R818" s="391">
        <v>3.6160686370260007</v>
      </c>
      <c r="S818" s="391">
        <v>0.11812115195819999</v>
      </c>
      <c r="T818" s="391">
        <v>6.1110716598816849E-3</v>
      </c>
      <c r="U818" s="391">
        <v>1.06053989E-2</v>
      </c>
      <c r="V818" s="391">
        <v>2.2501898599999997E-3</v>
      </c>
      <c r="W818" s="391">
        <v>5.4059711916668507E-3</v>
      </c>
      <c r="X818" s="391">
        <v>8.4843192000000012E-2</v>
      </c>
      <c r="Y818" s="391">
        <v>1.5001357700000001E-2</v>
      </c>
      <c r="AA818" s="384" t="s">
        <v>1210</v>
      </c>
      <c r="AB818" s="384" t="s">
        <v>336</v>
      </c>
      <c r="AC818" s="382">
        <v>3</v>
      </c>
      <c r="AD818" s="384" t="s">
        <v>254</v>
      </c>
      <c r="AE818" s="382">
        <v>43</v>
      </c>
      <c r="AF818" s="386">
        <v>2007</v>
      </c>
      <c r="AG818" s="390">
        <v>0.81616153999999996</v>
      </c>
      <c r="AH818" s="387">
        <v>4.2742602782642738</v>
      </c>
      <c r="AI818" s="387">
        <v>4.4305795602988116</v>
      </c>
      <c r="AJ818" s="387">
        <v>0.14472766256322245</v>
      </c>
      <c r="AK818" s="387">
        <v>7.4875761235719158E-3</v>
      </c>
      <c r="AL818" s="387">
        <v>1.2994239963818929E-2</v>
      </c>
      <c r="AM818" s="387">
        <v>2.7570398134663388E-3</v>
      </c>
      <c r="AN818" s="387">
        <v>6.6236534395713509E-3</v>
      </c>
      <c r="AO818" s="387">
        <v>0.10395392069074955</v>
      </c>
      <c r="AP818" s="387">
        <v>1.8380378105050138E-2</v>
      </c>
      <c r="AQ818" s="391">
        <v>3.4884868510689979</v>
      </c>
      <c r="AR818" s="391">
        <v>3.6160686370260007</v>
      </c>
      <c r="AS818" s="391">
        <v>0.11812115195819999</v>
      </c>
      <c r="AT818" s="391">
        <v>6.1110716598816849E-3</v>
      </c>
      <c r="AU818" s="391">
        <v>1.06053989E-2</v>
      </c>
      <c r="AV818" s="391">
        <v>2.2501898599999997E-3</v>
      </c>
      <c r="AW818" s="391">
        <v>5.4059711916668507E-3</v>
      </c>
      <c r="AX818" s="391">
        <v>8.4843192000000012E-2</v>
      </c>
      <c r="AY818" s="391">
        <v>1.5001357700000001E-2</v>
      </c>
    </row>
    <row r="819" spans="1:51" customFormat="1" x14ac:dyDescent="0.25">
      <c r="A819" s="384" t="s">
        <v>1211</v>
      </c>
      <c r="B819" s="384" t="s">
        <v>336</v>
      </c>
      <c r="C819" s="382">
        <v>3</v>
      </c>
      <c r="D819" s="384" t="s">
        <v>254</v>
      </c>
      <c r="E819" s="382">
        <v>43</v>
      </c>
      <c r="F819" s="386">
        <v>2008</v>
      </c>
      <c r="G819" s="390">
        <v>2.7707460999999998</v>
      </c>
      <c r="H819" s="387">
        <v>4.2742507857179675</v>
      </c>
      <c r="I819" s="387">
        <v>4.4305695926378821</v>
      </c>
      <c r="J819" s="387">
        <v>0.14472748217781489</v>
      </c>
      <c r="K819" s="387">
        <v>7.4875710792300368E-3</v>
      </c>
      <c r="L819" s="387">
        <v>1.2994212641858453E-2</v>
      </c>
      <c r="M819" s="387">
        <v>2.7570407118862324E-3</v>
      </c>
      <c r="N819" s="387">
        <v>6.6236435146496174E-3</v>
      </c>
      <c r="O819" s="387">
        <v>0.10395366793081477</v>
      </c>
      <c r="P819" s="387">
        <v>1.8380358633365939E-2</v>
      </c>
      <c r="Q819" s="391">
        <v>11.842863694949994</v>
      </c>
      <c r="R819" s="391">
        <v>12.275983419579999</v>
      </c>
      <c r="S819" s="391">
        <v>0.40100310680700008</v>
      </c>
      <c r="T819" s="391">
        <v>2.0746158366249413E-2</v>
      </c>
      <c r="U819" s="391">
        <v>3.6003664000000005E-2</v>
      </c>
      <c r="V819" s="391">
        <v>7.6390598000000013E-3</v>
      </c>
      <c r="W819" s="391">
        <v>1.8352434436005718E-2</v>
      </c>
      <c r="X819" s="391">
        <v>0.28802922000000009</v>
      </c>
      <c r="Y819" s="391">
        <v>5.0927306999999998E-2</v>
      </c>
      <c r="AA819" s="384" t="s">
        <v>1211</v>
      </c>
      <c r="AB819" s="384" t="s">
        <v>336</v>
      </c>
      <c r="AC819" s="382">
        <v>3</v>
      </c>
      <c r="AD819" s="384" t="s">
        <v>254</v>
      </c>
      <c r="AE819" s="382">
        <v>43</v>
      </c>
      <c r="AF819" s="386">
        <v>2008</v>
      </c>
      <c r="AG819" s="390">
        <v>2.7707460999999998</v>
      </c>
      <c r="AH819" s="387">
        <v>4.2742507857179675</v>
      </c>
      <c r="AI819" s="387">
        <v>4.4305695926378821</v>
      </c>
      <c r="AJ819" s="387">
        <v>0.14472748217781489</v>
      </c>
      <c r="AK819" s="387">
        <v>7.4875710792300368E-3</v>
      </c>
      <c r="AL819" s="387">
        <v>1.2994212641858453E-2</v>
      </c>
      <c r="AM819" s="387">
        <v>2.7570407118862324E-3</v>
      </c>
      <c r="AN819" s="387">
        <v>6.6236435146496174E-3</v>
      </c>
      <c r="AO819" s="387">
        <v>0.10395366793081477</v>
      </c>
      <c r="AP819" s="387">
        <v>1.8380358633365939E-2</v>
      </c>
      <c r="AQ819" s="391">
        <v>11.842863694949994</v>
      </c>
      <c r="AR819" s="391">
        <v>12.275983419579999</v>
      </c>
      <c r="AS819" s="391">
        <v>0.40100310680700008</v>
      </c>
      <c r="AT819" s="391">
        <v>2.0746158366249413E-2</v>
      </c>
      <c r="AU819" s="391">
        <v>3.6003664000000005E-2</v>
      </c>
      <c r="AV819" s="391">
        <v>7.6390598000000013E-3</v>
      </c>
      <c r="AW819" s="391">
        <v>1.8352434436005718E-2</v>
      </c>
      <c r="AX819" s="391">
        <v>0.28802922000000009</v>
      </c>
      <c r="AY819" s="391">
        <v>5.0927306999999998E-2</v>
      </c>
    </row>
    <row r="820" spans="1:51" customFormat="1" x14ac:dyDescent="0.25">
      <c r="A820" s="384" t="s">
        <v>1212</v>
      </c>
      <c r="B820" s="384" t="s">
        <v>336</v>
      </c>
      <c r="C820" s="382">
        <v>3</v>
      </c>
      <c r="D820" s="384" t="s">
        <v>254</v>
      </c>
      <c r="E820" s="382">
        <v>43</v>
      </c>
      <c r="F820" s="386">
        <v>2009</v>
      </c>
      <c r="G820" s="390">
        <v>3.5576907999999992</v>
      </c>
      <c r="H820" s="387">
        <v>4.274252273313917</v>
      </c>
      <c r="I820" s="387">
        <v>4.4305676813707375</v>
      </c>
      <c r="J820" s="387">
        <v>0.14472746399490374</v>
      </c>
      <c r="K820" s="387">
        <v>7.487567554542566E-3</v>
      </c>
      <c r="L820" s="387">
        <v>1.2994178976992607E-2</v>
      </c>
      <c r="M820" s="387">
        <v>2.7570391727128173E-3</v>
      </c>
      <c r="N820" s="387">
        <v>6.6236502652385646E-3</v>
      </c>
      <c r="O820" s="387">
        <v>0.10395347172947131</v>
      </c>
      <c r="P820" s="387">
        <v>1.838034800550965E-2</v>
      </c>
      <c r="Q820" s="391">
        <v>15.206467989648004</v>
      </c>
      <c r="R820" s="391">
        <v>15.762589878789999</v>
      </c>
      <c r="S820" s="391">
        <v>0.51489556716200013</v>
      </c>
      <c r="T820" s="391">
        <v>2.6638450203174579E-2</v>
      </c>
      <c r="U820" s="391">
        <v>4.6229270999999995E-2</v>
      </c>
      <c r="V820" s="391">
        <v>9.8086928999999989E-3</v>
      </c>
      <c r="W820" s="391">
        <v>2.3564899611056796E-2</v>
      </c>
      <c r="X820" s="391">
        <v>0.36983431000000005</v>
      </c>
      <c r="Y820" s="391">
        <v>6.5391595000000011E-2</v>
      </c>
      <c r="AA820" s="384" t="s">
        <v>1212</v>
      </c>
      <c r="AB820" s="384" t="s">
        <v>336</v>
      </c>
      <c r="AC820" s="382">
        <v>3</v>
      </c>
      <c r="AD820" s="384" t="s">
        <v>254</v>
      </c>
      <c r="AE820" s="382">
        <v>43</v>
      </c>
      <c r="AF820" s="386">
        <v>2009</v>
      </c>
      <c r="AG820" s="390">
        <v>3.5576907999999992</v>
      </c>
      <c r="AH820" s="387">
        <v>4.274252273313917</v>
      </c>
      <c r="AI820" s="387">
        <v>4.4305676813707375</v>
      </c>
      <c r="AJ820" s="387">
        <v>0.14472746399490374</v>
      </c>
      <c r="AK820" s="387">
        <v>7.487567554542566E-3</v>
      </c>
      <c r="AL820" s="387">
        <v>1.2994178976992607E-2</v>
      </c>
      <c r="AM820" s="387">
        <v>2.7570391727128173E-3</v>
      </c>
      <c r="AN820" s="387">
        <v>6.6236502652385646E-3</v>
      </c>
      <c r="AO820" s="387">
        <v>0.10395347172947131</v>
      </c>
      <c r="AP820" s="387">
        <v>1.838034800550965E-2</v>
      </c>
      <c r="AQ820" s="391">
        <v>15.206467989648004</v>
      </c>
      <c r="AR820" s="391">
        <v>15.762589878789999</v>
      </c>
      <c r="AS820" s="391">
        <v>0.51489556716200013</v>
      </c>
      <c r="AT820" s="391">
        <v>2.6638450203174579E-2</v>
      </c>
      <c r="AU820" s="391">
        <v>4.6229270999999995E-2</v>
      </c>
      <c r="AV820" s="391">
        <v>9.8086928999999989E-3</v>
      </c>
      <c r="AW820" s="391">
        <v>2.3564899611056796E-2</v>
      </c>
      <c r="AX820" s="391">
        <v>0.36983431000000005</v>
      </c>
      <c r="AY820" s="391">
        <v>6.5391595000000011E-2</v>
      </c>
    </row>
    <row r="821" spans="1:51" customFormat="1" x14ac:dyDescent="0.25">
      <c r="A821" s="384" t="s">
        <v>1213</v>
      </c>
      <c r="B821" s="384" t="s">
        <v>336</v>
      </c>
      <c r="C821" s="382">
        <v>3</v>
      </c>
      <c r="D821" s="384" t="s">
        <v>254</v>
      </c>
      <c r="E821" s="382">
        <v>43</v>
      </c>
      <c r="F821" s="386">
        <v>2010</v>
      </c>
      <c r="G821" s="390">
        <v>1.7931067199999997</v>
      </c>
      <c r="H821" s="387">
        <v>38.003149656038879</v>
      </c>
      <c r="I821" s="387">
        <v>1.1218206123130254</v>
      </c>
      <c r="J821" s="387">
        <v>1.1128119233792735</v>
      </c>
      <c r="K821" s="387">
        <v>1.0028991991539858E-2</v>
      </c>
      <c r="L821" s="387">
        <v>1.250433348440075E-2</v>
      </c>
      <c r="M821" s="387">
        <v>2.7570389675412067E-3</v>
      </c>
      <c r="N821" s="387">
        <v>8.8718458045848516E-3</v>
      </c>
      <c r="O821" s="387">
        <v>0.1000346984366887</v>
      </c>
      <c r="P821" s="387">
        <v>1.8380351616773826E-2</v>
      </c>
      <c r="Q821" s="391">
        <v>68.143703029408996</v>
      </c>
      <c r="R821" s="391">
        <v>2.0115440785730003</v>
      </c>
      <c r="S821" s="391">
        <v>1.9953905379074999</v>
      </c>
      <c r="T821" s="391">
        <v>1.7983052934856299E-2</v>
      </c>
      <c r="U821" s="391">
        <v>2.2421604399999996E-2</v>
      </c>
      <c r="V821" s="391">
        <v>4.9436650999999986E-3</v>
      </c>
      <c r="W821" s="391">
        <v>1.5908166331004902E-2</v>
      </c>
      <c r="X821" s="391">
        <v>0.17937288999999998</v>
      </c>
      <c r="Y821" s="391">
        <v>3.2957932000000009E-2</v>
      </c>
      <c r="AA821" s="384" t="s">
        <v>1213</v>
      </c>
      <c r="AB821" s="384" t="s">
        <v>336</v>
      </c>
      <c r="AC821" s="382">
        <v>3</v>
      </c>
      <c r="AD821" s="384" t="s">
        <v>254</v>
      </c>
      <c r="AE821" s="382">
        <v>43</v>
      </c>
      <c r="AF821" s="386">
        <v>2010</v>
      </c>
      <c r="AG821" s="390">
        <v>1.7931067199999997</v>
      </c>
      <c r="AH821" s="387">
        <v>38.003149656038879</v>
      </c>
      <c r="AI821" s="387">
        <v>1.1218206123130254</v>
      </c>
      <c r="AJ821" s="387">
        <v>1.1128119233792735</v>
      </c>
      <c r="AK821" s="387">
        <v>1.0028991991539858E-2</v>
      </c>
      <c r="AL821" s="387">
        <v>1.250433348440075E-2</v>
      </c>
      <c r="AM821" s="387">
        <v>2.7570389675412067E-3</v>
      </c>
      <c r="AN821" s="387">
        <v>8.8718458045848516E-3</v>
      </c>
      <c r="AO821" s="387">
        <v>0.1000346984366887</v>
      </c>
      <c r="AP821" s="387">
        <v>1.8380351616773826E-2</v>
      </c>
      <c r="AQ821" s="391">
        <v>68.143703029408996</v>
      </c>
      <c r="AR821" s="391">
        <v>2.0115440785730003</v>
      </c>
      <c r="AS821" s="391">
        <v>1.9953905379074999</v>
      </c>
      <c r="AT821" s="391">
        <v>1.7983052934856299E-2</v>
      </c>
      <c r="AU821" s="391">
        <v>2.2421604399999996E-2</v>
      </c>
      <c r="AV821" s="391">
        <v>4.9436650999999986E-3</v>
      </c>
      <c r="AW821" s="391">
        <v>1.5908166331004902E-2</v>
      </c>
      <c r="AX821" s="391">
        <v>0.17937288999999998</v>
      </c>
      <c r="AY821" s="391">
        <v>3.2957932000000009E-2</v>
      </c>
    </row>
    <row r="822" spans="1:51" customFormat="1" x14ac:dyDescent="0.25">
      <c r="A822" s="384" t="s">
        <v>1214</v>
      </c>
      <c r="B822" s="384" t="s">
        <v>336</v>
      </c>
      <c r="C822" s="382">
        <v>3</v>
      </c>
      <c r="D822" s="384" t="s">
        <v>254</v>
      </c>
      <c r="E822" s="382">
        <v>43</v>
      </c>
      <c r="F822" s="386">
        <v>2011</v>
      </c>
      <c r="G822" s="390">
        <v>12.656737900000001</v>
      </c>
      <c r="H822" s="387">
        <v>38.003128344316103</v>
      </c>
      <c r="I822" s="387">
        <v>1.121820901475727</v>
      </c>
      <c r="J822" s="387">
        <v>1.1128120652292248</v>
      </c>
      <c r="K822" s="387">
        <v>1.0028984898324166E-2</v>
      </c>
      <c r="L822" s="387">
        <v>1.2504357540658243E-2</v>
      </c>
      <c r="M822" s="387">
        <v>2.7570371035336044E-3</v>
      </c>
      <c r="N822" s="387">
        <v>8.8718321793551762E-3</v>
      </c>
      <c r="O822" s="387">
        <v>0.10003481307770462</v>
      </c>
      <c r="P822" s="387">
        <v>1.8380349805616186E-2</v>
      </c>
      <c r="Q822" s="391">
        <v>480.99563483406996</v>
      </c>
      <c r="R822" s="391">
        <v>14.19859312072</v>
      </c>
      <c r="S822" s="391">
        <v>14.084570641564003</v>
      </c>
      <c r="T822" s="391">
        <v>0.12693423326114714</v>
      </c>
      <c r="U822" s="391">
        <v>0.15826437599999998</v>
      </c>
      <c r="V822" s="391">
        <v>3.4895096E-2</v>
      </c>
      <c r="W822" s="391">
        <v>0.11228845458688427</v>
      </c>
      <c r="X822" s="391">
        <v>1.2661144099999999</v>
      </c>
      <c r="Y822" s="391">
        <v>0.23263527000000003</v>
      </c>
      <c r="AA822" s="384" t="s">
        <v>1214</v>
      </c>
      <c r="AB822" s="384" t="s">
        <v>336</v>
      </c>
      <c r="AC822" s="382">
        <v>3</v>
      </c>
      <c r="AD822" s="384" t="s">
        <v>254</v>
      </c>
      <c r="AE822" s="382">
        <v>43</v>
      </c>
      <c r="AF822" s="386">
        <v>2011</v>
      </c>
      <c r="AG822" s="390">
        <v>12.656737900000001</v>
      </c>
      <c r="AH822" s="387">
        <v>38.003128344316103</v>
      </c>
      <c r="AI822" s="387">
        <v>1.121820901475727</v>
      </c>
      <c r="AJ822" s="387">
        <v>1.1128120652292248</v>
      </c>
      <c r="AK822" s="387">
        <v>1.0028984898324166E-2</v>
      </c>
      <c r="AL822" s="387">
        <v>1.2504357540658243E-2</v>
      </c>
      <c r="AM822" s="387">
        <v>2.7570371035336044E-3</v>
      </c>
      <c r="AN822" s="387">
        <v>8.8718321793551762E-3</v>
      </c>
      <c r="AO822" s="387">
        <v>0.10003481307770462</v>
      </c>
      <c r="AP822" s="387">
        <v>1.8380349805616186E-2</v>
      </c>
      <c r="AQ822" s="391">
        <v>480.99563483406996</v>
      </c>
      <c r="AR822" s="391">
        <v>14.19859312072</v>
      </c>
      <c r="AS822" s="391">
        <v>14.084570641564003</v>
      </c>
      <c r="AT822" s="391">
        <v>0.12693423326114714</v>
      </c>
      <c r="AU822" s="391">
        <v>0.15826437599999998</v>
      </c>
      <c r="AV822" s="391">
        <v>3.4895096E-2</v>
      </c>
      <c r="AW822" s="391">
        <v>0.11228845458688427</v>
      </c>
      <c r="AX822" s="391">
        <v>1.2661144099999999</v>
      </c>
      <c r="AY822" s="391">
        <v>0.23263527000000003</v>
      </c>
    </row>
    <row r="823" spans="1:51" customFormat="1" x14ac:dyDescent="0.25">
      <c r="A823" s="384" t="s">
        <v>1215</v>
      </c>
      <c r="B823" s="384" t="s">
        <v>336</v>
      </c>
      <c r="C823" s="382">
        <v>3</v>
      </c>
      <c r="D823" s="384" t="s">
        <v>254</v>
      </c>
      <c r="E823" s="382">
        <v>43</v>
      </c>
      <c r="F823" s="386">
        <v>2012</v>
      </c>
      <c r="G823" s="390">
        <v>8.9967583999999974</v>
      </c>
      <c r="H823" s="387">
        <v>38.003033324050378</v>
      </c>
      <c r="I823" s="387">
        <v>1.1218177196933514</v>
      </c>
      <c r="J823" s="387">
        <v>1.1128075756213489</v>
      </c>
      <c r="K823" s="387">
        <v>1.0028960099231973E-2</v>
      </c>
      <c r="L823" s="387">
        <v>1.2504321111924049E-2</v>
      </c>
      <c r="M823" s="387">
        <v>2.757027797923306E-3</v>
      </c>
      <c r="N823" s="387">
        <v>8.8718125322433256E-3</v>
      </c>
      <c r="O823" s="387">
        <v>0.10003453688386256</v>
      </c>
      <c r="P823" s="387">
        <v>1.8380275055513338E-2</v>
      </c>
      <c r="Q823" s="391">
        <v>341.90410928363008</v>
      </c>
      <c r="R823" s="391">
        <v>10.092722992920002</v>
      </c>
      <c r="S823" s="391">
        <v>10.011660903555002</v>
      </c>
      <c r="T823" s="391">
        <v>9.0228131016030069E-2</v>
      </c>
      <c r="U823" s="391">
        <v>0.11249835599999999</v>
      </c>
      <c r="V823" s="391">
        <v>2.4804312999999998E-2</v>
      </c>
      <c r="W823" s="391">
        <v>7.9817553922685386E-2</v>
      </c>
      <c r="X823" s="391">
        <v>0.8999865600000001</v>
      </c>
      <c r="Y823" s="391">
        <v>0.16536289400000004</v>
      </c>
      <c r="AA823" s="384" t="s">
        <v>1215</v>
      </c>
      <c r="AB823" s="384" t="s">
        <v>336</v>
      </c>
      <c r="AC823" s="382">
        <v>3</v>
      </c>
      <c r="AD823" s="384" t="s">
        <v>254</v>
      </c>
      <c r="AE823" s="382">
        <v>43</v>
      </c>
      <c r="AF823" s="386">
        <v>2012</v>
      </c>
      <c r="AG823" s="390">
        <v>8.9967583999999974</v>
      </c>
      <c r="AH823" s="387">
        <v>38.003033324050378</v>
      </c>
      <c r="AI823" s="387">
        <v>1.1218177196933514</v>
      </c>
      <c r="AJ823" s="387">
        <v>1.1128075756213489</v>
      </c>
      <c r="AK823" s="387">
        <v>1.0028960099231973E-2</v>
      </c>
      <c r="AL823" s="387">
        <v>1.2504321111924049E-2</v>
      </c>
      <c r="AM823" s="387">
        <v>2.757027797923306E-3</v>
      </c>
      <c r="AN823" s="387">
        <v>8.8718125322433256E-3</v>
      </c>
      <c r="AO823" s="387">
        <v>0.10003453688386256</v>
      </c>
      <c r="AP823" s="387">
        <v>1.8380275055513338E-2</v>
      </c>
      <c r="AQ823" s="391">
        <v>341.90410928363008</v>
      </c>
      <c r="AR823" s="391">
        <v>10.092722992920002</v>
      </c>
      <c r="AS823" s="391">
        <v>10.011660903555002</v>
      </c>
      <c r="AT823" s="391">
        <v>9.0228131016030069E-2</v>
      </c>
      <c r="AU823" s="391">
        <v>0.11249835599999999</v>
      </c>
      <c r="AV823" s="391">
        <v>2.4804312999999998E-2</v>
      </c>
      <c r="AW823" s="391">
        <v>7.9817553922685386E-2</v>
      </c>
      <c r="AX823" s="391">
        <v>0.8999865600000001</v>
      </c>
      <c r="AY823" s="391">
        <v>0.16536289400000004</v>
      </c>
    </row>
    <row r="824" spans="1:51" customFormat="1" x14ac:dyDescent="0.25">
      <c r="A824" s="384" t="s">
        <v>1216</v>
      </c>
      <c r="B824" s="384" t="s">
        <v>336</v>
      </c>
      <c r="C824" s="382">
        <v>3</v>
      </c>
      <c r="D824" s="384" t="s">
        <v>254</v>
      </c>
      <c r="E824" s="382">
        <v>43</v>
      </c>
      <c r="F824" s="386">
        <v>2013</v>
      </c>
      <c r="G824" s="390">
        <v>8.1979862999999984</v>
      </c>
      <c r="H824" s="387">
        <v>38.00313619856135</v>
      </c>
      <c r="I824" s="387">
        <v>1.121822947303535</v>
      </c>
      <c r="J824" s="387">
        <v>1.1128126429245195</v>
      </c>
      <c r="K824" s="387">
        <v>1.0029005082312083E-2</v>
      </c>
      <c r="L824" s="387">
        <v>1.2504375007311247E-2</v>
      </c>
      <c r="M824" s="387">
        <v>2.7570392987848742E-3</v>
      </c>
      <c r="N824" s="387">
        <v>8.8718471990572173E-3</v>
      </c>
      <c r="O824" s="387">
        <v>0.10003502445472492</v>
      </c>
      <c r="P824" s="387">
        <v>1.838032420229831E-2</v>
      </c>
      <c r="Q824" s="391">
        <v>311.54918991283995</v>
      </c>
      <c r="R824" s="391">
        <v>9.1966891530200012</v>
      </c>
      <c r="S824" s="391">
        <v>9.1228228011620018</v>
      </c>
      <c r="T824" s="391">
        <v>8.221764626742481E-2</v>
      </c>
      <c r="U824" s="391">
        <v>0.10251069499999999</v>
      </c>
      <c r="V824" s="391">
        <v>2.26021704E-2</v>
      </c>
      <c r="W824" s="391">
        <v>7.2731281793564431E-2</v>
      </c>
      <c r="X824" s="391">
        <v>0.82008575999999977</v>
      </c>
      <c r="Y824" s="391">
        <v>0.15068164599999995</v>
      </c>
      <c r="AA824" s="384" t="s">
        <v>1216</v>
      </c>
      <c r="AB824" s="384" t="s">
        <v>336</v>
      </c>
      <c r="AC824" s="382">
        <v>3</v>
      </c>
      <c r="AD824" s="384" t="s">
        <v>254</v>
      </c>
      <c r="AE824" s="382">
        <v>43</v>
      </c>
      <c r="AF824" s="386">
        <v>2013</v>
      </c>
      <c r="AG824" s="390">
        <v>8.1979862999999984</v>
      </c>
      <c r="AH824" s="387">
        <v>38.00313619856135</v>
      </c>
      <c r="AI824" s="387">
        <v>1.121822947303535</v>
      </c>
      <c r="AJ824" s="387">
        <v>1.1128126429245195</v>
      </c>
      <c r="AK824" s="387">
        <v>1.0029005082312083E-2</v>
      </c>
      <c r="AL824" s="387">
        <v>1.2504375007311247E-2</v>
      </c>
      <c r="AM824" s="387">
        <v>2.7570392987848742E-3</v>
      </c>
      <c r="AN824" s="387">
        <v>8.8718471990572173E-3</v>
      </c>
      <c r="AO824" s="387">
        <v>0.10003502445472492</v>
      </c>
      <c r="AP824" s="387">
        <v>1.838032420229831E-2</v>
      </c>
      <c r="AQ824" s="391">
        <v>311.54918991283995</v>
      </c>
      <c r="AR824" s="391">
        <v>9.1966891530200012</v>
      </c>
      <c r="AS824" s="391">
        <v>9.1228228011620018</v>
      </c>
      <c r="AT824" s="391">
        <v>8.221764626742481E-2</v>
      </c>
      <c r="AU824" s="391">
        <v>0.10251069499999999</v>
      </c>
      <c r="AV824" s="391">
        <v>2.26021704E-2</v>
      </c>
      <c r="AW824" s="391">
        <v>7.2731281793564431E-2</v>
      </c>
      <c r="AX824" s="391">
        <v>0.82008575999999977</v>
      </c>
      <c r="AY824" s="391">
        <v>0.15068164599999995</v>
      </c>
    </row>
    <row r="825" spans="1:51" customFormat="1" x14ac:dyDescent="0.25">
      <c r="A825" s="384" t="s">
        <v>1217</v>
      </c>
      <c r="B825" s="384" t="s">
        <v>336</v>
      </c>
      <c r="C825" s="382">
        <v>3</v>
      </c>
      <c r="D825" s="384" t="s">
        <v>254</v>
      </c>
      <c r="E825" s="382">
        <v>43</v>
      </c>
      <c r="F825" s="386">
        <v>2014</v>
      </c>
      <c r="G825" s="390">
        <v>8.7209023000000023</v>
      </c>
      <c r="H825" s="387">
        <v>37.929073877944923</v>
      </c>
      <c r="I825" s="387">
        <v>1.1212842653597894</v>
      </c>
      <c r="J825" s="387">
        <v>1.1132192636352549</v>
      </c>
      <c r="K825" s="387">
        <v>1.0017488511831138E-2</v>
      </c>
      <c r="L825" s="387">
        <v>1.251754729553615E-2</v>
      </c>
      <c r="M825" s="387">
        <v>2.7570457933005382E-3</v>
      </c>
      <c r="N825" s="387">
        <v>8.8616607882948412E-3</v>
      </c>
      <c r="O825" s="387">
        <v>0.10014033983616577</v>
      </c>
      <c r="P825" s="387">
        <v>1.8380412425902305E-2</v>
      </c>
      <c r="Q825" s="391">
        <v>330.77574761903986</v>
      </c>
      <c r="R825" s="391">
        <v>9.7786105287300007</v>
      </c>
      <c r="S825" s="391">
        <v>9.7082764366410039</v>
      </c>
      <c r="T825" s="391">
        <v>8.7361538603051778E-2</v>
      </c>
      <c r="U825" s="391">
        <v>0.10916430700000002</v>
      </c>
      <c r="V825" s="391">
        <v>2.4043926999999993E-2</v>
      </c>
      <c r="W825" s="391">
        <v>7.7281677950460315E-2</v>
      </c>
      <c r="X825" s="391">
        <v>0.87331411999999997</v>
      </c>
      <c r="Y825" s="391">
        <v>0.16029378100000002</v>
      </c>
      <c r="AA825" s="384" t="s">
        <v>1217</v>
      </c>
      <c r="AB825" s="384" t="s">
        <v>336</v>
      </c>
      <c r="AC825" s="382">
        <v>3</v>
      </c>
      <c r="AD825" s="384" t="s">
        <v>254</v>
      </c>
      <c r="AE825" s="382">
        <v>43</v>
      </c>
      <c r="AF825" s="386">
        <v>2014</v>
      </c>
      <c r="AG825" s="390">
        <v>8.7209023000000023</v>
      </c>
      <c r="AH825" s="387">
        <v>37.929073877944923</v>
      </c>
      <c r="AI825" s="387">
        <v>1.1212842653597894</v>
      </c>
      <c r="AJ825" s="387">
        <v>1.1132192636352549</v>
      </c>
      <c r="AK825" s="387">
        <v>1.0017488511831138E-2</v>
      </c>
      <c r="AL825" s="387">
        <v>1.251754729553615E-2</v>
      </c>
      <c r="AM825" s="387">
        <v>2.7570457933005382E-3</v>
      </c>
      <c r="AN825" s="387">
        <v>8.8616607882948412E-3</v>
      </c>
      <c r="AO825" s="387">
        <v>0.10014033983616577</v>
      </c>
      <c r="AP825" s="387">
        <v>1.8380412425902305E-2</v>
      </c>
      <c r="AQ825" s="391">
        <v>330.77574761903986</v>
      </c>
      <c r="AR825" s="391">
        <v>9.7786105287300007</v>
      </c>
      <c r="AS825" s="391">
        <v>9.7082764366410039</v>
      </c>
      <c r="AT825" s="391">
        <v>8.7361538603051778E-2</v>
      </c>
      <c r="AU825" s="391">
        <v>0.10916430700000002</v>
      </c>
      <c r="AV825" s="391">
        <v>2.4043926999999993E-2</v>
      </c>
      <c r="AW825" s="391">
        <v>7.7281677950460315E-2</v>
      </c>
      <c r="AX825" s="391">
        <v>0.87331411999999997</v>
      </c>
      <c r="AY825" s="391">
        <v>0.16029378100000002</v>
      </c>
    </row>
    <row r="826" spans="1:51" customFormat="1" x14ac:dyDescent="0.25">
      <c r="A826" s="384" t="s">
        <v>1218</v>
      </c>
      <c r="B826" s="384" t="s">
        <v>336</v>
      </c>
      <c r="C826" s="382">
        <v>3</v>
      </c>
      <c r="D826" s="384" t="s">
        <v>254</v>
      </c>
      <c r="E826" s="382">
        <v>43</v>
      </c>
      <c r="F826" s="386">
        <v>2015</v>
      </c>
      <c r="G826" s="390">
        <v>10.734703399999997</v>
      </c>
      <c r="H826" s="387">
        <v>37.929026287421223</v>
      </c>
      <c r="I826" s="387">
        <v>1.1212835322762624</v>
      </c>
      <c r="J826" s="387">
        <v>1.113219487492594</v>
      </c>
      <c r="K826" s="387">
        <v>1.0017493020986016E-2</v>
      </c>
      <c r="L826" s="387">
        <v>1.2517539422654198E-2</v>
      </c>
      <c r="M826" s="387">
        <v>2.7570342558323512E-3</v>
      </c>
      <c r="N826" s="387">
        <v>8.8616605903789752E-3</v>
      </c>
      <c r="O826" s="387">
        <v>0.10014046964725642</v>
      </c>
      <c r="P826" s="387">
        <v>1.8380330191516987E-2</v>
      </c>
      <c r="Q826" s="391">
        <v>407.15684744626986</v>
      </c>
      <c r="R826" s="391">
        <v>12.036646146290002</v>
      </c>
      <c r="S826" s="391">
        <v>11.950081017333003</v>
      </c>
      <c r="T826" s="391">
        <v>0.10753481639185483</v>
      </c>
      <c r="U826" s="391">
        <v>0.13437207300000001</v>
      </c>
      <c r="V826" s="391">
        <v>2.9595945000000002E-2</v>
      </c>
      <c r="W826" s="391">
        <v>9.5127298069187169E-2</v>
      </c>
      <c r="X826" s="391">
        <v>1.0749782400000001</v>
      </c>
      <c r="Y826" s="391">
        <v>0.197307393</v>
      </c>
      <c r="AA826" s="384" t="s">
        <v>1218</v>
      </c>
      <c r="AB826" s="384" t="s">
        <v>336</v>
      </c>
      <c r="AC826" s="382">
        <v>3</v>
      </c>
      <c r="AD826" s="384" t="s">
        <v>254</v>
      </c>
      <c r="AE826" s="382">
        <v>43</v>
      </c>
      <c r="AF826" s="386">
        <v>2015</v>
      </c>
      <c r="AG826" s="390">
        <v>10.734703399999997</v>
      </c>
      <c r="AH826" s="387">
        <v>37.929026287421223</v>
      </c>
      <c r="AI826" s="387">
        <v>1.1212835322762624</v>
      </c>
      <c r="AJ826" s="387">
        <v>1.113219487492594</v>
      </c>
      <c r="AK826" s="387">
        <v>1.0017493020986016E-2</v>
      </c>
      <c r="AL826" s="387">
        <v>1.2517539422654198E-2</v>
      </c>
      <c r="AM826" s="387">
        <v>2.7570342558323512E-3</v>
      </c>
      <c r="AN826" s="387">
        <v>8.8616605903789752E-3</v>
      </c>
      <c r="AO826" s="387">
        <v>0.10014046964725642</v>
      </c>
      <c r="AP826" s="387">
        <v>1.8380330191516987E-2</v>
      </c>
      <c r="AQ826" s="391">
        <v>407.15684744626986</v>
      </c>
      <c r="AR826" s="391">
        <v>12.036646146290002</v>
      </c>
      <c r="AS826" s="391">
        <v>11.950081017333003</v>
      </c>
      <c r="AT826" s="391">
        <v>0.10753481639185483</v>
      </c>
      <c r="AU826" s="391">
        <v>0.13437207300000001</v>
      </c>
      <c r="AV826" s="391">
        <v>2.9595945000000002E-2</v>
      </c>
      <c r="AW826" s="391">
        <v>9.5127298069187169E-2</v>
      </c>
      <c r="AX826" s="391">
        <v>1.0749782400000001</v>
      </c>
      <c r="AY826" s="391">
        <v>0.197307393</v>
      </c>
    </row>
    <row r="827" spans="1:51" customFormat="1" x14ac:dyDescent="0.25">
      <c r="A827" s="384" t="s">
        <v>1219</v>
      </c>
      <c r="B827" s="384" t="s">
        <v>336</v>
      </c>
      <c r="C827" s="382">
        <v>3</v>
      </c>
      <c r="D827" s="384" t="s">
        <v>254</v>
      </c>
      <c r="E827" s="382">
        <v>43</v>
      </c>
      <c r="F827" s="386">
        <v>2016</v>
      </c>
      <c r="G827" s="390">
        <v>8.5129114999999977</v>
      </c>
      <c r="H827" s="387">
        <v>37.929034649609626</v>
      </c>
      <c r="I827" s="387">
        <v>1.1212826070070154</v>
      </c>
      <c r="J827" s="387">
        <v>1.1132208147735358</v>
      </c>
      <c r="K827" s="387">
        <v>1.0017490073830983E-2</v>
      </c>
      <c r="L827" s="387">
        <v>1.2517524586036164E-2</v>
      </c>
      <c r="M827" s="387">
        <v>2.7570429928703011E-3</v>
      </c>
      <c r="N827" s="387">
        <v>8.8616650104636572E-3</v>
      </c>
      <c r="O827" s="387">
        <v>0.10014017413431352</v>
      </c>
      <c r="P827" s="387">
        <v>1.8380372214606016E-2</v>
      </c>
      <c r="Q827" s="391">
        <v>322.88651525256017</v>
      </c>
      <c r="R827" s="391">
        <v>9.5453795999400004</v>
      </c>
      <c r="S827" s="391">
        <v>9.4767502761250011</v>
      </c>
      <c r="T827" s="391">
        <v>8.5278006450651603E-2</v>
      </c>
      <c r="U827" s="391">
        <v>0.10656057899999997</v>
      </c>
      <c r="V827" s="391">
        <v>2.3470462999999997E-2</v>
      </c>
      <c r="W827" s="391">
        <v>7.5438569976723671E-2</v>
      </c>
      <c r="X827" s="391">
        <v>0.8524844399999999</v>
      </c>
      <c r="Y827" s="391">
        <v>0.15647048199999999</v>
      </c>
      <c r="AA827" s="384" t="s">
        <v>1219</v>
      </c>
      <c r="AB827" s="384" t="s">
        <v>336</v>
      </c>
      <c r="AC827" s="382">
        <v>3</v>
      </c>
      <c r="AD827" s="384" t="s">
        <v>254</v>
      </c>
      <c r="AE827" s="382">
        <v>43</v>
      </c>
      <c r="AF827" s="386">
        <v>2016</v>
      </c>
      <c r="AG827" s="390">
        <v>8.5129114999999977</v>
      </c>
      <c r="AH827" s="387">
        <v>37.929034649609626</v>
      </c>
      <c r="AI827" s="387">
        <v>1.1212826070070154</v>
      </c>
      <c r="AJ827" s="387">
        <v>1.1132208147735358</v>
      </c>
      <c r="AK827" s="387">
        <v>1.0017490073830983E-2</v>
      </c>
      <c r="AL827" s="387">
        <v>1.2517524586036164E-2</v>
      </c>
      <c r="AM827" s="387">
        <v>2.7570429928703011E-3</v>
      </c>
      <c r="AN827" s="387">
        <v>8.8616650104636572E-3</v>
      </c>
      <c r="AO827" s="387">
        <v>0.10014017413431352</v>
      </c>
      <c r="AP827" s="387">
        <v>1.8380372214606016E-2</v>
      </c>
      <c r="AQ827" s="391">
        <v>322.88651525256017</v>
      </c>
      <c r="AR827" s="391">
        <v>9.5453795999400004</v>
      </c>
      <c r="AS827" s="391">
        <v>9.4767502761250011</v>
      </c>
      <c r="AT827" s="391">
        <v>8.5278006450651603E-2</v>
      </c>
      <c r="AU827" s="391">
        <v>0.10656057899999997</v>
      </c>
      <c r="AV827" s="391">
        <v>2.3470462999999997E-2</v>
      </c>
      <c r="AW827" s="391">
        <v>7.5438569976723671E-2</v>
      </c>
      <c r="AX827" s="391">
        <v>0.8524844399999999</v>
      </c>
      <c r="AY827" s="391">
        <v>0.15647048199999999</v>
      </c>
    </row>
    <row r="828" spans="1:51" customFormat="1" x14ac:dyDescent="0.25">
      <c r="A828" s="384" t="s">
        <v>1220</v>
      </c>
      <c r="B828" s="384" t="s">
        <v>336</v>
      </c>
      <c r="C828" s="382">
        <v>3</v>
      </c>
      <c r="D828" s="384" t="s">
        <v>254</v>
      </c>
      <c r="E828" s="382">
        <v>43</v>
      </c>
      <c r="F828" s="386">
        <v>2017</v>
      </c>
      <c r="G828" s="390">
        <v>15.226079600000006</v>
      </c>
      <c r="H828" s="387">
        <v>37.928883246912754</v>
      </c>
      <c r="I828" s="387">
        <v>1.1212791098208885</v>
      </c>
      <c r="J828" s="387">
        <v>1.1132140765921776</v>
      </c>
      <c r="K828" s="387">
        <v>1.0017459418114813E-2</v>
      </c>
      <c r="L828" s="387">
        <v>1.2517504505887381E-2</v>
      </c>
      <c r="M828" s="387">
        <v>2.7570304440021442E-3</v>
      </c>
      <c r="N828" s="387">
        <v>8.8616279293953614E-3</v>
      </c>
      <c r="O828" s="387">
        <v>0.10014002750911663</v>
      </c>
      <c r="P828" s="387">
        <v>1.8380261850200749E-2</v>
      </c>
      <c r="Q828" s="391">
        <v>577.50819545660022</v>
      </c>
      <c r="R828" s="391">
        <v>17.072684979949997</v>
      </c>
      <c r="S828" s="391">
        <v>16.949886142032998</v>
      </c>
      <c r="T828" s="391">
        <v>0.15252663448998588</v>
      </c>
      <c r="U828" s="391">
        <v>0.19059252000000002</v>
      </c>
      <c r="V828" s="391">
        <v>4.1978765000000008E-2</v>
      </c>
      <c r="W828" s="391">
        <v>0.13492785223855699</v>
      </c>
      <c r="X828" s="391">
        <v>1.52474003</v>
      </c>
      <c r="Y828" s="391">
        <v>0.27985932999999996</v>
      </c>
      <c r="AA828" s="384" t="s">
        <v>1220</v>
      </c>
      <c r="AB828" s="384" t="s">
        <v>336</v>
      </c>
      <c r="AC828" s="382">
        <v>3</v>
      </c>
      <c r="AD828" s="384" t="s">
        <v>254</v>
      </c>
      <c r="AE828" s="382">
        <v>43</v>
      </c>
      <c r="AF828" s="386">
        <v>2017</v>
      </c>
      <c r="AG828" s="390">
        <v>15.226079600000006</v>
      </c>
      <c r="AH828" s="387">
        <v>37.928883246912754</v>
      </c>
      <c r="AI828" s="387">
        <v>1.1212791098208885</v>
      </c>
      <c r="AJ828" s="387">
        <v>1.1132140765921776</v>
      </c>
      <c r="AK828" s="387">
        <v>1.0017459418114813E-2</v>
      </c>
      <c r="AL828" s="387">
        <v>1.2517504505887381E-2</v>
      </c>
      <c r="AM828" s="387">
        <v>2.7570304440021442E-3</v>
      </c>
      <c r="AN828" s="387">
        <v>8.8616279293953614E-3</v>
      </c>
      <c r="AO828" s="387">
        <v>0.10014002750911663</v>
      </c>
      <c r="AP828" s="387">
        <v>1.8380261850200749E-2</v>
      </c>
      <c r="AQ828" s="391">
        <v>577.50819545660022</v>
      </c>
      <c r="AR828" s="391">
        <v>17.072684979949997</v>
      </c>
      <c r="AS828" s="391">
        <v>16.949886142032998</v>
      </c>
      <c r="AT828" s="391">
        <v>0.15252663448998588</v>
      </c>
      <c r="AU828" s="391">
        <v>0.19059252000000002</v>
      </c>
      <c r="AV828" s="391">
        <v>4.1978765000000008E-2</v>
      </c>
      <c r="AW828" s="391">
        <v>0.13492785223855699</v>
      </c>
      <c r="AX828" s="391">
        <v>1.52474003</v>
      </c>
      <c r="AY828" s="391">
        <v>0.27985932999999996</v>
      </c>
    </row>
    <row r="829" spans="1:51" customFormat="1" x14ac:dyDescent="0.25">
      <c r="A829" s="384" t="s">
        <v>1221</v>
      </c>
      <c r="B829" s="384" t="s">
        <v>336</v>
      </c>
      <c r="C829" s="382">
        <v>3</v>
      </c>
      <c r="D829" s="384" t="s">
        <v>254</v>
      </c>
      <c r="E829" s="382">
        <v>43</v>
      </c>
      <c r="F829" s="386">
        <v>2018</v>
      </c>
      <c r="G829" s="390">
        <v>14.5068774</v>
      </c>
      <c r="H829" s="387">
        <v>37.929030513678953</v>
      </c>
      <c r="I829" s="387">
        <v>1.121284944994434</v>
      </c>
      <c r="J829" s="387">
        <v>1.1132222322164247</v>
      </c>
      <c r="K829" s="387">
        <v>1.0017494886755506E-2</v>
      </c>
      <c r="L829" s="387">
        <v>1.2517560464114766E-2</v>
      </c>
      <c r="M829" s="387">
        <v>2.7570437039745022E-3</v>
      </c>
      <c r="N829" s="387">
        <v>8.8616687106347763E-3</v>
      </c>
      <c r="O829" s="387">
        <v>0.10014041615875241</v>
      </c>
      <c r="P829" s="387">
        <v>1.8380385568020314E-2</v>
      </c>
      <c r="Q829" s="391">
        <v>550.23179556279956</v>
      </c>
      <c r="R829" s="391">
        <v>16.266343227499998</v>
      </c>
      <c r="S829" s="391">
        <v>16.149378441718003</v>
      </c>
      <c r="T829" s="391">
        <v>0.145322570177289</v>
      </c>
      <c r="U829" s="391">
        <v>0.18159071500000001</v>
      </c>
      <c r="V829" s="391">
        <v>3.9996094999999995E-2</v>
      </c>
      <c r="W829" s="391">
        <v>0.12855514154459477</v>
      </c>
      <c r="X829" s="391">
        <v>1.4527247400000003</v>
      </c>
      <c r="Y829" s="391">
        <v>0.26664200000000005</v>
      </c>
      <c r="AA829" s="384" t="s">
        <v>1221</v>
      </c>
      <c r="AB829" s="384" t="s">
        <v>336</v>
      </c>
      <c r="AC829" s="382">
        <v>3</v>
      </c>
      <c r="AD829" s="384" t="s">
        <v>254</v>
      </c>
      <c r="AE829" s="382">
        <v>43</v>
      </c>
      <c r="AF829" s="386">
        <v>2018</v>
      </c>
      <c r="AG829" s="390">
        <v>14.5068774</v>
      </c>
      <c r="AH829" s="387">
        <v>37.929030513678953</v>
      </c>
      <c r="AI829" s="387">
        <v>1.121284944994434</v>
      </c>
      <c r="AJ829" s="387">
        <v>1.1132222322164247</v>
      </c>
      <c r="AK829" s="387">
        <v>1.0017494886755506E-2</v>
      </c>
      <c r="AL829" s="387">
        <v>1.2517560464114766E-2</v>
      </c>
      <c r="AM829" s="387">
        <v>2.7570437039745022E-3</v>
      </c>
      <c r="AN829" s="387">
        <v>8.8616687106347763E-3</v>
      </c>
      <c r="AO829" s="387">
        <v>0.10014041615875241</v>
      </c>
      <c r="AP829" s="387">
        <v>1.8380385568020314E-2</v>
      </c>
      <c r="AQ829" s="391">
        <v>550.23179556279956</v>
      </c>
      <c r="AR829" s="391">
        <v>16.266343227499998</v>
      </c>
      <c r="AS829" s="391">
        <v>16.149378441718003</v>
      </c>
      <c r="AT829" s="391">
        <v>0.145322570177289</v>
      </c>
      <c r="AU829" s="391">
        <v>0.18159071500000001</v>
      </c>
      <c r="AV829" s="391">
        <v>3.9996094999999995E-2</v>
      </c>
      <c r="AW829" s="391">
        <v>0.12855514154459477</v>
      </c>
      <c r="AX829" s="391">
        <v>1.4527247400000003</v>
      </c>
      <c r="AY829" s="391">
        <v>0.26664200000000005</v>
      </c>
    </row>
    <row r="830" spans="1:51" customFormat="1" x14ac:dyDescent="0.25">
      <c r="A830" s="384" t="s">
        <v>1222</v>
      </c>
      <c r="B830" s="384" t="s">
        <v>336</v>
      </c>
      <c r="C830" s="382">
        <v>3</v>
      </c>
      <c r="D830" s="384" t="s">
        <v>254</v>
      </c>
      <c r="E830" s="382">
        <v>43</v>
      </c>
      <c r="F830" s="386">
        <v>2019</v>
      </c>
      <c r="G830" s="390">
        <v>15.984611799999998</v>
      </c>
      <c r="H830" s="387">
        <v>37.929043165357939</v>
      </c>
      <c r="I830" s="387">
        <v>1.1212840716269381</v>
      </c>
      <c r="J830" s="387">
        <v>1.1132209839777276</v>
      </c>
      <c r="K830" s="387">
        <v>1.0017493408077959E-2</v>
      </c>
      <c r="L830" s="387">
        <v>1.2517528201717105E-2</v>
      </c>
      <c r="M830" s="387">
        <v>2.7570446221283906E-3</v>
      </c>
      <c r="N830" s="387">
        <v>8.8616644481530078E-3</v>
      </c>
      <c r="O830" s="387">
        <v>0.10014023612384508</v>
      </c>
      <c r="P830" s="387">
        <v>1.8380393197913011E-2</v>
      </c>
      <c r="Q830" s="391">
        <v>606.28103094368976</v>
      </c>
      <c r="R830" s="391">
        <v>17.923290602479998</v>
      </c>
      <c r="S830" s="391">
        <v>17.794405276497994</v>
      </c>
      <c r="T830" s="391">
        <v>0.16012574333718513</v>
      </c>
      <c r="U830" s="391">
        <v>0.20008782899999999</v>
      </c>
      <c r="V830" s="391">
        <v>4.4070288000000006E-2</v>
      </c>
      <c r="W830" s="391">
        <v>0.14165026610558704</v>
      </c>
      <c r="X830" s="391">
        <v>1.6007028000000001</v>
      </c>
      <c r="Y830" s="391">
        <v>0.29380345000000002</v>
      </c>
      <c r="AA830" s="384" t="s">
        <v>1222</v>
      </c>
      <c r="AB830" s="384" t="s">
        <v>336</v>
      </c>
      <c r="AC830" s="382">
        <v>3</v>
      </c>
      <c r="AD830" s="384" t="s">
        <v>254</v>
      </c>
      <c r="AE830" s="382">
        <v>43</v>
      </c>
      <c r="AF830" s="386">
        <v>2019</v>
      </c>
      <c r="AG830" s="390">
        <v>15.984611799999998</v>
      </c>
      <c r="AH830" s="387">
        <v>37.929043165357939</v>
      </c>
      <c r="AI830" s="387">
        <v>1.1212840716269381</v>
      </c>
      <c r="AJ830" s="387">
        <v>1.1132209839777276</v>
      </c>
      <c r="AK830" s="387">
        <v>1.0017493408077959E-2</v>
      </c>
      <c r="AL830" s="387">
        <v>1.2517528201717105E-2</v>
      </c>
      <c r="AM830" s="387">
        <v>2.7570446221283906E-3</v>
      </c>
      <c r="AN830" s="387">
        <v>8.8616644481530078E-3</v>
      </c>
      <c r="AO830" s="387">
        <v>0.10014023612384508</v>
      </c>
      <c r="AP830" s="387">
        <v>1.8380393197913011E-2</v>
      </c>
      <c r="AQ830" s="391">
        <v>606.28103094368976</v>
      </c>
      <c r="AR830" s="391">
        <v>17.923290602479998</v>
      </c>
      <c r="AS830" s="391">
        <v>17.794405276497994</v>
      </c>
      <c r="AT830" s="391">
        <v>0.16012574333718513</v>
      </c>
      <c r="AU830" s="391">
        <v>0.20008782899999999</v>
      </c>
      <c r="AV830" s="391">
        <v>4.4070288000000006E-2</v>
      </c>
      <c r="AW830" s="391">
        <v>0.14165026610558704</v>
      </c>
      <c r="AX830" s="391">
        <v>1.6007028000000001</v>
      </c>
      <c r="AY830" s="391">
        <v>0.29380345000000002</v>
      </c>
    </row>
    <row r="831" spans="1:51" customFormat="1" x14ac:dyDescent="0.25">
      <c r="A831" s="384" t="s">
        <v>1223</v>
      </c>
      <c r="B831" s="384" t="s">
        <v>336</v>
      </c>
      <c r="C831" s="382">
        <v>3</v>
      </c>
      <c r="D831" s="384" t="s">
        <v>254</v>
      </c>
      <c r="E831" s="382">
        <v>43</v>
      </c>
      <c r="F831" s="386">
        <v>2020</v>
      </c>
      <c r="G831" s="390">
        <v>19.105598000000001</v>
      </c>
      <c r="H831" s="387">
        <v>37.929070296074997</v>
      </c>
      <c r="I831" s="387">
        <v>1.12128393351781</v>
      </c>
      <c r="J831" s="387">
        <v>1.1132232691479742</v>
      </c>
      <c r="K831" s="387">
        <v>1.0017495388521255E-2</v>
      </c>
      <c r="L831" s="387">
        <v>1.2517543968003513E-2</v>
      </c>
      <c r="M831" s="387">
        <v>2.7570453434642558E-3</v>
      </c>
      <c r="N831" s="387">
        <v>8.8616761619704915E-3</v>
      </c>
      <c r="O831" s="387">
        <v>0.10014035676873344</v>
      </c>
      <c r="P831" s="387">
        <v>1.8380402958337132E-2</v>
      </c>
      <c r="Q831" s="391">
        <v>724.65756959054988</v>
      </c>
      <c r="R831" s="391">
        <v>21.422800077650002</v>
      </c>
      <c r="S831" s="391">
        <v>21.268796264586999</v>
      </c>
      <c r="T831" s="391">
        <v>0.19139023985994091</v>
      </c>
      <c r="U831" s="391">
        <v>0.239155163</v>
      </c>
      <c r="V831" s="391">
        <v>5.2675E-2</v>
      </c>
      <c r="W831" s="391">
        <v>0.16930762235679109</v>
      </c>
      <c r="X831" s="391">
        <v>1.9132414</v>
      </c>
      <c r="Y831" s="391">
        <v>0.35116859</v>
      </c>
      <c r="AA831" s="384" t="s">
        <v>1223</v>
      </c>
      <c r="AB831" s="384" t="s">
        <v>336</v>
      </c>
      <c r="AC831" s="382">
        <v>3</v>
      </c>
      <c r="AD831" s="384" t="s">
        <v>254</v>
      </c>
      <c r="AE831" s="382">
        <v>43</v>
      </c>
      <c r="AF831" s="386">
        <v>2020</v>
      </c>
      <c r="AG831" s="390">
        <v>19.105598000000001</v>
      </c>
      <c r="AH831" s="387">
        <v>37.929070296074997</v>
      </c>
      <c r="AI831" s="387">
        <v>1.12128393351781</v>
      </c>
      <c r="AJ831" s="387">
        <v>1.1132232691479742</v>
      </c>
      <c r="AK831" s="387">
        <v>1.0017495388521255E-2</v>
      </c>
      <c r="AL831" s="387">
        <v>1.2517543968003513E-2</v>
      </c>
      <c r="AM831" s="387">
        <v>2.7570453434642558E-3</v>
      </c>
      <c r="AN831" s="387">
        <v>8.8616761619704915E-3</v>
      </c>
      <c r="AO831" s="387">
        <v>0.10014035676873344</v>
      </c>
      <c r="AP831" s="387">
        <v>1.8380402958337132E-2</v>
      </c>
      <c r="AQ831" s="391">
        <v>724.65756959054988</v>
      </c>
      <c r="AR831" s="391">
        <v>21.422800077650002</v>
      </c>
      <c r="AS831" s="391">
        <v>21.268796264586999</v>
      </c>
      <c r="AT831" s="391">
        <v>0.19139023985994091</v>
      </c>
      <c r="AU831" s="391">
        <v>0.239155163</v>
      </c>
      <c r="AV831" s="391">
        <v>5.2675E-2</v>
      </c>
      <c r="AW831" s="391">
        <v>0.16930762235679109</v>
      </c>
      <c r="AX831" s="391">
        <v>1.9132414</v>
      </c>
      <c r="AY831" s="391">
        <v>0.35116859</v>
      </c>
    </row>
    <row r="832" spans="1:51" customFormat="1" x14ac:dyDescent="0.25">
      <c r="A832" s="384" t="s">
        <v>1224</v>
      </c>
      <c r="B832" s="384" t="s">
        <v>336</v>
      </c>
      <c r="C832" s="382">
        <v>3</v>
      </c>
      <c r="D832" s="384" t="s">
        <v>254</v>
      </c>
      <c r="E832" s="382">
        <v>43</v>
      </c>
      <c r="F832" s="386">
        <v>2021</v>
      </c>
      <c r="G832" s="390">
        <v>16.466605600000001</v>
      </c>
      <c r="H832" s="387">
        <v>37.778603058149393</v>
      </c>
      <c r="I832" s="387">
        <v>1.1206137638342411</v>
      </c>
      <c r="J832" s="387">
        <v>1.1170195868982857</v>
      </c>
      <c r="K832" s="387">
        <v>1.0034246159376583E-2</v>
      </c>
      <c r="L832" s="387">
        <v>1.2581192871954128E-2</v>
      </c>
      <c r="M832" s="387">
        <v>2.757041621255567E-3</v>
      </c>
      <c r="N832" s="387">
        <v>8.8764756109933184E-3</v>
      </c>
      <c r="O832" s="387">
        <v>0.10064963115409772</v>
      </c>
      <c r="P832" s="387">
        <v>1.838037342680995E-2</v>
      </c>
      <c r="Q832" s="391">
        <v>622.08535667749993</v>
      </c>
      <c r="R832" s="391">
        <v>18.452704878989991</v>
      </c>
      <c r="S832" s="391">
        <v>18.393520984929001</v>
      </c>
      <c r="T832" s="391">
        <v>0.16522997399976894</v>
      </c>
      <c r="U832" s="391">
        <v>0.20716954099999996</v>
      </c>
      <c r="V832" s="391">
        <v>4.5399117000000003E-2</v>
      </c>
      <c r="W832" s="391">
        <v>0.14616542300424601</v>
      </c>
      <c r="X832" s="391">
        <v>1.6573577800000001</v>
      </c>
      <c r="Y832" s="391">
        <v>0.30266235999999996</v>
      </c>
      <c r="AA832" s="384" t="s">
        <v>1224</v>
      </c>
      <c r="AB832" s="384" t="s">
        <v>336</v>
      </c>
      <c r="AC832" s="382">
        <v>3</v>
      </c>
      <c r="AD832" s="384" t="s">
        <v>254</v>
      </c>
      <c r="AE832" s="382">
        <v>43</v>
      </c>
      <c r="AF832" s="386">
        <v>2021</v>
      </c>
      <c r="AG832" s="390">
        <v>16.466605600000001</v>
      </c>
      <c r="AH832" s="387">
        <v>37.778603058149393</v>
      </c>
      <c r="AI832" s="387">
        <v>1.1206137638342411</v>
      </c>
      <c r="AJ832" s="387">
        <v>1.1170195868982857</v>
      </c>
      <c r="AK832" s="387">
        <v>1.0034246159376583E-2</v>
      </c>
      <c r="AL832" s="387">
        <v>1.2581192871954128E-2</v>
      </c>
      <c r="AM832" s="387">
        <v>2.757041621255567E-3</v>
      </c>
      <c r="AN832" s="387">
        <v>8.8764756109933184E-3</v>
      </c>
      <c r="AO832" s="387">
        <v>0.10064963115409772</v>
      </c>
      <c r="AP832" s="387">
        <v>1.838037342680995E-2</v>
      </c>
      <c r="AQ832" s="391">
        <v>622.08535667749993</v>
      </c>
      <c r="AR832" s="391">
        <v>18.452704878989991</v>
      </c>
      <c r="AS832" s="391">
        <v>18.393520984929001</v>
      </c>
      <c r="AT832" s="391">
        <v>0.16522997399976894</v>
      </c>
      <c r="AU832" s="391">
        <v>0.20716954099999996</v>
      </c>
      <c r="AV832" s="391">
        <v>4.5399117000000003E-2</v>
      </c>
      <c r="AW832" s="391">
        <v>0.14616542300424601</v>
      </c>
      <c r="AX832" s="391">
        <v>1.6573577800000001</v>
      </c>
      <c r="AY832" s="391">
        <v>0.30266235999999996</v>
      </c>
    </row>
    <row r="833" spans="1:51" customFormat="1" x14ac:dyDescent="0.25">
      <c r="A833" s="384" t="s">
        <v>1225</v>
      </c>
      <c r="B833" s="384" t="s">
        <v>336</v>
      </c>
      <c r="C833" s="382">
        <v>3</v>
      </c>
      <c r="D833" s="384" t="s">
        <v>254</v>
      </c>
      <c r="E833" s="382">
        <v>43</v>
      </c>
      <c r="F833" s="386">
        <v>2022</v>
      </c>
      <c r="G833" s="390">
        <v>15.570306099999998</v>
      </c>
      <c r="H833" s="387">
        <v>37.778582007523902</v>
      </c>
      <c r="I833" s="387">
        <v>1.1206148801769544</v>
      </c>
      <c r="J833" s="387">
        <v>1.117018964404431</v>
      </c>
      <c r="K833" s="387">
        <v>1.0034251579396894E-2</v>
      </c>
      <c r="L833" s="387">
        <v>1.2581195882847803E-2</v>
      </c>
      <c r="M833" s="387">
        <v>2.7570377052510233E-3</v>
      </c>
      <c r="N833" s="387">
        <v>8.8764888002160029E-3</v>
      </c>
      <c r="O833" s="387">
        <v>0.10064947342300483</v>
      </c>
      <c r="P833" s="387">
        <v>1.8380347063311757E-2</v>
      </c>
      <c r="Q833" s="391">
        <v>588.22408588109954</v>
      </c>
      <c r="R833" s="391">
        <v>17.448316704570001</v>
      </c>
      <c r="S833" s="391">
        <v>17.392327195281993</v>
      </c>
      <c r="T833" s="391">
        <v>0.15623636857561807</v>
      </c>
      <c r="U833" s="391">
        <v>0.195893071</v>
      </c>
      <c r="V833" s="391">
        <v>4.2927921000000008E-2</v>
      </c>
      <c r="W833" s="391">
        <v>0.1382096477125849</v>
      </c>
      <c r="X833" s="391">
        <v>1.5671431099999997</v>
      </c>
      <c r="Y833" s="391">
        <v>0.28618763000000008</v>
      </c>
      <c r="AA833" s="384" t="s">
        <v>1225</v>
      </c>
      <c r="AB833" s="384" t="s">
        <v>336</v>
      </c>
      <c r="AC833" s="382">
        <v>3</v>
      </c>
      <c r="AD833" s="384" t="s">
        <v>254</v>
      </c>
      <c r="AE833" s="382">
        <v>43</v>
      </c>
      <c r="AF833" s="386">
        <v>2022</v>
      </c>
      <c r="AG833" s="390">
        <v>15.570306099999998</v>
      </c>
      <c r="AH833" s="387">
        <v>37.778582007523902</v>
      </c>
      <c r="AI833" s="387">
        <v>1.1206148801769544</v>
      </c>
      <c r="AJ833" s="387">
        <v>1.117018964404431</v>
      </c>
      <c r="AK833" s="387">
        <v>1.0034251579396894E-2</v>
      </c>
      <c r="AL833" s="387">
        <v>1.2581195882847803E-2</v>
      </c>
      <c r="AM833" s="387">
        <v>2.7570377052510233E-3</v>
      </c>
      <c r="AN833" s="387">
        <v>8.8764888002160029E-3</v>
      </c>
      <c r="AO833" s="387">
        <v>0.10064947342300483</v>
      </c>
      <c r="AP833" s="387">
        <v>1.8380347063311757E-2</v>
      </c>
      <c r="AQ833" s="391">
        <v>588.22408588109954</v>
      </c>
      <c r="AR833" s="391">
        <v>17.448316704570001</v>
      </c>
      <c r="AS833" s="391">
        <v>17.392327195281993</v>
      </c>
      <c r="AT833" s="391">
        <v>0.15623636857561807</v>
      </c>
      <c r="AU833" s="391">
        <v>0.195893071</v>
      </c>
      <c r="AV833" s="391">
        <v>4.2927921000000008E-2</v>
      </c>
      <c r="AW833" s="391">
        <v>0.1382096477125849</v>
      </c>
      <c r="AX833" s="391">
        <v>1.5671431099999997</v>
      </c>
      <c r="AY833" s="391">
        <v>0.28618763000000008</v>
      </c>
    </row>
    <row r="834" spans="1:51" customFormat="1" x14ac:dyDescent="0.25">
      <c r="A834" s="384" t="s">
        <v>1226</v>
      </c>
      <c r="B834" s="384" t="s">
        <v>336</v>
      </c>
      <c r="C834" s="382">
        <v>3</v>
      </c>
      <c r="D834" s="384" t="s">
        <v>254</v>
      </c>
      <c r="E834" s="382">
        <v>43</v>
      </c>
      <c r="F834" s="386">
        <v>2023</v>
      </c>
      <c r="G834" s="390">
        <v>15.006366900000002</v>
      </c>
      <c r="H834" s="387">
        <v>37.778499781546039</v>
      </c>
      <c r="I834" s="387">
        <v>1.1206145390987339</v>
      </c>
      <c r="J834" s="387">
        <v>1.1170183518620351</v>
      </c>
      <c r="K834" s="387">
        <v>1.0034217656920481E-2</v>
      </c>
      <c r="L834" s="387">
        <v>1.2581174927823468E-2</v>
      </c>
      <c r="M834" s="387">
        <v>2.7570378810343492E-3</v>
      </c>
      <c r="N834" s="387">
        <v>8.8764651240582446E-3</v>
      </c>
      <c r="O834" s="387">
        <v>0.10064945766453302</v>
      </c>
      <c r="P834" s="387">
        <v>1.8380336282461548E-2</v>
      </c>
      <c r="Q834" s="391">
        <v>566.91802865344971</v>
      </c>
      <c r="R834" s="391">
        <v>16.816352927189996</v>
      </c>
      <c r="S834" s="391">
        <v>16.762387222074999</v>
      </c>
      <c r="T834" s="391">
        <v>0.15057715171420707</v>
      </c>
      <c r="U834" s="391">
        <v>0.188797727</v>
      </c>
      <c r="V834" s="391">
        <v>4.1373121999999998E-2</v>
      </c>
      <c r="W834" s="391">
        <v>0.13320349242667204</v>
      </c>
      <c r="X834" s="391">
        <v>1.5103826899999999</v>
      </c>
      <c r="Y834" s="391">
        <v>0.27582207000000003</v>
      </c>
      <c r="AA834" s="384" t="s">
        <v>1226</v>
      </c>
      <c r="AB834" s="384" t="s">
        <v>336</v>
      </c>
      <c r="AC834" s="382">
        <v>3</v>
      </c>
      <c r="AD834" s="384" t="s">
        <v>254</v>
      </c>
      <c r="AE834" s="382">
        <v>43</v>
      </c>
      <c r="AF834" s="386">
        <v>2023</v>
      </c>
      <c r="AG834" s="390">
        <v>15.006366900000002</v>
      </c>
      <c r="AH834" s="387">
        <v>37.778499781546039</v>
      </c>
      <c r="AI834" s="387">
        <v>1.1206145390987339</v>
      </c>
      <c r="AJ834" s="387">
        <v>1.1170183518620351</v>
      </c>
      <c r="AK834" s="387">
        <v>1.0034217656920481E-2</v>
      </c>
      <c r="AL834" s="387">
        <v>1.2581174927823468E-2</v>
      </c>
      <c r="AM834" s="387">
        <v>2.7570378810343492E-3</v>
      </c>
      <c r="AN834" s="387">
        <v>8.8764651240582446E-3</v>
      </c>
      <c r="AO834" s="387">
        <v>0.10064945766453302</v>
      </c>
      <c r="AP834" s="387">
        <v>1.8380336282461548E-2</v>
      </c>
      <c r="AQ834" s="391">
        <v>566.91802865344971</v>
      </c>
      <c r="AR834" s="391">
        <v>16.816352927189996</v>
      </c>
      <c r="AS834" s="391">
        <v>16.762387222074999</v>
      </c>
      <c r="AT834" s="391">
        <v>0.15057715171420707</v>
      </c>
      <c r="AU834" s="391">
        <v>0.188797727</v>
      </c>
      <c r="AV834" s="391">
        <v>4.1373121999999998E-2</v>
      </c>
      <c r="AW834" s="391">
        <v>0.13320349242667204</v>
      </c>
      <c r="AX834" s="391">
        <v>1.5103826899999999</v>
      </c>
      <c r="AY834" s="391">
        <v>0.27582207000000003</v>
      </c>
    </row>
    <row r="835" spans="1:51" customFormat="1" x14ac:dyDescent="0.25">
      <c r="A835" s="384" t="s">
        <v>1227</v>
      </c>
      <c r="B835" s="384" t="s">
        <v>336</v>
      </c>
      <c r="C835" s="382">
        <v>3</v>
      </c>
      <c r="D835" s="384" t="s">
        <v>254</v>
      </c>
      <c r="E835" s="382">
        <v>43</v>
      </c>
      <c r="F835" s="386">
        <v>2024</v>
      </c>
      <c r="G835" s="390">
        <v>14.745300799999999</v>
      </c>
      <c r="H835" s="387">
        <v>37.623129563036791</v>
      </c>
      <c r="I835" s="387">
        <v>1.1197557135355283</v>
      </c>
      <c r="J835" s="387">
        <v>1.1194081262575537</v>
      </c>
      <c r="K835" s="387">
        <v>1.000876288230838E-2</v>
      </c>
      <c r="L835" s="387">
        <v>1.2598790321049266E-2</v>
      </c>
      <c r="M835" s="387">
        <v>2.7570386356580803E-3</v>
      </c>
      <c r="N835" s="387">
        <v>8.8539314734770846E-3</v>
      </c>
      <c r="O835" s="387">
        <v>0.10079025380072276</v>
      </c>
      <c r="P835" s="387">
        <v>1.8380355455346151E-2</v>
      </c>
      <c r="Q835" s="391">
        <v>554.76436244435001</v>
      </c>
      <c r="R835" s="391">
        <v>16.511134818599995</v>
      </c>
      <c r="S835" s="391">
        <v>16.506009539632007</v>
      </c>
      <c r="T835" s="391">
        <v>0.14758221933551205</v>
      </c>
      <c r="U835" s="391">
        <v>0.18577295299999999</v>
      </c>
      <c r="V835" s="391">
        <v>4.0653363999999997E-2</v>
      </c>
      <c r="W835" s="391">
        <v>0.13055388283900682</v>
      </c>
      <c r="X835" s="391">
        <v>1.4861826100000002</v>
      </c>
      <c r="Y835" s="391">
        <v>0.27102386999999994</v>
      </c>
      <c r="AA835" s="384" t="s">
        <v>1227</v>
      </c>
      <c r="AB835" s="384" t="s">
        <v>336</v>
      </c>
      <c r="AC835" s="382">
        <v>3</v>
      </c>
      <c r="AD835" s="384" t="s">
        <v>254</v>
      </c>
      <c r="AE835" s="382">
        <v>43</v>
      </c>
      <c r="AF835" s="386">
        <v>2024</v>
      </c>
      <c r="AG835" s="390">
        <v>14.745300799999999</v>
      </c>
      <c r="AH835" s="387">
        <v>37.623129563036791</v>
      </c>
      <c r="AI835" s="387">
        <v>1.1197557135355283</v>
      </c>
      <c r="AJ835" s="387">
        <v>1.1194081262575537</v>
      </c>
      <c r="AK835" s="387">
        <v>1.000876288230838E-2</v>
      </c>
      <c r="AL835" s="387">
        <v>1.2598790321049266E-2</v>
      </c>
      <c r="AM835" s="387">
        <v>2.7570386356580803E-3</v>
      </c>
      <c r="AN835" s="387">
        <v>8.8539314734770846E-3</v>
      </c>
      <c r="AO835" s="387">
        <v>0.10079025380072276</v>
      </c>
      <c r="AP835" s="387">
        <v>1.8380355455346151E-2</v>
      </c>
      <c r="AQ835" s="391">
        <v>554.76436244435001</v>
      </c>
      <c r="AR835" s="391">
        <v>16.511134818599995</v>
      </c>
      <c r="AS835" s="391">
        <v>16.506009539632007</v>
      </c>
      <c r="AT835" s="391">
        <v>0.14758221933551205</v>
      </c>
      <c r="AU835" s="391">
        <v>0.18577295299999999</v>
      </c>
      <c r="AV835" s="391">
        <v>4.0653363999999997E-2</v>
      </c>
      <c r="AW835" s="391">
        <v>0.13055388283900682</v>
      </c>
      <c r="AX835" s="391">
        <v>1.4861826100000002</v>
      </c>
      <c r="AY835" s="391">
        <v>0.27102386999999994</v>
      </c>
    </row>
    <row r="836" spans="1:51" customFormat="1" x14ac:dyDescent="0.25">
      <c r="A836" s="384" t="s">
        <v>1228</v>
      </c>
      <c r="B836" s="384" t="s">
        <v>336</v>
      </c>
      <c r="C836" s="382">
        <v>3</v>
      </c>
      <c r="D836" s="384" t="s">
        <v>254</v>
      </c>
      <c r="E836" s="382">
        <v>43</v>
      </c>
      <c r="F836" s="386">
        <v>2025</v>
      </c>
      <c r="G836" s="390">
        <v>13.806884800000001</v>
      </c>
      <c r="H836" s="387">
        <v>37.623194897326869</v>
      </c>
      <c r="I836" s="387">
        <v>1.1197558401414343</v>
      </c>
      <c r="J836" s="387">
        <v>1.1194080692079071</v>
      </c>
      <c r="K836" s="387">
        <v>1.0008763820832193E-2</v>
      </c>
      <c r="L836" s="387">
        <v>1.259882497172715E-2</v>
      </c>
      <c r="M836" s="387">
        <v>2.757040313684663E-3</v>
      </c>
      <c r="N836" s="387">
        <v>8.8539431323031905E-3</v>
      </c>
      <c r="O836" s="387">
        <v>0.10079045709137804</v>
      </c>
      <c r="P836" s="387">
        <v>1.8380373536541716E-2</v>
      </c>
      <c r="Q836" s="391">
        <v>519.45911775533989</v>
      </c>
      <c r="R836" s="391">
        <v>15.46033988896</v>
      </c>
      <c r="S836" s="391">
        <v>15.455538255744003</v>
      </c>
      <c r="T836" s="391">
        <v>0.13818984906463794</v>
      </c>
      <c r="U836" s="391">
        <v>0.17395052500000002</v>
      </c>
      <c r="V836" s="391">
        <v>3.8066138000000006E-2</v>
      </c>
      <c r="W836" s="391">
        <v>0.12224537285346131</v>
      </c>
      <c r="X836" s="391">
        <v>1.3916022299999997</v>
      </c>
      <c r="Y836" s="391">
        <v>0.25377570000000005</v>
      </c>
      <c r="AA836" s="384" t="s">
        <v>1228</v>
      </c>
      <c r="AB836" s="384" t="s">
        <v>336</v>
      </c>
      <c r="AC836" s="382">
        <v>3</v>
      </c>
      <c r="AD836" s="384" t="s">
        <v>254</v>
      </c>
      <c r="AE836" s="382">
        <v>43</v>
      </c>
      <c r="AF836" s="386">
        <v>2025</v>
      </c>
      <c r="AG836" s="390">
        <v>13.806884800000001</v>
      </c>
      <c r="AH836" s="387">
        <v>37.623194897326869</v>
      </c>
      <c r="AI836" s="387">
        <v>1.1197558401414343</v>
      </c>
      <c r="AJ836" s="387">
        <v>1.1194080692079071</v>
      </c>
      <c r="AK836" s="387">
        <v>1.0008763820832193E-2</v>
      </c>
      <c r="AL836" s="387">
        <v>1.259882497172715E-2</v>
      </c>
      <c r="AM836" s="387">
        <v>2.757040313684663E-3</v>
      </c>
      <c r="AN836" s="387">
        <v>8.8539431323031905E-3</v>
      </c>
      <c r="AO836" s="387">
        <v>0.10079045709137804</v>
      </c>
      <c r="AP836" s="387">
        <v>1.8380373536541716E-2</v>
      </c>
      <c r="AQ836" s="391">
        <v>519.45911775533989</v>
      </c>
      <c r="AR836" s="391">
        <v>15.46033988896</v>
      </c>
      <c r="AS836" s="391">
        <v>15.455538255744003</v>
      </c>
      <c r="AT836" s="391">
        <v>0.13818984906463794</v>
      </c>
      <c r="AU836" s="391">
        <v>0.17395052500000002</v>
      </c>
      <c r="AV836" s="391">
        <v>3.8066138000000006E-2</v>
      </c>
      <c r="AW836" s="391">
        <v>0.12224537285346131</v>
      </c>
      <c r="AX836" s="391">
        <v>1.3916022299999997</v>
      </c>
      <c r="AY836" s="391">
        <v>0.25377570000000005</v>
      </c>
    </row>
    <row r="837" spans="1:51" customFormat="1" x14ac:dyDescent="0.25">
      <c r="A837" s="384" t="s">
        <v>1229</v>
      </c>
      <c r="B837" s="384" t="s">
        <v>336</v>
      </c>
      <c r="C837" s="382">
        <v>3</v>
      </c>
      <c r="D837" s="384" t="s">
        <v>254</v>
      </c>
      <c r="E837" s="382">
        <v>43</v>
      </c>
      <c r="F837" s="386">
        <v>2026</v>
      </c>
      <c r="G837" s="390">
        <v>13.141444099999999</v>
      </c>
      <c r="H837" s="387">
        <v>16.323276568416102</v>
      </c>
      <c r="I837" s="387">
        <v>0.79330284477487534</v>
      </c>
      <c r="J837" s="387">
        <v>0.43480025389979809</v>
      </c>
      <c r="K837" s="387">
        <v>5.770695526472012E-3</v>
      </c>
      <c r="L837" s="387">
        <v>1.2598802440593271E-2</v>
      </c>
      <c r="M837" s="387">
        <v>2.7570361159927627E-3</v>
      </c>
      <c r="N837" s="387">
        <v>5.1048677255463703E-3</v>
      </c>
      <c r="O837" s="387">
        <v>0.1007904062841922</v>
      </c>
      <c r="P837" s="387">
        <v>1.8380353647739527E-2</v>
      </c>
      <c r="Q837" s="391">
        <v>214.51142655268001</v>
      </c>
      <c r="R837" s="391">
        <v>10.425144988980001</v>
      </c>
      <c r="S837" s="391">
        <v>5.7139032312900033</v>
      </c>
      <c r="T837" s="391">
        <v>7.5835272679252011E-2</v>
      </c>
      <c r="U837" s="391">
        <v>0.16556645800000003</v>
      </c>
      <c r="V837" s="391">
        <v>3.6231436000000006E-2</v>
      </c>
      <c r="W837" s="391">
        <v>6.708533385316176E-2</v>
      </c>
      <c r="X837" s="391">
        <v>1.3245314900000005</v>
      </c>
      <c r="Y837" s="391">
        <v>0.24154439000000005</v>
      </c>
      <c r="AA837" s="384" t="s">
        <v>1229</v>
      </c>
      <c r="AB837" s="384" t="s">
        <v>336</v>
      </c>
      <c r="AC837" s="382">
        <v>3</v>
      </c>
      <c r="AD837" s="384" t="s">
        <v>254</v>
      </c>
      <c r="AE837" s="382">
        <v>43</v>
      </c>
      <c r="AF837" s="386">
        <v>2026</v>
      </c>
      <c r="AG837" s="390">
        <v>13.141444099999999</v>
      </c>
      <c r="AH837" s="387">
        <v>16.323276568416102</v>
      </c>
      <c r="AI837" s="387">
        <v>0.79330284477487534</v>
      </c>
      <c r="AJ837" s="387">
        <v>0.43480025389979809</v>
      </c>
      <c r="AK837" s="387">
        <v>5.770695526472012E-3</v>
      </c>
      <c r="AL837" s="387">
        <v>1.2598802440593271E-2</v>
      </c>
      <c r="AM837" s="387">
        <v>2.7570361159927627E-3</v>
      </c>
      <c r="AN837" s="387">
        <v>5.1048677255463703E-3</v>
      </c>
      <c r="AO837" s="387">
        <v>0.1007904062841922</v>
      </c>
      <c r="AP837" s="387">
        <v>1.8380353647739527E-2</v>
      </c>
      <c r="AQ837" s="391">
        <v>214.51142655268001</v>
      </c>
      <c r="AR837" s="391">
        <v>10.425144988980001</v>
      </c>
      <c r="AS837" s="391">
        <v>5.7139032312900033</v>
      </c>
      <c r="AT837" s="391">
        <v>7.5835272679252011E-2</v>
      </c>
      <c r="AU837" s="391">
        <v>0.16556645800000003</v>
      </c>
      <c r="AV837" s="391">
        <v>3.6231436000000006E-2</v>
      </c>
      <c r="AW837" s="391">
        <v>6.708533385316176E-2</v>
      </c>
      <c r="AX837" s="391">
        <v>1.3245314900000005</v>
      </c>
      <c r="AY837" s="391">
        <v>0.24154439000000005</v>
      </c>
    </row>
    <row r="838" spans="1:51" customFormat="1" x14ac:dyDescent="0.25">
      <c r="A838" s="384" t="s">
        <v>1230</v>
      </c>
      <c r="B838" s="384" t="s">
        <v>336</v>
      </c>
      <c r="C838" s="382">
        <v>3</v>
      </c>
      <c r="D838" s="384" t="s">
        <v>254</v>
      </c>
      <c r="E838" s="382">
        <v>43</v>
      </c>
      <c r="F838" s="386">
        <v>2027</v>
      </c>
      <c r="G838" s="390">
        <v>12.2347977</v>
      </c>
      <c r="H838" s="387">
        <v>16.296060640021853</v>
      </c>
      <c r="I838" s="387">
        <v>0.79286291797861108</v>
      </c>
      <c r="J838" s="387">
        <v>0.43490749825990171</v>
      </c>
      <c r="K838" s="387">
        <v>5.7701877338046737E-3</v>
      </c>
      <c r="L838" s="387">
        <v>1.2633922586231239E-2</v>
      </c>
      <c r="M838" s="387">
        <v>2.7570379034546687E-3</v>
      </c>
      <c r="N838" s="387">
        <v>5.104419445008967E-3</v>
      </c>
      <c r="O838" s="387">
        <v>0.10107131072547282</v>
      </c>
      <c r="P838" s="387">
        <v>1.8380342161276601E-2</v>
      </c>
      <c r="Q838" s="391">
        <v>199.3790052375999</v>
      </c>
      <c r="R838" s="391">
        <v>9.7005174052999994</v>
      </c>
      <c r="S838" s="391">
        <v>5.3210052594229991</v>
      </c>
      <c r="T838" s="391">
        <v>7.0597079614121636E-2</v>
      </c>
      <c r="U838" s="391">
        <v>0.15457348700000001</v>
      </c>
      <c r="V838" s="391">
        <v>3.3731800999999999E-2</v>
      </c>
      <c r="W838" s="391">
        <v>6.2451539285630984E-2</v>
      </c>
      <c r="X838" s="391">
        <v>1.2365870400000001</v>
      </c>
      <c r="Y838" s="391">
        <v>0.22487976799999998</v>
      </c>
      <c r="AA838" s="384" t="s">
        <v>1230</v>
      </c>
      <c r="AB838" s="384" t="s">
        <v>336</v>
      </c>
      <c r="AC838" s="382">
        <v>3</v>
      </c>
      <c r="AD838" s="384" t="s">
        <v>254</v>
      </c>
      <c r="AE838" s="382">
        <v>43</v>
      </c>
      <c r="AF838" s="386">
        <v>2027</v>
      </c>
      <c r="AG838" s="390">
        <v>12.2347977</v>
      </c>
      <c r="AH838" s="387">
        <v>16.296060640021853</v>
      </c>
      <c r="AI838" s="387">
        <v>0.79286291797861108</v>
      </c>
      <c r="AJ838" s="387">
        <v>0.43490749825990171</v>
      </c>
      <c r="AK838" s="387">
        <v>5.7701877338046737E-3</v>
      </c>
      <c r="AL838" s="387">
        <v>1.2633922586231239E-2</v>
      </c>
      <c r="AM838" s="387">
        <v>2.7570379034546687E-3</v>
      </c>
      <c r="AN838" s="387">
        <v>5.104419445008967E-3</v>
      </c>
      <c r="AO838" s="387">
        <v>0.10107131072547282</v>
      </c>
      <c r="AP838" s="387">
        <v>1.8380342161276601E-2</v>
      </c>
      <c r="AQ838" s="391">
        <v>199.3790052375999</v>
      </c>
      <c r="AR838" s="391">
        <v>9.7005174052999994</v>
      </c>
      <c r="AS838" s="391">
        <v>5.3210052594229991</v>
      </c>
      <c r="AT838" s="391">
        <v>7.0597079614121636E-2</v>
      </c>
      <c r="AU838" s="391">
        <v>0.15457348700000001</v>
      </c>
      <c r="AV838" s="391">
        <v>3.3731800999999999E-2</v>
      </c>
      <c r="AW838" s="391">
        <v>6.2451539285630984E-2</v>
      </c>
      <c r="AX838" s="391">
        <v>1.2365870400000001</v>
      </c>
      <c r="AY838" s="391">
        <v>0.22487976799999998</v>
      </c>
    </row>
    <row r="839" spans="1:51" customFormat="1" x14ac:dyDescent="0.25">
      <c r="A839" s="384" t="s">
        <v>1231</v>
      </c>
      <c r="B839" s="384" t="s">
        <v>336</v>
      </c>
      <c r="C839" s="382">
        <v>3</v>
      </c>
      <c r="D839" s="384" t="s">
        <v>254</v>
      </c>
      <c r="E839" s="382">
        <v>43</v>
      </c>
      <c r="F839" s="386">
        <v>2028</v>
      </c>
      <c r="G839" s="390">
        <v>11.156042400000002</v>
      </c>
      <c r="H839" s="387">
        <v>16.296043305578504</v>
      </c>
      <c r="I839" s="387">
        <v>0.7928625830895013</v>
      </c>
      <c r="J839" s="387">
        <v>0.43490809360199267</v>
      </c>
      <c r="K839" s="387">
        <v>5.7701946992130236E-3</v>
      </c>
      <c r="L839" s="387">
        <v>1.2633941853788584E-2</v>
      </c>
      <c r="M839" s="387">
        <v>2.7570424077986645E-3</v>
      </c>
      <c r="N839" s="387">
        <v>5.1044237166135613E-3</v>
      </c>
      <c r="O839" s="387">
        <v>0.10107158968847235</v>
      </c>
      <c r="P839" s="387">
        <v>1.8380373133038648E-2</v>
      </c>
      <c r="Q839" s="391">
        <v>181.79935006926999</v>
      </c>
      <c r="R839" s="391">
        <v>8.8452085943200007</v>
      </c>
      <c r="S839" s="391">
        <v>4.8518531323270002</v>
      </c>
      <c r="T839" s="391">
        <v>6.4372536720675749E-2</v>
      </c>
      <c r="U839" s="391">
        <v>0.14094479100000007</v>
      </c>
      <c r="V839" s="391">
        <v>3.0757681999999998E-2</v>
      </c>
      <c r="W839" s="391">
        <v>5.6945167410106488E-2</v>
      </c>
      <c r="X839" s="391">
        <v>1.1275589400000006</v>
      </c>
      <c r="Y839" s="391">
        <v>0.20505222200000003</v>
      </c>
      <c r="AA839" s="384" t="s">
        <v>1231</v>
      </c>
      <c r="AB839" s="384" t="s">
        <v>336</v>
      </c>
      <c r="AC839" s="382">
        <v>3</v>
      </c>
      <c r="AD839" s="384" t="s">
        <v>254</v>
      </c>
      <c r="AE839" s="382">
        <v>43</v>
      </c>
      <c r="AF839" s="386">
        <v>2028</v>
      </c>
      <c r="AG839" s="390">
        <v>11.156042400000002</v>
      </c>
      <c r="AH839" s="387">
        <v>16.296043305578504</v>
      </c>
      <c r="AI839" s="387">
        <v>0.7928625830895013</v>
      </c>
      <c r="AJ839" s="387">
        <v>0.43490809360199267</v>
      </c>
      <c r="AK839" s="387">
        <v>5.7701946992130236E-3</v>
      </c>
      <c r="AL839" s="387">
        <v>1.2633941853788584E-2</v>
      </c>
      <c r="AM839" s="387">
        <v>2.7570424077986645E-3</v>
      </c>
      <c r="AN839" s="387">
        <v>5.1044237166135613E-3</v>
      </c>
      <c r="AO839" s="387">
        <v>0.10107158968847235</v>
      </c>
      <c r="AP839" s="387">
        <v>1.8380373133038648E-2</v>
      </c>
      <c r="AQ839" s="391">
        <v>181.79935006926999</v>
      </c>
      <c r="AR839" s="391">
        <v>8.8452085943200007</v>
      </c>
      <c r="AS839" s="391">
        <v>4.8518531323270002</v>
      </c>
      <c r="AT839" s="391">
        <v>6.4372536720675749E-2</v>
      </c>
      <c r="AU839" s="391">
        <v>0.14094479100000007</v>
      </c>
      <c r="AV839" s="391">
        <v>3.0757681999999998E-2</v>
      </c>
      <c r="AW839" s="391">
        <v>5.6945167410106488E-2</v>
      </c>
      <c r="AX839" s="391">
        <v>1.1275589400000006</v>
      </c>
      <c r="AY839" s="391">
        <v>0.20505222200000003</v>
      </c>
    </row>
    <row r="840" spans="1:51" customFormat="1" x14ac:dyDescent="0.25">
      <c r="A840" s="384" t="s">
        <v>1409</v>
      </c>
      <c r="B840" s="384" t="s">
        <v>336</v>
      </c>
      <c r="C840" s="382">
        <v>3</v>
      </c>
      <c r="D840" s="384" t="s">
        <v>254</v>
      </c>
      <c r="E840" s="382">
        <v>43</v>
      </c>
      <c r="F840" s="386">
        <v>2029</v>
      </c>
      <c r="G840" s="390">
        <v>10.022595500000001</v>
      </c>
      <c r="H840" s="387">
        <v>16.296051784349668</v>
      </c>
      <c r="I840" s="387">
        <v>0.79286336054368345</v>
      </c>
      <c r="J840" s="387">
        <v>0.43490796141478527</v>
      </c>
      <c r="K840" s="387">
        <v>5.7702000031321001E-3</v>
      </c>
      <c r="L840" s="387">
        <v>1.2633909350127917E-2</v>
      </c>
      <c r="M840" s="387">
        <v>2.7570421254654045E-3</v>
      </c>
      <c r="N840" s="387">
        <v>5.1044337536741173E-3</v>
      </c>
      <c r="O840" s="387">
        <v>0.1010713033365459</v>
      </c>
      <c r="P840" s="387">
        <v>1.8380392284613304E-2</v>
      </c>
      <c r="Q840" s="391">
        <v>163.32873528158999</v>
      </c>
      <c r="R840" s="391">
        <v>7.9465487495000007</v>
      </c>
      <c r="S840" s="391">
        <v>4.3589065769900008</v>
      </c>
      <c r="T840" s="391">
        <v>5.7832380585491783E-2</v>
      </c>
      <c r="U840" s="391">
        <v>0.126624563</v>
      </c>
      <c r="V840" s="391">
        <v>2.7632718000000001E-2</v>
      </c>
      <c r="W840" s="391">
        <v>5.1159674769622319E-2</v>
      </c>
      <c r="X840" s="391">
        <v>1.0129967900000001</v>
      </c>
      <c r="Y840" s="391">
        <v>0.18421923700000004</v>
      </c>
      <c r="AA840" s="384" t="s">
        <v>1409</v>
      </c>
      <c r="AB840" s="384" t="s">
        <v>336</v>
      </c>
      <c r="AC840" s="382">
        <v>3</v>
      </c>
      <c r="AD840" s="384" t="s">
        <v>254</v>
      </c>
      <c r="AE840" s="382">
        <v>43</v>
      </c>
      <c r="AF840" s="386">
        <v>2029</v>
      </c>
      <c r="AG840" s="390">
        <v>10.022595500000001</v>
      </c>
      <c r="AH840" s="387">
        <v>16.296051784349668</v>
      </c>
      <c r="AI840" s="387">
        <v>0.79286336054368345</v>
      </c>
      <c r="AJ840" s="387">
        <v>0.43490796141478527</v>
      </c>
      <c r="AK840" s="387">
        <v>5.7702000031321001E-3</v>
      </c>
      <c r="AL840" s="387">
        <v>1.2633909350127917E-2</v>
      </c>
      <c r="AM840" s="387">
        <v>2.7570421254654045E-3</v>
      </c>
      <c r="AN840" s="387">
        <v>5.1044337536741173E-3</v>
      </c>
      <c r="AO840" s="387">
        <v>0.1010713033365459</v>
      </c>
      <c r="AP840" s="387">
        <v>1.8380392284613304E-2</v>
      </c>
      <c r="AQ840" s="391">
        <v>163.32873528158999</v>
      </c>
      <c r="AR840" s="391">
        <v>7.9465487495000007</v>
      </c>
      <c r="AS840" s="391">
        <v>4.3589065769900008</v>
      </c>
      <c r="AT840" s="391">
        <v>5.7832380585491783E-2</v>
      </c>
      <c r="AU840" s="391">
        <v>0.126624563</v>
      </c>
      <c r="AV840" s="391">
        <v>2.7632718000000001E-2</v>
      </c>
      <c r="AW840" s="391">
        <v>5.1159674769622319E-2</v>
      </c>
      <c r="AX840" s="391">
        <v>1.0129967900000001</v>
      </c>
      <c r="AY840" s="391">
        <v>0.18421923700000004</v>
      </c>
    </row>
    <row r="841" spans="1:51" customFormat="1" x14ac:dyDescent="0.25">
      <c r="A841" s="384" t="s">
        <v>1410</v>
      </c>
      <c r="B841" s="384" t="s">
        <v>336</v>
      </c>
      <c r="C841" s="382">
        <v>3</v>
      </c>
      <c r="D841" s="384" t="s">
        <v>254</v>
      </c>
      <c r="E841" s="382">
        <v>43</v>
      </c>
      <c r="F841" s="386">
        <v>2030</v>
      </c>
      <c r="G841" s="390">
        <v>8.9040333999999994</v>
      </c>
      <c r="H841" s="387">
        <v>16.296026329356536</v>
      </c>
      <c r="I841" s="387">
        <v>0.79286236454706038</v>
      </c>
      <c r="J841" s="387">
        <v>0.43490663854450523</v>
      </c>
      <c r="K841" s="387">
        <v>5.7701929620919351E-3</v>
      </c>
      <c r="L841" s="387">
        <v>1.2633924419016666E-2</v>
      </c>
      <c r="M841" s="387">
        <v>2.7570342447277886E-3</v>
      </c>
      <c r="N841" s="387">
        <v>5.104421642064874E-3</v>
      </c>
      <c r="O841" s="387">
        <v>0.10107121453520156</v>
      </c>
      <c r="P841" s="387">
        <v>1.8380326268767146E-2</v>
      </c>
      <c r="Q841" s="391">
        <v>145.10036272386998</v>
      </c>
      <c r="R841" s="391">
        <v>7.0596729755300007</v>
      </c>
      <c r="S841" s="391">
        <v>3.8724232354820018</v>
      </c>
      <c r="T841" s="391">
        <v>5.1377990858911524E-2</v>
      </c>
      <c r="U841" s="391">
        <v>0.11249288499999999</v>
      </c>
      <c r="V841" s="391">
        <v>2.4548725E-2</v>
      </c>
      <c r="W841" s="391">
        <v>4.5449940788628476E-2</v>
      </c>
      <c r="X841" s="391">
        <v>0.89994147000000013</v>
      </c>
      <c r="Y841" s="391">
        <v>0.16365903900000003</v>
      </c>
      <c r="AA841" s="384" t="s">
        <v>1410</v>
      </c>
      <c r="AB841" s="384" t="s">
        <v>336</v>
      </c>
      <c r="AC841" s="382">
        <v>3</v>
      </c>
      <c r="AD841" s="384" t="s">
        <v>254</v>
      </c>
      <c r="AE841" s="382">
        <v>43</v>
      </c>
      <c r="AF841" s="386">
        <v>2030</v>
      </c>
      <c r="AG841" s="390">
        <v>8.9040333999999994</v>
      </c>
      <c r="AH841" s="387">
        <v>16.296026329356536</v>
      </c>
      <c r="AI841" s="387">
        <v>0.79286236454706038</v>
      </c>
      <c r="AJ841" s="387">
        <v>0.43490663854450523</v>
      </c>
      <c r="AK841" s="387">
        <v>5.7701929620919351E-3</v>
      </c>
      <c r="AL841" s="387">
        <v>1.2633924419016666E-2</v>
      </c>
      <c r="AM841" s="387">
        <v>2.7570342447277886E-3</v>
      </c>
      <c r="AN841" s="387">
        <v>5.104421642064874E-3</v>
      </c>
      <c r="AO841" s="387">
        <v>0.10107121453520156</v>
      </c>
      <c r="AP841" s="387">
        <v>1.8380326268767146E-2</v>
      </c>
      <c r="AQ841" s="391">
        <v>145.10036272386998</v>
      </c>
      <c r="AR841" s="391">
        <v>7.0596729755300007</v>
      </c>
      <c r="AS841" s="391">
        <v>3.8724232354820018</v>
      </c>
      <c r="AT841" s="391">
        <v>5.1377990858911524E-2</v>
      </c>
      <c r="AU841" s="391">
        <v>0.11249288499999999</v>
      </c>
      <c r="AV841" s="391">
        <v>2.4548725E-2</v>
      </c>
      <c r="AW841" s="391">
        <v>4.5449940788628476E-2</v>
      </c>
      <c r="AX841" s="391">
        <v>0.89994147000000013</v>
      </c>
      <c r="AY841" s="391">
        <v>0.16365903900000003</v>
      </c>
    </row>
    <row r="842" spans="1:51" customFormat="1" x14ac:dyDescent="0.25">
      <c r="A842" s="384" t="s">
        <v>2124</v>
      </c>
      <c r="B842" s="384" t="s">
        <v>336</v>
      </c>
      <c r="C842" s="382">
        <v>3</v>
      </c>
      <c r="D842" s="384" t="s">
        <v>254</v>
      </c>
      <c r="E842" s="382">
        <v>43</v>
      </c>
      <c r="F842" s="386">
        <v>2031</v>
      </c>
      <c r="G842" s="390">
        <v>8.2487984000000001</v>
      </c>
      <c r="H842" s="387">
        <v>16.296066152111308</v>
      </c>
      <c r="I842" s="387">
        <v>0.79286326071322089</v>
      </c>
      <c r="J842" s="387">
        <v>0.43490892814534055</v>
      </c>
      <c r="K842" s="387">
        <v>5.770202255554348E-3</v>
      </c>
      <c r="L842" s="387">
        <v>1.2633954298119346E-2</v>
      </c>
      <c r="M842" s="387">
        <v>2.7570443593335973E-3</v>
      </c>
      <c r="N842" s="387">
        <v>5.1044283497894624E-3</v>
      </c>
      <c r="O842" s="387">
        <v>0.10107164941744727</v>
      </c>
      <c r="P842" s="387">
        <v>1.8380382165722468E-2</v>
      </c>
      <c r="Q842" s="391">
        <v>134.42296440182992</v>
      </c>
      <c r="R842" s="391">
        <v>6.5401691963899991</v>
      </c>
      <c r="S842" s="391">
        <v>3.5874760706310003</v>
      </c>
      <c r="T842" s="391">
        <v>4.75972351332931E-2</v>
      </c>
      <c r="U842" s="391">
        <v>0.10421494199999999</v>
      </c>
      <c r="V842" s="391">
        <v>2.2742303100000003E-2</v>
      </c>
      <c r="W842" s="391">
        <v>4.2105400404657961E-2</v>
      </c>
      <c r="X842" s="391">
        <v>0.83371965999999997</v>
      </c>
      <c r="Y842" s="391">
        <v>0.15161606700000002</v>
      </c>
      <c r="AA842" s="384" t="s">
        <v>2124</v>
      </c>
      <c r="AB842" s="384" t="s">
        <v>336</v>
      </c>
      <c r="AC842" s="382">
        <v>3</v>
      </c>
      <c r="AD842" s="384" t="s">
        <v>254</v>
      </c>
      <c r="AE842" s="382">
        <v>43</v>
      </c>
      <c r="AF842" s="386">
        <v>2031</v>
      </c>
      <c r="AG842" s="390">
        <v>8.2487984000000001</v>
      </c>
      <c r="AH842" s="387">
        <v>16.296066152111308</v>
      </c>
      <c r="AI842" s="387">
        <v>0.79286326071322089</v>
      </c>
      <c r="AJ842" s="387">
        <v>0.43490892814534055</v>
      </c>
      <c r="AK842" s="387">
        <v>5.770202255554348E-3</v>
      </c>
      <c r="AL842" s="387">
        <v>1.2633954298119346E-2</v>
      </c>
      <c r="AM842" s="387">
        <v>2.7570443593335973E-3</v>
      </c>
      <c r="AN842" s="387">
        <v>5.1044283497894624E-3</v>
      </c>
      <c r="AO842" s="387">
        <v>0.10107164941744727</v>
      </c>
      <c r="AP842" s="387">
        <v>1.8380382165722468E-2</v>
      </c>
      <c r="AQ842" s="391">
        <v>134.42296440182992</v>
      </c>
      <c r="AR842" s="391">
        <v>6.5401691963899991</v>
      </c>
      <c r="AS842" s="391">
        <v>3.5874760706310003</v>
      </c>
      <c r="AT842" s="391">
        <v>4.75972351332931E-2</v>
      </c>
      <c r="AU842" s="391">
        <v>0.10421494199999999</v>
      </c>
      <c r="AV842" s="391">
        <v>2.2742303100000003E-2</v>
      </c>
      <c r="AW842" s="391">
        <v>4.2105400404657961E-2</v>
      </c>
      <c r="AX842" s="391">
        <v>0.83371965999999997</v>
      </c>
      <c r="AY842" s="391">
        <v>0.15161606700000002</v>
      </c>
    </row>
    <row r="843" spans="1:51" customFormat="1" x14ac:dyDescent="0.25">
      <c r="A843" s="384" t="s">
        <v>1232</v>
      </c>
      <c r="B843" s="384" t="s">
        <v>336</v>
      </c>
      <c r="C843" s="382">
        <v>3</v>
      </c>
      <c r="D843" s="384" t="s">
        <v>610</v>
      </c>
      <c r="E843" s="382">
        <v>51</v>
      </c>
      <c r="F843" s="386">
        <v>51</v>
      </c>
      <c r="G843" s="390">
        <v>2757.6357629470003</v>
      </c>
      <c r="H843" s="387">
        <v>35.028851804964646</v>
      </c>
      <c r="I843" s="387">
        <v>1.5039352379739652</v>
      </c>
      <c r="J843" s="387">
        <v>1.0684572278064799</v>
      </c>
      <c r="K843" s="387">
        <v>1.061590974037353E-2</v>
      </c>
      <c r="L843" s="387">
        <v>1.5342476396703572E-2</v>
      </c>
      <c r="M843" s="387">
        <v>2.7572954386420666E-3</v>
      </c>
      <c r="N843" s="387">
        <v>9.3910380884079554E-3</v>
      </c>
      <c r="O843" s="387">
        <v>0.1227398145646275</v>
      </c>
      <c r="P843" s="387">
        <v>1.8382060490174407E-2</v>
      </c>
      <c r="Q843" s="391">
        <v>96596.814472341081</v>
      </c>
      <c r="R843" s="391">
        <v>4147.3055973932142</v>
      </c>
      <c r="S843" s="391">
        <v>2946.4158625783593</v>
      </c>
      <c r="T843" s="391">
        <v>29.27481235627145</v>
      </c>
      <c r="U843" s="391">
        <v>42.30896160372</v>
      </c>
      <c r="V843" s="391">
        <v>7.6036165106099993</v>
      </c>
      <c r="W843" s="391">
        <v>25.89706248379121</v>
      </c>
      <c r="X843" s="391">
        <v>338.47170218089991</v>
      </c>
      <c r="Y843" s="391">
        <v>50.691027404360007</v>
      </c>
      <c r="AA843" s="384" t="s">
        <v>1232</v>
      </c>
      <c r="AB843" s="384" t="s">
        <v>336</v>
      </c>
      <c r="AC843" s="382">
        <v>3</v>
      </c>
      <c r="AD843" s="384" t="s">
        <v>610</v>
      </c>
      <c r="AE843" s="382">
        <v>51</v>
      </c>
      <c r="AF843" s="386">
        <v>51</v>
      </c>
      <c r="AG843" s="390">
        <v>2757.6357629470003</v>
      </c>
      <c r="AH843" s="387">
        <v>35.028851804964646</v>
      </c>
      <c r="AI843" s="387">
        <v>1.5039352379739652</v>
      </c>
      <c r="AJ843" s="387">
        <v>1.0684572278064799</v>
      </c>
      <c r="AK843" s="387">
        <v>1.061590974037353E-2</v>
      </c>
      <c r="AL843" s="387">
        <v>1.5342476396703572E-2</v>
      </c>
      <c r="AM843" s="387">
        <v>2.7572954386420666E-3</v>
      </c>
      <c r="AN843" s="387">
        <v>9.3910380884079554E-3</v>
      </c>
      <c r="AO843" s="387">
        <v>0.1227398145646275</v>
      </c>
      <c r="AP843" s="387">
        <v>1.8382060490174407E-2</v>
      </c>
      <c r="AQ843" s="391">
        <v>96596.814472341081</v>
      </c>
      <c r="AR843" s="391">
        <v>4147.3055973932142</v>
      </c>
      <c r="AS843" s="391">
        <v>2946.4158625783593</v>
      </c>
      <c r="AT843" s="391">
        <v>29.27481235627145</v>
      </c>
      <c r="AU843" s="391">
        <v>42.30896160372</v>
      </c>
      <c r="AV843" s="391">
        <v>7.6036165106099993</v>
      </c>
      <c r="AW843" s="391">
        <v>25.89706248379121</v>
      </c>
      <c r="AX843" s="391">
        <v>338.47170218089991</v>
      </c>
      <c r="AY843" s="391">
        <v>50.691027404360007</v>
      </c>
    </row>
    <row r="844" spans="1:51" customFormat="1" x14ac:dyDescent="0.25">
      <c r="A844" s="384" t="s">
        <v>1233</v>
      </c>
      <c r="B844" s="384" t="s">
        <v>336</v>
      </c>
      <c r="C844" s="382">
        <v>3</v>
      </c>
      <c r="D844" s="384" t="s">
        <v>610</v>
      </c>
      <c r="E844" s="382">
        <v>51</v>
      </c>
      <c r="F844" s="386">
        <v>2002</v>
      </c>
      <c r="G844" s="390">
        <v>0.112167767</v>
      </c>
      <c r="H844" s="387">
        <v>4.0572810977848741</v>
      </c>
      <c r="I844" s="387">
        <v>10.569194526347303</v>
      </c>
      <c r="J844" s="387">
        <v>0.48550992622145189</v>
      </c>
      <c r="K844" s="387">
        <v>1.8747626537552686E-2</v>
      </c>
      <c r="L844" s="387">
        <v>1.5443925348001267E-2</v>
      </c>
      <c r="M844" s="387">
        <v>2.7572955071843417E-3</v>
      </c>
      <c r="N844" s="387">
        <v>1.6584510597198177E-2</v>
      </c>
      <c r="O844" s="387">
        <v>0.12355139244235824</v>
      </c>
      <c r="P844" s="387">
        <v>1.8382064786936519E-2</v>
      </c>
      <c r="Q844" s="391">
        <v>0.455096160829838</v>
      </c>
      <c r="R844" s="391">
        <v>1.1855229490089996</v>
      </c>
      <c r="S844" s="391">
        <v>5.4458564280595007E-2</v>
      </c>
      <c r="T844" s="391">
        <v>2.1028794052672267E-3</v>
      </c>
      <c r="U844" s="391">
        <v>1.7323106200000001E-3</v>
      </c>
      <c r="V844" s="391">
        <v>3.0927968000000008E-4</v>
      </c>
      <c r="W844" s="391">
        <v>1.8602475204755561E-3</v>
      </c>
      <c r="X844" s="391">
        <v>1.38584838E-2</v>
      </c>
      <c r="Y844" s="391">
        <v>2.0618751600000001E-3</v>
      </c>
      <c r="AA844" s="384" t="s">
        <v>1233</v>
      </c>
      <c r="AB844" s="384" t="s">
        <v>336</v>
      </c>
      <c r="AC844" s="382">
        <v>3</v>
      </c>
      <c r="AD844" s="384" t="s">
        <v>610</v>
      </c>
      <c r="AE844" s="382">
        <v>51</v>
      </c>
      <c r="AF844" s="386">
        <v>2002</v>
      </c>
      <c r="AG844" s="390">
        <v>0.112167767</v>
      </c>
      <c r="AH844" s="387">
        <v>4.0572810977848741</v>
      </c>
      <c r="AI844" s="387">
        <v>10.569194526347303</v>
      </c>
      <c r="AJ844" s="387">
        <v>0.48550992622145189</v>
      </c>
      <c r="AK844" s="387">
        <v>1.8747626537552686E-2</v>
      </c>
      <c r="AL844" s="387">
        <v>1.5443925348001267E-2</v>
      </c>
      <c r="AM844" s="387">
        <v>2.7572955071843417E-3</v>
      </c>
      <c r="AN844" s="387">
        <v>1.6584510597198177E-2</v>
      </c>
      <c r="AO844" s="387">
        <v>0.12355139244235824</v>
      </c>
      <c r="AP844" s="387">
        <v>1.8382064786936519E-2</v>
      </c>
      <c r="AQ844" s="391">
        <v>0.455096160829838</v>
      </c>
      <c r="AR844" s="391">
        <v>1.1855229490089996</v>
      </c>
      <c r="AS844" s="391">
        <v>5.4458564280595007E-2</v>
      </c>
      <c r="AT844" s="391">
        <v>2.1028794052672267E-3</v>
      </c>
      <c r="AU844" s="391">
        <v>1.7323106200000001E-3</v>
      </c>
      <c r="AV844" s="391">
        <v>3.0927968000000008E-4</v>
      </c>
      <c r="AW844" s="391">
        <v>1.8602475204755561E-3</v>
      </c>
      <c r="AX844" s="391">
        <v>1.38584838E-2</v>
      </c>
      <c r="AY844" s="391">
        <v>2.0618751600000001E-3</v>
      </c>
    </row>
    <row r="845" spans="1:51" customFormat="1" x14ac:dyDescent="0.25">
      <c r="A845" s="384" t="s">
        <v>1234</v>
      </c>
      <c r="B845" s="384" t="s">
        <v>336</v>
      </c>
      <c r="C845" s="382">
        <v>3</v>
      </c>
      <c r="D845" s="384" t="s">
        <v>610</v>
      </c>
      <c r="E845" s="382">
        <v>51</v>
      </c>
      <c r="F845" s="386">
        <v>2003</v>
      </c>
      <c r="G845" s="390">
        <v>0.5140222000000001</v>
      </c>
      <c r="H845" s="387">
        <v>4.0572970149919199</v>
      </c>
      <c r="I845" s="387">
        <v>10.569197601710586</v>
      </c>
      <c r="J845" s="387">
        <v>0.48551020503923736</v>
      </c>
      <c r="K845" s="387">
        <v>1.8747657210540239E-2</v>
      </c>
      <c r="L845" s="387">
        <v>1.5443917791877463E-2</v>
      </c>
      <c r="M845" s="387">
        <v>2.7572957160216034E-3</v>
      </c>
      <c r="N845" s="387">
        <v>1.6584538990847723E-2</v>
      </c>
      <c r="O845" s="387">
        <v>0.12355136023307939</v>
      </c>
      <c r="P845" s="387">
        <v>1.8382071241281016E-2</v>
      </c>
      <c r="Q845" s="391">
        <v>2.08554073769958</v>
      </c>
      <c r="R845" s="391">
        <v>5.4328022034660002</v>
      </c>
      <c r="S845" s="391">
        <v>0.24956302371671993</v>
      </c>
      <c r="T845" s="391">
        <v>9.6367120042077578E-3</v>
      </c>
      <c r="U845" s="391">
        <v>7.9385165999999972E-3</v>
      </c>
      <c r="V845" s="391">
        <v>1.4173112100000001E-3</v>
      </c>
      <c r="W845" s="391">
        <v>8.5248212180613278E-3</v>
      </c>
      <c r="X845" s="391">
        <v>6.350814199999999E-2</v>
      </c>
      <c r="Y845" s="391">
        <v>9.4487926999999999E-3</v>
      </c>
      <c r="AA845" s="384" t="s">
        <v>1234</v>
      </c>
      <c r="AB845" s="384" t="s">
        <v>336</v>
      </c>
      <c r="AC845" s="382">
        <v>3</v>
      </c>
      <c r="AD845" s="384" t="s">
        <v>610</v>
      </c>
      <c r="AE845" s="382">
        <v>51</v>
      </c>
      <c r="AF845" s="386">
        <v>2003</v>
      </c>
      <c r="AG845" s="390">
        <v>0.5140222000000001</v>
      </c>
      <c r="AH845" s="387">
        <v>4.0572970149919199</v>
      </c>
      <c r="AI845" s="387">
        <v>10.569197601710586</v>
      </c>
      <c r="AJ845" s="387">
        <v>0.48551020503923736</v>
      </c>
      <c r="AK845" s="387">
        <v>1.8747657210540239E-2</v>
      </c>
      <c r="AL845" s="387">
        <v>1.5443917791877463E-2</v>
      </c>
      <c r="AM845" s="387">
        <v>2.7572957160216034E-3</v>
      </c>
      <c r="AN845" s="387">
        <v>1.6584538990847723E-2</v>
      </c>
      <c r="AO845" s="387">
        <v>0.12355136023307939</v>
      </c>
      <c r="AP845" s="387">
        <v>1.8382071241281016E-2</v>
      </c>
      <c r="AQ845" s="391">
        <v>2.08554073769958</v>
      </c>
      <c r="AR845" s="391">
        <v>5.4328022034660002</v>
      </c>
      <c r="AS845" s="391">
        <v>0.24956302371671993</v>
      </c>
      <c r="AT845" s="391">
        <v>9.6367120042077578E-3</v>
      </c>
      <c r="AU845" s="391">
        <v>7.9385165999999972E-3</v>
      </c>
      <c r="AV845" s="391">
        <v>1.4173112100000001E-3</v>
      </c>
      <c r="AW845" s="391">
        <v>8.5248212180613278E-3</v>
      </c>
      <c r="AX845" s="391">
        <v>6.350814199999999E-2</v>
      </c>
      <c r="AY845" s="391">
        <v>9.4487926999999999E-3</v>
      </c>
    </row>
    <row r="846" spans="1:51" customFormat="1" x14ac:dyDescent="0.25">
      <c r="A846" s="384" t="s">
        <v>1235</v>
      </c>
      <c r="B846" s="384" t="s">
        <v>336</v>
      </c>
      <c r="C846" s="382">
        <v>3</v>
      </c>
      <c r="D846" s="384" t="s">
        <v>610</v>
      </c>
      <c r="E846" s="382">
        <v>51</v>
      </c>
      <c r="F846" s="386">
        <v>2004</v>
      </c>
      <c r="G846" s="390">
        <v>0.22231923000000001</v>
      </c>
      <c r="H846" s="387">
        <v>4.0572878400543706</v>
      </c>
      <c r="I846" s="387">
        <v>10.569199460145667</v>
      </c>
      <c r="J846" s="387">
        <v>0.48551123564128951</v>
      </c>
      <c r="K846" s="387">
        <v>1.8747650135231411E-2</v>
      </c>
      <c r="L846" s="387">
        <v>1.5443916839762359E-2</v>
      </c>
      <c r="M846" s="387">
        <v>2.7572961637191717E-3</v>
      </c>
      <c r="N846" s="387">
        <v>1.6584533584781125E-2</v>
      </c>
      <c r="O846" s="387">
        <v>0.12355154837483016</v>
      </c>
      <c r="P846" s="387">
        <v>1.8382075630614593E-2</v>
      </c>
      <c r="Q846" s="391">
        <v>0.90201310848925087</v>
      </c>
      <c r="R846" s="391">
        <v>2.3497362856960002</v>
      </c>
      <c r="S846" s="391">
        <v>0.10793848406412004</v>
      </c>
      <c r="T846" s="391">
        <v>4.1679631423740433E-3</v>
      </c>
      <c r="U846" s="391">
        <v>3.4334797000000012E-3</v>
      </c>
      <c r="V846" s="391">
        <v>6.1299996000000021E-4</v>
      </c>
      <c r="W846" s="391">
        <v>3.6870607364776794E-3</v>
      </c>
      <c r="X846" s="391">
        <v>2.7467885099999995E-2</v>
      </c>
      <c r="Y846" s="391">
        <v>4.0866889000000005E-3</v>
      </c>
      <c r="AA846" s="384" t="s">
        <v>1235</v>
      </c>
      <c r="AB846" s="384" t="s">
        <v>336</v>
      </c>
      <c r="AC846" s="382">
        <v>3</v>
      </c>
      <c r="AD846" s="384" t="s">
        <v>610</v>
      </c>
      <c r="AE846" s="382">
        <v>51</v>
      </c>
      <c r="AF846" s="386">
        <v>2004</v>
      </c>
      <c r="AG846" s="390">
        <v>0.22231923000000001</v>
      </c>
      <c r="AH846" s="387">
        <v>4.0572878400543706</v>
      </c>
      <c r="AI846" s="387">
        <v>10.569199460145667</v>
      </c>
      <c r="AJ846" s="387">
        <v>0.48551123564128951</v>
      </c>
      <c r="AK846" s="387">
        <v>1.8747650135231411E-2</v>
      </c>
      <c r="AL846" s="387">
        <v>1.5443916839762359E-2</v>
      </c>
      <c r="AM846" s="387">
        <v>2.7572961637191717E-3</v>
      </c>
      <c r="AN846" s="387">
        <v>1.6584533584781125E-2</v>
      </c>
      <c r="AO846" s="387">
        <v>0.12355154837483016</v>
      </c>
      <c r="AP846" s="387">
        <v>1.8382075630614593E-2</v>
      </c>
      <c r="AQ846" s="391">
        <v>0.90201310848925087</v>
      </c>
      <c r="AR846" s="391">
        <v>2.3497362856960002</v>
      </c>
      <c r="AS846" s="391">
        <v>0.10793848406412004</v>
      </c>
      <c r="AT846" s="391">
        <v>4.1679631423740433E-3</v>
      </c>
      <c r="AU846" s="391">
        <v>3.4334797000000012E-3</v>
      </c>
      <c r="AV846" s="391">
        <v>6.1299996000000021E-4</v>
      </c>
      <c r="AW846" s="391">
        <v>3.6870607364776794E-3</v>
      </c>
      <c r="AX846" s="391">
        <v>2.7467885099999995E-2</v>
      </c>
      <c r="AY846" s="391">
        <v>4.0866889000000005E-3</v>
      </c>
    </row>
    <row r="847" spans="1:51" customFormat="1" x14ac:dyDescent="0.25">
      <c r="A847" s="384" t="s">
        <v>1236</v>
      </c>
      <c r="B847" s="384" t="s">
        <v>336</v>
      </c>
      <c r="C847" s="382">
        <v>3</v>
      </c>
      <c r="D847" s="384" t="s">
        <v>610</v>
      </c>
      <c r="E847" s="382">
        <v>51</v>
      </c>
      <c r="F847" s="386">
        <v>2010</v>
      </c>
      <c r="G847" s="390">
        <v>0.59082184999999987</v>
      </c>
      <c r="H847" s="387">
        <v>45.05670555476992</v>
      </c>
      <c r="I847" s="387">
        <v>1.7254951332165525</v>
      </c>
      <c r="J847" s="387">
        <v>1.3982801972465302</v>
      </c>
      <c r="K847" s="387">
        <v>1.2807875166550395E-2</v>
      </c>
      <c r="L847" s="387">
        <v>1.5154572905521354E-2</v>
      </c>
      <c r="M847" s="387">
        <v>2.7572943688524728E-3</v>
      </c>
      <c r="N847" s="387">
        <v>1.1330097333891445E-2</v>
      </c>
      <c r="O847" s="387">
        <v>0.12123656225645686</v>
      </c>
      <c r="P847" s="387">
        <v>1.8382068300283747E-2</v>
      </c>
      <c r="Q847" s="391">
        <v>26.620486130774434</v>
      </c>
      <c r="R847" s="391">
        <v>1.0194602267729997</v>
      </c>
      <c r="S847" s="391">
        <v>0.82613449295555963</v>
      </c>
      <c r="T847" s="391">
        <v>7.5671725004703609E-3</v>
      </c>
      <c r="U847" s="391">
        <v>8.9536527999999997E-3</v>
      </c>
      <c r="V847" s="391">
        <v>1.6290697599999999E-3</v>
      </c>
      <c r="W847" s="391">
        <v>6.6940690674898093E-3</v>
      </c>
      <c r="X847" s="391">
        <v>7.1629209999999999E-2</v>
      </c>
      <c r="Y847" s="391">
        <v>1.0860527599999996E-2</v>
      </c>
      <c r="AA847" s="384" t="s">
        <v>1236</v>
      </c>
      <c r="AB847" s="384" t="s">
        <v>336</v>
      </c>
      <c r="AC847" s="382">
        <v>3</v>
      </c>
      <c r="AD847" s="384" t="s">
        <v>610</v>
      </c>
      <c r="AE847" s="382">
        <v>51</v>
      </c>
      <c r="AF847" s="386">
        <v>2010</v>
      </c>
      <c r="AG847" s="390">
        <v>0.59082184999999987</v>
      </c>
      <c r="AH847" s="387">
        <v>45.05670555476992</v>
      </c>
      <c r="AI847" s="387">
        <v>1.7254951332165525</v>
      </c>
      <c r="AJ847" s="387">
        <v>1.3982801972465302</v>
      </c>
      <c r="AK847" s="387">
        <v>1.2807875166550395E-2</v>
      </c>
      <c r="AL847" s="387">
        <v>1.5154572905521354E-2</v>
      </c>
      <c r="AM847" s="387">
        <v>2.7572943688524728E-3</v>
      </c>
      <c r="AN847" s="387">
        <v>1.1330097333891445E-2</v>
      </c>
      <c r="AO847" s="387">
        <v>0.12123656225645686</v>
      </c>
      <c r="AP847" s="387">
        <v>1.8382068300283747E-2</v>
      </c>
      <c r="AQ847" s="391">
        <v>26.620486130774434</v>
      </c>
      <c r="AR847" s="391">
        <v>1.0194602267729997</v>
      </c>
      <c r="AS847" s="391">
        <v>0.82613449295555963</v>
      </c>
      <c r="AT847" s="391">
        <v>7.5671725004703609E-3</v>
      </c>
      <c r="AU847" s="391">
        <v>8.9536527999999997E-3</v>
      </c>
      <c r="AV847" s="391">
        <v>1.6290697599999999E-3</v>
      </c>
      <c r="AW847" s="391">
        <v>6.6940690674898093E-3</v>
      </c>
      <c r="AX847" s="391">
        <v>7.1629209999999999E-2</v>
      </c>
      <c r="AY847" s="391">
        <v>1.0860527599999996E-2</v>
      </c>
    </row>
    <row r="848" spans="1:51" customFormat="1" x14ac:dyDescent="0.25">
      <c r="A848" s="384" t="s">
        <v>1237</v>
      </c>
      <c r="B848" s="384" t="s">
        <v>336</v>
      </c>
      <c r="C848" s="382">
        <v>3</v>
      </c>
      <c r="D848" s="384" t="s">
        <v>610</v>
      </c>
      <c r="E848" s="382">
        <v>51</v>
      </c>
      <c r="F848" s="386">
        <v>2011</v>
      </c>
      <c r="G848" s="390">
        <v>2.3399779999999994</v>
      </c>
      <c r="H848" s="387">
        <v>45.056591744853819</v>
      </c>
      <c r="I848" s="387">
        <v>1.7254949397814858</v>
      </c>
      <c r="J848" s="387">
        <v>1.3982786261572555</v>
      </c>
      <c r="K848" s="387">
        <v>1.2807849086743836E-2</v>
      </c>
      <c r="L848" s="387">
        <v>1.5154489486653294E-2</v>
      </c>
      <c r="M848" s="387">
        <v>2.7572887437403259E-3</v>
      </c>
      <c r="N848" s="387">
        <v>1.1330072646629502E-2</v>
      </c>
      <c r="O848" s="387">
        <v>0.12123595179099977</v>
      </c>
      <c r="P848" s="387">
        <v>1.8382023249791241E-2</v>
      </c>
      <c r="Q848" s="391">
        <v>105.43143343793952</v>
      </c>
      <c r="R848" s="391">
        <v>4.0376201982000008</v>
      </c>
      <c r="S848" s="391">
        <v>3.2719412230782017</v>
      </c>
      <c r="T848" s="391">
        <v>2.997008509030066E-2</v>
      </c>
      <c r="U848" s="391">
        <v>3.5461171999999992E-2</v>
      </c>
      <c r="V848" s="391">
        <v>6.4519949999999986E-3</v>
      </c>
      <c r="W848" s="391">
        <v>2.65121207315148E-2</v>
      </c>
      <c r="X848" s="391">
        <v>0.28368946</v>
      </c>
      <c r="Y848" s="391">
        <v>4.3013530000000001E-2</v>
      </c>
      <c r="AA848" s="384" t="s">
        <v>1237</v>
      </c>
      <c r="AB848" s="384" t="s">
        <v>336</v>
      </c>
      <c r="AC848" s="382">
        <v>3</v>
      </c>
      <c r="AD848" s="384" t="s">
        <v>610</v>
      </c>
      <c r="AE848" s="382">
        <v>51</v>
      </c>
      <c r="AF848" s="386">
        <v>2011</v>
      </c>
      <c r="AG848" s="390">
        <v>2.3399779999999994</v>
      </c>
      <c r="AH848" s="387">
        <v>45.056591744853819</v>
      </c>
      <c r="AI848" s="387">
        <v>1.7254949397814858</v>
      </c>
      <c r="AJ848" s="387">
        <v>1.3982786261572555</v>
      </c>
      <c r="AK848" s="387">
        <v>1.2807849086743836E-2</v>
      </c>
      <c r="AL848" s="387">
        <v>1.5154489486653294E-2</v>
      </c>
      <c r="AM848" s="387">
        <v>2.7572887437403259E-3</v>
      </c>
      <c r="AN848" s="387">
        <v>1.1330072646629502E-2</v>
      </c>
      <c r="AO848" s="387">
        <v>0.12123595179099977</v>
      </c>
      <c r="AP848" s="387">
        <v>1.8382023249791241E-2</v>
      </c>
      <c r="AQ848" s="391">
        <v>105.43143343793952</v>
      </c>
      <c r="AR848" s="391">
        <v>4.0376201982000008</v>
      </c>
      <c r="AS848" s="391">
        <v>3.2719412230782017</v>
      </c>
      <c r="AT848" s="391">
        <v>2.997008509030066E-2</v>
      </c>
      <c r="AU848" s="391">
        <v>3.5461171999999992E-2</v>
      </c>
      <c r="AV848" s="391">
        <v>6.4519949999999986E-3</v>
      </c>
      <c r="AW848" s="391">
        <v>2.65121207315148E-2</v>
      </c>
      <c r="AX848" s="391">
        <v>0.28368946</v>
      </c>
      <c r="AY848" s="391">
        <v>4.3013530000000001E-2</v>
      </c>
    </row>
    <row r="849" spans="1:51" customFormat="1" x14ac:dyDescent="0.25">
      <c r="A849" s="384" t="s">
        <v>1238</v>
      </c>
      <c r="B849" s="384" t="s">
        <v>336</v>
      </c>
      <c r="C849" s="382">
        <v>3</v>
      </c>
      <c r="D849" s="384" t="s">
        <v>610</v>
      </c>
      <c r="E849" s="382">
        <v>51</v>
      </c>
      <c r="F849" s="386">
        <v>2012</v>
      </c>
      <c r="G849" s="390">
        <v>12.7569949</v>
      </c>
      <c r="H849" s="387">
        <v>45.056681540005499</v>
      </c>
      <c r="I849" s="387">
        <v>1.7254927607888277</v>
      </c>
      <c r="J849" s="387">
        <v>1.3982778103345479</v>
      </c>
      <c r="K849" s="387">
        <v>1.2807890503364252E-2</v>
      </c>
      <c r="L849" s="387">
        <v>1.5154559009818215E-2</v>
      </c>
      <c r="M849" s="387">
        <v>2.7572952153488749E-3</v>
      </c>
      <c r="N849" s="387">
        <v>1.1330104922954392E-2</v>
      </c>
      <c r="O849" s="387">
        <v>0.12123651472181744</v>
      </c>
      <c r="P849" s="387">
        <v>1.8382057203769835E-2</v>
      </c>
      <c r="Q849" s="391">
        <v>574.78785661677432</v>
      </c>
      <c r="R849" s="391">
        <v>22.012102349369997</v>
      </c>
      <c r="S849" s="391">
        <v>17.837822895220995</v>
      </c>
      <c r="T849" s="391">
        <v>0.1633901938311762</v>
      </c>
      <c r="U849" s="391">
        <v>0.19332663200000003</v>
      </c>
      <c r="V849" s="391">
        <v>3.5174800999999999E-2</v>
      </c>
      <c r="W849" s="391">
        <v>0.14453809071859408</v>
      </c>
      <c r="X849" s="391">
        <v>1.5466136000000001</v>
      </c>
      <c r="Y849" s="391">
        <v>0.23449981000000003</v>
      </c>
      <c r="AA849" s="384" t="s">
        <v>1238</v>
      </c>
      <c r="AB849" s="384" t="s">
        <v>336</v>
      </c>
      <c r="AC849" s="382">
        <v>3</v>
      </c>
      <c r="AD849" s="384" t="s">
        <v>610</v>
      </c>
      <c r="AE849" s="382">
        <v>51</v>
      </c>
      <c r="AF849" s="386">
        <v>2012</v>
      </c>
      <c r="AG849" s="390">
        <v>12.7569949</v>
      </c>
      <c r="AH849" s="387">
        <v>45.056681540005499</v>
      </c>
      <c r="AI849" s="387">
        <v>1.7254927607888277</v>
      </c>
      <c r="AJ849" s="387">
        <v>1.3982778103345479</v>
      </c>
      <c r="AK849" s="387">
        <v>1.2807890503364252E-2</v>
      </c>
      <c r="AL849" s="387">
        <v>1.5154559009818215E-2</v>
      </c>
      <c r="AM849" s="387">
        <v>2.7572952153488749E-3</v>
      </c>
      <c r="AN849" s="387">
        <v>1.1330104922954392E-2</v>
      </c>
      <c r="AO849" s="387">
        <v>0.12123651472181744</v>
      </c>
      <c r="AP849" s="387">
        <v>1.8382057203769835E-2</v>
      </c>
      <c r="AQ849" s="391">
        <v>574.78785661677432</v>
      </c>
      <c r="AR849" s="391">
        <v>22.012102349369997</v>
      </c>
      <c r="AS849" s="391">
        <v>17.837822895220995</v>
      </c>
      <c r="AT849" s="391">
        <v>0.1633901938311762</v>
      </c>
      <c r="AU849" s="391">
        <v>0.19332663200000003</v>
      </c>
      <c r="AV849" s="391">
        <v>3.5174800999999999E-2</v>
      </c>
      <c r="AW849" s="391">
        <v>0.14453809071859408</v>
      </c>
      <c r="AX849" s="391">
        <v>1.5466136000000001</v>
      </c>
      <c r="AY849" s="391">
        <v>0.23449981000000003</v>
      </c>
    </row>
    <row r="850" spans="1:51" customFormat="1" x14ac:dyDescent="0.25">
      <c r="A850" s="384" t="s">
        <v>1239</v>
      </c>
      <c r="B850" s="384" t="s">
        <v>336</v>
      </c>
      <c r="C850" s="382">
        <v>3</v>
      </c>
      <c r="D850" s="384" t="s">
        <v>610</v>
      </c>
      <c r="E850" s="382">
        <v>51</v>
      </c>
      <c r="F850" s="386">
        <v>2013</v>
      </c>
      <c r="G850" s="390">
        <v>40.566068000000001</v>
      </c>
      <c r="H850" s="387">
        <v>45.056706652523253</v>
      </c>
      <c r="I850" s="387">
        <v>1.725494241818063</v>
      </c>
      <c r="J850" s="387">
        <v>1.3982785484353082</v>
      </c>
      <c r="K850" s="387">
        <v>1.2807859712538823E-2</v>
      </c>
      <c r="L850" s="387">
        <v>1.5154516084723811E-2</v>
      </c>
      <c r="M850" s="387">
        <v>2.7572975029278163E-3</v>
      </c>
      <c r="N850" s="387">
        <v>1.1330084815356431E-2</v>
      </c>
      <c r="O850" s="387">
        <v>0.12123615234288911</v>
      </c>
      <c r="P850" s="387">
        <v>1.8382076616348421E-2</v>
      </c>
      <c r="Q850" s="391">
        <v>1827.7734259223107</v>
      </c>
      <c r="R850" s="391">
        <v>69.996516747199991</v>
      </c>
      <c r="S850" s="391">
        <v>56.722662678768003</v>
      </c>
      <c r="T850" s="391">
        <v>0.51956450803331033</v>
      </c>
      <c r="U850" s="391">
        <v>0.61475912999999993</v>
      </c>
      <c r="V850" s="391">
        <v>0.11185271799999999</v>
      </c>
      <c r="W850" s="391">
        <v>0.4596169910655164</v>
      </c>
      <c r="X850" s="391">
        <v>4.9180739999999989</v>
      </c>
      <c r="Y850" s="391">
        <v>0.74568857</v>
      </c>
      <c r="AA850" s="384" t="s">
        <v>1239</v>
      </c>
      <c r="AB850" s="384" t="s">
        <v>336</v>
      </c>
      <c r="AC850" s="382">
        <v>3</v>
      </c>
      <c r="AD850" s="384" t="s">
        <v>610</v>
      </c>
      <c r="AE850" s="382">
        <v>51</v>
      </c>
      <c r="AF850" s="386">
        <v>2013</v>
      </c>
      <c r="AG850" s="390">
        <v>40.566068000000001</v>
      </c>
      <c r="AH850" s="387">
        <v>45.056706652523253</v>
      </c>
      <c r="AI850" s="387">
        <v>1.725494241818063</v>
      </c>
      <c r="AJ850" s="387">
        <v>1.3982785484353082</v>
      </c>
      <c r="AK850" s="387">
        <v>1.2807859712538823E-2</v>
      </c>
      <c r="AL850" s="387">
        <v>1.5154516084723811E-2</v>
      </c>
      <c r="AM850" s="387">
        <v>2.7572975029278163E-3</v>
      </c>
      <c r="AN850" s="387">
        <v>1.1330084815356431E-2</v>
      </c>
      <c r="AO850" s="387">
        <v>0.12123615234288911</v>
      </c>
      <c r="AP850" s="387">
        <v>1.8382076616348421E-2</v>
      </c>
      <c r="AQ850" s="391">
        <v>1827.7734259223107</v>
      </c>
      <c r="AR850" s="391">
        <v>69.996516747199991</v>
      </c>
      <c r="AS850" s="391">
        <v>56.722662678768003</v>
      </c>
      <c r="AT850" s="391">
        <v>0.51956450803331033</v>
      </c>
      <c r="AU850" s="391">
        <v>0.61475912999999993</v>
      </c>
      <c r="AV850" s="391">
        <v>0.11185271799999999</v>
      </c>
      <c r="AW850" s="391">
        <v>0.4596169910655164</v>
      </c>
      <c r="AX850" s="391">
        <v>4.9180739999999989</v>
      </c>
      <c r="AY850" s="391">
        <v>0.74568857</v>
      </c>
    </row>
    <row r="851" spans="1:51" customFormat="1" x14ac:dyDescent="0.25">
      <c r="A851" s="384" t="s">
        <v>1240</v>
      </c>
      <c r="B851" s="384" t="s">
        <v>336</v>
      </c>
      <c r="C851" s="382">
        <v>3</v>
      </c>
      <c r="D851" s="384" t="s">
        <v>610</v>
      </c>
      <c r="E851" s="382">
        <v>51</v>
      </c>
      <c r="F851" s="386">
        <v>2014</v>
      </c>
      <c r="G851" s="390">
        <v>104.97971000000001</v>
      </c>
      <c r="H851" s="387">
        <v>44.866057880393626</v>
      </c>
      <c r="I851" s="387">
        <v>1.7238472126366136</v>
      </c>
      <c r="J851" s="387">
        <v>1.3995537335967394</v>
      </c>
      <c r="K851" s="387">
        <v>1.2743560238149374E-2</v>
      </c>
      <c r="L851" s="387">
        <v>1.5238135254898302E-2</v>
      </c>
      <c r="M851" s="387">
        <v>2.7572974815800121E-3</v>
      </c>
      <c r="N851" s="387">
        <v>1.127319774701244E-2</v>
      </c>
      <c r="O851" s="387">
        <v>0.12190515862541436</v>
      </c>
      <c r="P851" s="387">
        <v>1.8382084118921643E-2</v>
      </c>
      <c r="Q851" s="391">
        <v>4710.0257451269381</v>
      </c>
      <c r="R851" s="391">
        <v>180.96898046690004</v>
      </c>
      <c r="S851" s="391">
        <v>146.92474508240298</v>
      </c>
      <c r="T851" s="391">
        <v>1.3378152581684524</v>
      </c>
      <c r="U851" s="391">
        <v>1.59969502</v>
      </c>
      <c r="V851" s="391">
        <v>0.28946029000000006</v>
      </c>
      <c r="W851" s="391">
        <v>1.1834570302540195</v>
      </c>
      <c r="X851" s="391">
        <v>12.797568199999999</v>
      </c>
      <c r="Y851" s="391">
        <v>1.9297458599999999</v>
      </c>
      <c r="AA851" s="384" t="s">
        <v>1240</v>
      </c>
      <c r="AB851" s="384" t="s">
        <v>336</v>
      </c>
      <c r="AC851" s="382">
        <v>3</v>
      </c>
      <c r="AD851" s="384" t="s">
        <v>610</v>
      </c>
      <c r="AE851" s="382">
        <v>51</v>
      </c>
      <c r="AF851" s="386">
        <v>2014</v>
      </c>
      <c r="AG851" s="390">
        <v>104.97971000000001</v>
      </c>
      <c r="AH851" s="387">
        <v>44.866057880393626</v>
      </c>
      <c r="AI851" s="387">
        <v>1.7238472126366136</v>
      </c>
      <c r="AJ851" s="387">
        <v>1.3995537335967394</v>
      </c>
      <c r="AK851" s="387">
        <v>1.2743560238149374E-2</v>
      </c>
      <c r="AL851" s="387">
        <v>1.5238135254898302E-2</v>
      </c>
      <c r="AM851" s="387">
        <v>2.7572974815800121E-3</v>
      </c>
      <c r="AN851" s="387">
        <v>1.127319774701244E-2</v>
      </c>
      <c r="AO851" s="387">
        <v>0.12190515862541436</v>
      </c>
      <c r="AP851" s="387">
        <v>1.8382084118921643E-2</v>
      </c>
      <c r="AQ851" s="391">
        <v>4710.0257451269381</v>
      </c>
      <c r="AR851" s="391">
        <v>180.96898046690004</v>
      </c>
      <c r="AS851" s="391">
        <v>146.92474508240298</v>
      </c>
      <c r="AT851" s="391">
        <v>1.3378152581684524</v>
      </c>
      <c r="AU851" s="391">
        <v>1.59969502</v>
      </c>
      <c r="AV851" s="391">
        <v>0.28946029000000006</v>
      </c>
      <c r="AW851" s="391">
        <v>1.1834570302540195</v>
      </c>
      <c r="AX851" s="391">
        <v>12.797568199999999</v>
      </c>
      <c r="AY851" s="391">
        <v>1.9297458599999999</v>
      </c>
    </row>
    <row r="852" spans="1:51" customFormat="1" x14ac:dyDescent="0.25">
      <c r="A852" s="384" t="s">
        <v>1241</v>
      </c>
      <c r="B852" s="384" t="s">
        <v>336</v>
      </c>
      <c r="C852" s="382">
        <v>3</v>
      </c>
      <c r="D852" s="384" t="s">
        <v>610</v>
      </c>
      <c r="E852" s="382">
        <v>51</v>
      </c>
      <c r="F852" s="386">
        <v>2015</v>
      </c>
      <c r="G852" s="390">
        <v>57.110271000000012</v>
      </c>
      <c r="H852" s="387">
        <v>44.865847355654658</v>
      </c>
      <c r="I852" s="387">
        <v>1.7238399516507286</v>
      </c>
      <c r="J852" s="387">
        <v>1.3995482220272426</v>
      </c>
      <c r="K852" s="387">
        <v>1.2743522123665385E-2</v>
      </c>
      <c r="L852" s="387">
        <v>1.5238082480820304E-2</v>
      </c>
      <c r="M852" s="387">
        <v>2.7572855152447106E-3</v>
      </c>
      <c r="N852" s="387">
        <v>1.1273163321800851E-2</v>
      </c>
      <c r="O852" s="387">
        <v>0.12190466579995737</v>
      </c>
      <c r="P852" s="387">
        <v>1.8382002424747735E-2</v>
      </c>
      <c r="Q852" s="391">
        <v>2562.3007011260715</v>
      </c>
      <c r="R852" s="391">
        <v>98.448966799400026</v>
      </c>
      <c r="S852" s="391">
        <v>79.928578237544016</v>
      </c>
      <c r="T852" s="391">
        <v>0.72778600197702581</v>
      </c>
      <c r="U852" s="391">
        <v>0.87025101999999999</v>
      </c>
      <c r="V852" s="391">
        <v>0.15746932300000008</v>
      </c>
      <c r="W852" s="391">
        <v>0.64381341233530698</v>
      </c>
      <c r="X852" s="391">
        <v>6.9620084999999987</v>
      </c>
      <c r="Y852" s="391">
        <v>1.0498011400000005</v>
      </c>
      <c r="AA852" s="384" t="s">
        <v>1241</v>
      </c>
      <c r="AB852" s="384" t="s">
        <v>336</v>
      </c>
      <c r="AC852" s="382">
        <v>3</v>
      </c>
      <c r="AD852" s="384" t="s">
        <v>610</v>
      </c>
      <c r="AE852" s="382">
        <v>51</v>
      </c>
      <c r="AF852" s="386">
        <v>2015</v>
      </c>
      <c r="AG852" s="390">
        <v>57.110271000000012</v>
      </c>
      <c r="AH852" s="387">
        <v>44.865847355654658</v>
      </c>
      <c r="AI852" s="387">
        <v>1.7238399516507286</v>
      </c>
      <c r="AJ852" s="387">
        <v>1.3995482220272426</v>
      </c>
      <c r="AK852" s="387">
        <v>1.2743522123665385E-2</v>
      </c>
      <c r="AL852" s="387">
        <v>1.5238082480820304E-2</v>
      </c>
      <c r="AM852" s="387">
        <v>2.7572855152447106E-3</v>
      </c>
      <c r="AN852" s="387">
        <v>1.1273163321800851E-2</v>
      </c>
      <c r="AO852" s="387">
        <v>0.12190466579995737</v>
      </c>
      <c r="AP852" s="387">
        <v>1.8382002424747735E-2</v>
      </c>
      <c r="AQ852" s="391">
        <v>2562.3007011260715</v>
      </c>
      <c r="AR852" s="391">
        <v>98.448966799400026</v>
      </c>
      <c r="AS852" s="391">
        <v>79.928578237544016</v>
      </c>
      <c r="AT852" s="391">
        <v>0.72778600197702581</v>
      </c>
      <c r="AU852" s="391">
        <v>0.87025101999999999</v>
      </c>
      <c r="AV852" s="391">
        <v>0.15746932300000008</v>
      </c>
      <c r="AW852" s="391">
        <v>0.64381341233530698</v>
      </c>
      <c r="AX852" s="391">
        <v>6.9620084999999987</v>
      </c>
      <c r="AY852" s="391">
        <v>1.0498011400000005</v>
      </c>
    </row>
    <row r="853" spans="1:51" customFormat="1" x14ac:dyDescent="0.25">
      <c r="A853" s="384" t="s">
        <v>1242</v>
      </c>
      <c r="B853" s="384" t="s">
        <v>336</v>
      </c>
      <c r="C853" s="382">
        <v>3</v>
      </c>
      <c r="D853" s="384" t="s">
        <v>610</v>
      </c>
      <c r="E853" s="382">
        <v>51</v>
      </c>
      <c r="F853" s="386">
        <v>2016</v>
      </c>
      <c r="G853" s="390">
        <v>112.23727099999999</v>
      </c>
      <c r="H853" s="387">
        <v>44.86586474526765</v>
      </c>
      <c r="I853" s="387">
        <v>1.7238397292615919</v>
      </c>
      <c r="J853" s="387">
        <v>1.3995474592456008</v>
      </c>
      <c r="K853" s="387">
        <v>1.2743509555640372E-2</v>
      </c>
      <c r="L853" s="387">
        <v>1.5238034966121012E-2</v>
      </c>
      <c r="M853" s="387">
        <v>2.7572869265504517E-3</v>
      </c>
      <c r="N853" s="387">
        <v>1.1273144635146439E-2</v>
      </c>
      <c r="O853" s="387">
        <v>0.12190435118473257</v>
      </c>
      <c r="P853" s="387">
        <v>1.8381989170068114E-2</v>
      </c>
      <c r="Q853" s="391">
        <v>5035.6222200639513</v>
      </c>
      <c r="R853" s="391">
        <v>193.47906685369992</v>
      </c>
      <c r="S853" s="391">
        <v>157.08138746070995</v>
      </c>
      <c r="T853" s="391">
        <v>1.430296735487498</v>
      </c>
      <c r="U853" s="391">
        <v>1.7102754599999999</v>
      </c>
      <c r="V853" s="391">
        <v>0.30947036000000011</v>
      </c>
      <c r="W853" s="391">
        <v>1.2652669894371269</v>
      </c>
      <c r="X853" s="391">
        <v>13.6822117</v>
      </c>
      <c r="Y853" s="391">
        <v>2.0631442999999998</v>
      </c>
      <c r="AA853" s="384" t="s">
        <v>1242</v>
      </c>
      <c r="AB853" s="384" t="s">
        <v>336</v>
      </c>
      <c r="AC853" s="382">
        <v>3</v>
      </c>
      <c r="AD853" s="384" t="s">
        <v>610</v>
      </c>
      <c r="AE853" s="382">
        <v>51</v>
      </c>
      <c r="AF853" s="386">
        <v>2016</v>
      </c>
      <c r="AG853" s="390">
        <v>112.23727099999999</v>
      </c>
      <c r="AH853" s="387">
        <v>44.86586474526765</v>
      </c>
      <c r="AI853" s="387">
        <v>1.7238397292615919</v>
      </c>
      <c r="AJ853" s="387">
        <v>1.3995474592456008</v>
      </c>
      <c r="AK853" s="387">
        <v>1.2743509555640372E-2</v>
      </c>
      <c r="AL853" s="387">
        <v>1.5238034966121012E-2</v>
      </c>
      <c r="AM853" s="387">
        <v>2.7572869265504517E-3</v>
      </c>
      <c r="AN853" s="387">
        <v>1.1273144635146439E-2</v>
      </c>
      <c r="AO853" s="387">
        <v>0.12190435118473257</v>
      </c>
      <c r="AP853" s="387">
        <v>1.8381989170068114E-2</v>
      </c>
      <c r="AQ853" s="391">
        <v>5035.6222200639513</v>
      </c>
      <c r="AR853" s="391">
        <v>193.47906685369992</v>
      </c>
      <c r="AS853" s="391">
        <v>157.08138746070995</v>
      </c>
      <c r="AT853" s="391">
        <v>1.430296735487498</v>
      </c>
      <c r="AU853" s="391">
        <v>1.7102754599999999</v>
      </c>
      <c r="AV853" s="391">
        <v>0.30947036000000011</v>
      </c>
      <c r="AW853" s="391">
        <v>1.2652669894371269</v>
      </c>
      <c r="AX853" s="391">
        <v>13.6822117</v>
      </c>
      <c r="AY853" s="391">
        <v>2.0631442999999998</v>
      </c>
    </row>
    <row r="854" spans="1:51" customFormat="1" x14ac:dyDescent="0.25">
      <c r="A854" s="384" t="s">
        <v>1243</v>
      </c>
      <c r="B854" s="384" t="s">
        <v>336</v>
      </c>
      <c r="C854" s="382">
        <v>3</v>
      </c>
      <c r="D854" s="384" t="s">
        <v>610</v>
      </c>
      <c r="E854" s="382">
        <v>51</v>
      </c>
      <c r="F854" s="386">
        <v>2017</v>
      </c>
      <c r="G854" s="390">
        <v>72.732408000000007</v>
      </c>
      <c r="H854" s="387">
        <v>44.865939172269336</v>
      </c>
      <c r="I854" s="387">
        <v>1.7238453452180487</v>
      </c>
      <c r="J854" s="387">
        <v>1.3995520431197737</v>
      </c>
      <c r="K854" s="387">
        <v>1.2743552342059978E-2</v>
      </c>
      <c r="L854" s="387">
        <v>1.5238126860862355E-2</v>
      </c>
      <c r="M854" s="387">
        <v>2.7572927738072407E-3</v>
      </c>
      <c r="N854" s="387">
        <v>1.1273189353376614E-2</v>
      </c>
      <c r="O854" s="387">
        <v>0.12190500966226775</v>
      </c>
      <c r="P854" s="387">
        <v>1.8382053018236377E-2</v>
      </c>
      <c r="Q854" s="391">
        <v>3263.2077931806757</v>
      </c>
      <c r="R854" s="391">
        <v>125.37942297729998</v>
      </c>
      <c r="S854" s="391">
        <v>101.79279021742099</v>
      </c>
      <c r="T854" s="391">
        <v>0.92686924831206197</v>
      </c>
      <c r="U854" s="391">
        <v>1.1083056600000001</v>
      </c>
      <c r="V854" s="391">
        <v>0.20054454299999996</v>
      </c>
      <c r="W854" s="391">
        <v>0.81992620751104417</v>
      </c>
      <c r="X854" s="391">
        <v>8.8664449000000012</v>
      </c>
      <c r="Y854" s="391">
        <v>1.3369709799999998</v>
      </c>
      <c r="AA854" s="384" t="s">
        <v>1243</v>
      </c>
      <c r="AB854" s="384" t="s">
        <v>336</v>
      </c>
      <c r="AC854" s="382">
        <v>3</v>
      </c>
      <c r="AD854" s="384" t="s">
        <v>610</v>
      </c>
      <c r="AE854" s="382">
        <v>51</v>
      </c>
      <c r="AF854" s="386">
        <v>2017</v>
      </c>
      <c r="AG854" s="390">
        <v>72.732408000000007</v>
      </c>
      <c r="AH854" s="387">
        <v>44.865939172269336</v>
      </c>
      <c r="AI854" s="387">
        <v>1.7238453452180487</v>
      </c>
      <c r="AJ854" s="387">
        <v>1.3995520431197737</v>
      </c>
      <c r="AK854" s="387">
        <v>1.2743552342059978E-2</v>
      </c>
      <c r="AL854" s="387">
        <v>1.5238126860862355E-2</v>
      </c>
      <c r="AM854" s="387">
        <v>2.7572927738072407E-3</v>
      </c>
      <c r="AN854" s="387">
        <v>1.1273189353376614E-2</v>
      </c>
      <c r="AO854" s="387">
        <v>0.12190500966226775</v>
      </c>
      <c r="AP854" s="387">
        <v>1.8382053018236377E-2</v>
      </c>
      <c r="AQ854" s="391">
        <v>3263.2077931806757</v>
      </c>
      <c r="AR854" s="391">
        <v>125.37942297729998</v>
      </c>
      <c r="AS854" s="391">
        <v>101.79279021742099</v>
      </c>
      <c r="AT854" s="391">
        <v>0.92686924831206197</v>
      </c>
      <c r="AU854" s="391">
        <v>1.1083056600000001</v>
      </c>
      <c r="AV854" s="391">
        <v>0.20054454299999996</v>
      </c>
      <c r="AW854" s="391">
        <v>0.81992620751104417</v>
      </c>
      <c r="AX854" s="391">
        <v>8.8664449000000012</v>
      </c>
      <c r="AY854" s="391">
        <v>1.3369709799999998</v>
      </c>
    </row>
    <row r="855" spans="1:51" customFormat="1" x14ac:dyDescent="0.25">
      <c r="A855" s="384" t="s">
        <v>1244</v>
      </c>
      <c r="B855" s="384" t="s">
        <v>336</v>
      </c>
      <c r="C855" s="382">
        <v>3</v>
      </c>
      <c r="D855" s="384" t="s">
        <v>610</v>
      </c>
      <c r="E855" s="382">
        <v>51</v>
      </c>
      <c r="F855" s="386">
        <v>2018</v>
      </c>
      <c r="G855" s="390">
        <v>120.45146700000001</v>
      </c>
      <c r="H855" s="387">
        <v>44.866114734077719</v>
      </c>
      <c r="I855" s="387">
        <v>1.7238455656907856</v>
      </c>
      <c r="J855" s="387">
        <v>1.3995567898237142</v>
      </c>
      <c r="K855" s="387">
        <v>1.2743577112153993E-2</v>
      </c>
      <c r="L855" s="387">
        <v>1.5238119681846631E-2</v>
      </c>
      <c r="M855" s="387">
        <v>2.7572939398073089E-3</v>
      </c>
      <c r="N855" s="387">
        <v>1.1273202868051368E-2</v>
      </c>
      <c r="O855" s="387">
        <v>0.12190491129510277</v>
      </c>
      <c r="P855" s="387">
        <v>1.8382079398003515E-2</v>
      </c>
      <c r="Q855" s="391">
        <v>5404.1893383099768</v>
      </c>
      <c r="R855" s="391">
        <v>207.6397272689</v>
      </c>
      <c r="S855" s="391">
        <v>168.57866848407707</v>
      </c>
      <c r="T855" s="391">
        <v>1.5349825579865721</v>
      </c>
      <c r="U855" s="391">
        <v>1.83545387</v>
      </c>
      <c r="V855" s="391">
        <v>0.33212010000000008</v>
      </c>
      <c r="W855" s="391">
        <v>1.3578738232453949</v>
      </c>
      <c r="X855" s="391">
        <v>14.683625399999999</v>
      </c>
      <c r="Y855" s="391">
        <v>2.2141484300000003</v>
      </c>
      <c r="AA855" s="384" t="s">
        <v>1244</v>
      </c>
      <c r="AB855" s="384" t="s">
        <v>336</v>
      </c>
      <c r="AC855" s="382">
        <v>3</v>
      </c>
      <c r="AD855" s="384" t="s">
        <v>610</v>
      </c>
      <c r="AE855" s="382">
        <v>51</v>
      </c>
      <c r="AF855" s="386">
        <v>2018</v>
      </c>
      <c r="AG855" s="390">
        <v>120.45146700000001</v>
      </c>
      <c r="AH855" s="387">
        <v>44.866114734077719</v>
      </c>
      <c r="AI855" s="387">
        <v>1.7238455656907856</v>
      </c>
      <c r="AJ855" s="387">
        <v>1.3995567898237142</v>
      </c>
      <c r="AK855" s="387">
        <v>1.2743577112153993E-2</v>
      </c>
      <c r="AL855" s="387">
        <v>1.5238119681846631E-2</v>
      </c>
      <c r="AM855" s="387">
        <v>2.7572939398073089E-3</v>
      </c>
      <c r="AN855" s="387">
        <v>1.1273202868051368E-2</v>
      </c>
      <c r="AO855" s="387">
        <v>0.12190491129510277</v>
      </c>
      <c r="AP855" s="387">
        <v>1.8382079398003515E-2</v>
      </c>
      <c r="AQ855" s="391">
        <v>5404.1893383099768</v>
      </c>
      <c r="AR855" s="391">
        <v>207.6397272689</v>
      </c>
      <c r="AS855" s="391">
        <v>168.57866848407707</v>
      </c>
      <c r="AT855" s="391">
        <v>1.5349825579865721</v>
      </c>
      <c r="AU855" s="391">
        <v>1.83545387</v>
      </c>
      <c r="AV855" s="391">
        <v>0.33212010000000008</v>
      </c>
      <c r="AW855" s="391">
        <v>1.3578738232453949</v>
      </c>
      <c r="AX855" s="391">
        <v>14.683625399999999</v>
      </c>
      <c r="AY855" s="391">
        <v>2.2141484300000003</v>
      </c>
    </row>
    <row r="856" spans="1:51" customFormat="1" x14ac:dyDescent="0.25">
      <c r="A856" s="384" t="s">
        <v>1245</v>
      </c>
      <c r="B856" s="384" t="s">
        <v>336</v>
      </c>
      <c r="C856" s="382">
        <v>3</v>
      </c>
      <c r="D856" s="384" t="s">
        <v>610</v>
      </c>
      <c r="E856" s="382">
        <v>51</v>
      </c>
      <c r="F856" s="386">
        <v>2019</v>
      </c>
      <c r="G856" s="390">
        <v>167.24512000000001</v>
      </c>
      <c r="H856" s="387">
        <v>44.865860125832647</v>
      </c>
      <c r="I856" s="387">
        <v>1.7238416983556824</v>
      </c>
      <c r="J856" s="387">
        <v>1.399550240307885</v>
      </c>
      <c r="K856" s="387">
        <v>1.2743515194447174E-2</v>
      </c>
      <c r="L856" s="387">
        <v>1.5238104406275051E-2</v>
      </c>
      <c r="M856" s="387">
        <v>2.757290377142244E-3</v>
      </c>
      <c r="N856" s="387">
        <v>1.1273156150964771E-2</v>
      </c>
      <c r="O856" s="387">
        <v>0.12190476589092702</v>
      </c>
      <c r="P856" s="387">
        <v>1.8382041879607607E-2</v>
      </c>
      <c r="Q856" s="391">
        <v>7503.5961606480969</v>
      </c>
      <c r="R856" s="391">
        <v>288.30411170249994</v>
      </c>
      <c r="S856" s="391">
        <v>234.06794788632109</v>
      </c>
      <c r="T856" s="391">
        <v>2.1312907279171411</v>
      </c>
      <c r="U856" s="391">
        <v>2.5484985999999998</v>
      </c>
      <c r="V856" s="391">
        <v>0.46114335999999989</v>
      </c>
      <c r="W856" s="391">
        <v>1.8853803532468414</v>
      </c>
      <c r="X856" s="391">
        <v>20.387977199999998</v>
      </c>
      <c r="Y856" s="391">
        <v>3.0743068</v>
      </c>
      <c r="AA856" s="384" t="s">
        <v>1245</v>
      </c>
      <c r="AB856" s="384" t="s">
        <v>336</v>
      </c>
      <c r="AC856" s="382">
        <v>3</v>
      </c>
      <c r="AD856" s="384" t="s">
        <v>610</v>
      </c>
      <c r="AE856" s="382">
        <v>51</v>
      </c>
      <c r="AF856" s="386">
        <v>2019</v>
      </c>
      <c r="AG856" s="390">
        <v>167.24512000000001</v>
      </c>
      <c r="AH856" s="387">
        <v>44.865860125832647</v>
      </c>
      <c r="AI856" s="387">
        <v>1.7238416983556824</v>
      </c>
      <c r="AJ856" s="387">
        <v>1.399550240307885</v>
      </c>
      <c r="AK856" s="387">
        <v>1.2743515194447174E-2</v>
      </c>
      <c r="AL856" s="387">
        <v>1.5238104406275051E-2</v>
      </c>
      <c r="AM856" s="387">
        <v>2.757290377142244E-3</v>
      </c>
      <c r="AN856" s="387">
        <v>1.1273156150964771E-2</v>
      </c>
      <c r="AO856" s="387">
        <v>0.12190476589092702</v>
      </c>
      <c r="AP856" s="387">
        <v>1.8382041879607607E-2</v>
      </c>
      <c r="AQ856" s="391">
        <v>7503.5961606480969</v>
      </c>
      <c r="AR856" s="391">
        <v>288.30411170249994</v>
      </c>
      <c r="AS856" s="391">
        <v>234.06794788632109</v>
      </c>
      <c r="AT856" s="391">
        <v>2.1312907279171411</v>
      </c>
      <c r="AU856" s="391">
        <v>2.5484985999999998</v>
      </c>
      <c r="AV856" s="391">
        <v>0.46114335999999989</v>
      </c>
      <c r="AW856" s="391">
        <v>1.8853803532468414</v>
      </c>
      <c r="AX856" s="391">
        <v>20.387977199999998</v>
      </c>
      <c r="AY856" s="391">
        <v>3.0743068</v>
      </c>
    </row>
    <row r="857" spans="1:51" customFormat="1" x14ac:dyDescent="0.25">
      <c r="A857" s="384" t="s">
        <v>1246</v>
      </c>
      <c r="B857" s="384" t="s">
        <v>336</v>
      </c>
      <c r="C857" s="382">
        <v>3</v>
      </c>
      <c r="D857" s="384" t="s">
        <v>610</v>
      </c>
      <c r="E857" s="382">
        <v>51</v>
      </c>
      <c r="F857" s="386">
        <v>2020</v>
      </c>
      <c r="G857" s="390">
        <v>137.24010399999997</v>
      </c>
      <c r="H857" s="387">
        <v>44.865959717123189</v>
      </c>
      <c r="I857" s="387">
        <v>1.7238427685795112</v>
      </c>
      <c r="J857" s="387">
        <v>1.3995499636912403</v>
      </c>
      <c r="K857" s="387">
        <v>1.2743528144697765E-2</v>
      </c>
      <c r="L857" s="387">
        <v>1.5238076765083187E-2</v>
      </c>
      <c r="M857" s="387">
        <v>2.7572906823212558E-3</v>
      </c>
      <c r="N857" s="387">
        <v>1.1273179568734869E-2</v>
      </c>
      <c r="O857" s="387">
        <v>0.1219045702559363</v>
      </c>
      <c r="P857" s="387">
        <v>1.8382032849523344E-2</v>
      </c>
      <c r="Q857" s="391">
        <v>6157.4089776377959</v>
      </c>
      <c r="R857" s="391">
        <v>236.5803608395</v>
      </c>
      <c r="S857" s="391">
        <v>192.074382570182</v>
      </c>
      <c r="T857" s="391">
        <v>1.748923127905248</v>
      </c>
      <c r="U857" s="391">
        <v>2.0912752399999999</v>
      </c>
      <c r="V857" s="391">
        <v>0.37841086000000002</v>
      </c>
      <c r="W857" s="391">
        <v>1.5471323364238483</v>
      </c>
      <c r="X857" s="391">
        <v>16.730195900000002</v>
      </c>
      <c r="Y857" s="391">
        <v>2.5227520999999995</v>
      </c>
      <c r="AA857" s="384" t="s">
        <v>1246</v>
      </c>
      <c r="AB857" s="384" t="s">
        <v>336</v>
      </c>
      <c r="AC857" s="382">
        <v>3</v>
      </c>
      <c r="AD857" s="384" t="s">
        <v>610</v>
      </c>
      <c r="AE857" s="382">
        <v>51</v>
      </c>
      <c r="AF857" s="386">
        <v>2020</v>
      </c>
      <c r="AG857" s="390">
        <v>137.24010399999997</v>
      </c>
      <c r="AH857" s="387">
        <v>44.865959717123189</v>
      </c>
      <c r="AI857" s="387">
        <v>1.7238427685795112</v>
      </c>
      <c r="AJ857" s="387">
        <v>1.3995499636912403</v>
      </c>
      <c r="AK857" s="387">
        <v>1.2743528144697765E-2</v>
      </c>
      <c r="AL857" s="387">
        <v>1.5238076765083187E-2</v>
      </c>
      <c r="AM857" s="387">
        <v>2.7572906823212558E-3</v>
      </c>
      <c r="AN857" s="387">
        <v>1.1273179568734869E-2</v>
      </c>
      <c r="AO857" s="387">
        <v>0.1219045702559363</v>
      </c>
      <c r="AP857" s="387">
        <v>1.8382032849523344E-2</v>
      </c>
      <c r="AQ857" s="391">
        <v>6157.4089776377959</v>
      </c>
      <c r="AR857" s="391">
        <v>236.5803608395</v>
      </c>
      <c r="AS857" s="391">
        <v>192.074382570182</v>
      </c>
      <c r="AT857" s="391">
        <v>1.748923127905248</v>
      </c>
      <c r="AU857" s="391">
        <v>2.0912752399999999</v>
      </c>
      <c r="AV857" s="391">
        <v>0.37841086000000002</v>
      </c>
      <c r="AW857" s="391">
        <v>1.5471323364238483</v>
      </c>
      <c r="AX857" s="391">
        <v>16.730195900000002</v>
      </c>
      <c r="AY857" s="391">
        <v>2.5227520999999995</v>
      </c>
    </row>
    <row r="858" spans="1:51" customFormat="1" x14ac:dyDescent="0.25">
      <c r="A858" s="384" t="s">
        <v>1247</v>
      </c>
      <c r="B858" s="384" t="s">
        <v>336</v>
      </c>
      <c r="C858" s="382">
        <v>3</v>
      </c>
      <c r="D858" s="384" t="s">
        <v>610</v>
      </c>
      <c r="E858" s="382">
        <v>51</v>
      </c>
      <c r="F858" s="386">
        <v>2021</v>
      </c>
      <c r="G858" s="390">
        <v>149.21113299999999</v>
      </c>
      <c r="H858" s="387">
        <v>44.866128158485793</v>
      </c>
      <c r="I858" s="387">
        <v>1.7238470288051495</v>
      </c>
      <c r="J858" s="387">
        <v>1.3995560569286145</v>
      </c>
      <c r="K858" s="387">
        <v>1.2743571952973742E-2</v>
      </c>
      <c r="L858" s="387">
        <v>1.5238128511496528E-2</v>
      </c>
      <c r="M858" s="387">
        <v>2.7572987466022388E-3</v>
      </c>
      <c r="N858" s="387">
        <v>1.1273206730476692E-2</v>
      </c>
      <c r="O858" s="387">
        <v>0.12190511146376726</v>
      </c>
      <c r="P858" s="387">
        <v>1.8382063354481736E-2</v>
      </c>
      <c r="Q858" s="391">
        <v>6694.5258158508686</v>
      </c>
      <c r="R858" s="391">
        <v>257.21716828669997</v>
      </c>
      <c r="S858" s="391">
        <v>208.82934495133105</v>
      </c>
      <c r="T858" s="391">
        <v>1.9014828095702347</v>
      </c>
      <c r="U858" s="391">
        <v>2.2736984200000001</v>
      </c>
      <c r="V858" s="391">
        <v>0.41141966999999996</v>
      </c>
      <c r="W858" s="391">
        <v>1.6820879487976528</v>
      </c>
      <c r="X858" s="391">
        <v>18.1895998</v>
      </c>
      <c r="Y858" s="391">
        <v>2.7428085000000002</v>
      </c>
      <c r="AA858" s="384" t="s">
        <v>1247</v>
      </c>
      <c r="AB858" s="384" t="s">
        <v>336</v>
      </c>
      <c r="AC858" s="382">
        <v>3</v>
      </c>
      <c r="AD858" s="384" t="s">
        <v>610</v>
      </c>
      <c r="AE858" s="382">
        <v>51</v>
      </c>
      <c r="AF858" s="386">
        <v>2021</v>
      </c>
      <c r="AG858" s="390">
        <v>149.21113299999999</v>
      </c>
      <c r="AH858" s="387">
        <v>44.866128158485793</v>
      </c>
      <c r="AI858" s="387">
        <v>1.7238470288051495</v>
      </c>
      <c r="AJ858" s="387">
        <v>1.3995560569286145</v>
      </c>
      <c r="AK858" s="387">
        <v>1.2743571952973742E-2</v>
      </c>
      <c r="AL858" s="387">
        <v>1.5238128511496528E-2</v>
      </c>
      <c r="AM858" s="387">
        <v>2.7572987466022388E-3</v>
      </c>
      <c r="AN858" s="387">
        <v>1.1273206730476692E-2</v>
      </c>
      <c r="AO858" s="387">
        <v>0.12190511146376726</v>
      </c>
      <c r="AP858" s="387">
        <v>1.8382063354481736E-2</v>
      </c>
      <c r="AQ858" s="391">
        <v>6694.5258158508686</v>
      </c>
      <c r="AR858" s="391">
        <v>257.21716828669997</v>
      </c>
      <c r="AS858" s="391">
        <v>208.82934495133105</v>
      </c>
      <c r="AT858" s="391">
        <v>1.9014828095702347</v>
      </c>
      <c r="AU858" s="391">
        <v>2.2736984200000001</v>
      </c>
      <c r="AV858" s="391">
        <v>0.41141966999999996</v>
      </c>
      <c r="AW858" s="391">
        <v>1.6820879487976528</v>
      </c>
      <c r="AX858" s="391">
        <v>18.1895998</v>
      </c>
      <c r="AY858" s="391">
        <v>2.7428085000000002</v>
      </c>
    </row>
    <row r="859" spans="1:51" customFormat="1" x14ac:dyDescent="0.25">
      <c r="A859" s="384" t="s">
        <v>1248</v>
      </c>
      <c r="B859" s="384" t="s">
        <v>336</v>
      </c>
      <c r="C859" s="382">
        <v>3</v>
      </c>
      <c r="D859" s="384" t="s">
        <v>610</v>
      </c>
      <c r="E859" s="382">
        <v>51</v>
      </c>
      <c r="F859" s="386">
        <v>2022</v>
      </c>
      <c r="G859" s="390">
        <v>163.81516599999992</v>
      </c>
      <c r="H859" s="387">
        <v>44.866228369041821</v>
      </c>
      <c r="I859" s="387">
        <v>1.7238517785709799</v>
      </c>
      <c r="J859" s="387">
        <v>1.3995574790200997</v>
      </c>
      <c r="K859" s="387">
        <v>1.274359286050944E-2</v>
      </c>
      <c r="L859" s="387">
        <v>1.5238181610120281E-2</v>
      </c>
      <c r="M859" s="387">
        <v>2.7573079527935785E-3</v>
      </c>
      <c r="N859" s="387">
        <v>1.1273226281021299E-2</v>
      </c>
      <c r="O859" s="387">
        <v>0.12190536802923368</v>
      </c>
      <c r="P859" s="387">
        <v>1.8382167375150128E-2</v>
      </c>
      <c r="Q859" s="391">
        <v>7349.7686480684915</v>
      </c>
      <c r="R859" s="391">
        <v>282.39306526600018</v>
      </c>
      <c r="S859" s="391">
        <v>229.26874075221906</v>
      </c>
      <c r="T859" s="391">
        <v>2.0875937798807676</v>
      </c>
      <c r="U859" s="391">
        <v>2.4962452499999999</v>
      </c>
      <c r="V859" s="391">
        <v>0.45168885999999997</v>
      </c>
      <c r="W859" s="391">
        <v>1.8467254345810658</v>
      </c>
      <c r="X859" s="391">
        <v>19.9699481</v>
      </c>
      <c r="Y859" s="391">
        <v>3.0112778000000007</v>
      </c>
      <c r="AA859" s="384" t="s">
        <v>1248</v>
      </c>
      <c r="AB859" s="384" t="s">
        <v>336</v>
      </c>
      <c r="AC859" s="382">
        <v>3</v>
      </c>
      <c r="AD859" s="384" t="s">
        <v>610</v>
      </c>
      <c r="AE859" s="382">
        <v>51</v>
      </c>
      <c r="AF859" s="386">
        <v>2022</v>
      </c>
      <c r="AG859" s="390">
        <v>163.81516599999992</v>
      </c>
      <c r="AH859" s="387">
        <v>44.866228369041821</v>
      </c>
      <c r="AI859" s="387">
        <v>1.7238517785709799</v>
      </c>
      <c r="AJ859" s="387">
        <v>1.3995574790200997</v>
      </c>
      <c r="AK859" s="387">
        <v>1.274359286050944E-2</v>
      </c>
      <c r="AL859" s="387">
        <v>1.5238181610120281E-2</v>
      </c>
      <c r="AM859" s="387">
        <v>2.7573079527935785E-3</v>
      </c>
      <c r="AN859" s="387">
        <v>1.1273226281021299E-2</v>
      </c>
      <c r="AO859" s="387">
        <v>0.12190536802923368</v>
      </c>
      <c r="AP859" s="387">
        <v>1.8382167375150128E-2</v>
      </c>
      <c r="AQ859" s="391">
        <v>7349.7686480684915</v>
      </c>
      <c r="AR859" s="391">
        <v>282.39306526600018</v>
      </c>
      <c r="AS859" s="391">
        <v>229.26874075221906</v>
      </c>
      <c r="AT859" s="391">
        <v>2.0875937798807676</v>
      </c>
      <c r="AU859" s="391">
        <v>2.4962452499999999</v>
      </c>
      <c r="AV859" s="391">
        <v>0.45168885999999997</v>
      </c>
      <c r="AW859" s="391">
        <v>1.8467254345810658</v>
      </c>
      <c r="AX859" s="391">
        <v>19.9699481</v>
      </c>
      <c r="AY859" s="391">
        <v>3.0112778000000007</v>
      </c>
    </row>
    <row r="860" spans="1:51" customFormat="1" x14ac:dyDescent="0.25">
      <c r="A860" s="384" t="s">
        <v>1249</v>
      </c>
      <c r="B860" s="384" t="s">
        <v>336</v>
      </c>
      <c r="C860" s="382">
        <v>3</v>
      </c>
      <c r="D860" s="384" t="s">
        <v>610</v>
      </c>
      <c r="E860" s="382">
        <v>51</v>
      </c>
      <c r="F860" s="386">
        <v>2023</v>
      </c>
      <c r="G860" s="390">
        <v>169.66143899999997</v>
      </c>
      <c r="H860" s="387">
        <v>44.866109095500967</v>
      </c>
      <c r="I860" s="387">
        <v>1.7238483893544012</v>
      </c>
      <c r="J860" s="387">
        <v>1.3995550783771207</v>
      </c>
      <c r="K860" s="387">
        <v>1.2743578977891336E-2</v>
      </c>
      <c r="L860" s="387">
        <v>1.523813693458064E-2</v>
      </c>
      <c r="M860" s="387">
        <v>2.7573097502727184E-3</v>
      </c>
      <c r="N860" s="387">
        <v>1.1273215990977496E-2</v>
      </c>
      <c r="O860" s="387">
        <v>0.12190498337102991</v>
      </c>
      <c r="P860" s="387">
        <v>1.8382147519095365E-2</v>
      </c>
      <c r="Q860" s="391">
        <v>7612.0486314736809</v>
      </c>
      <c r="R860" s="391">
        <v>292.47059835569996</v>
      </c>
      <c r="S860" s="391">
        <v>237.45052855722003</v>
      </c>
      <c r="T860" s="391">
        <v>2.1620939473991929</v>
      </c>
      <c r="U860" s="391">
        <v>2.5853242399999998</v>
      </c>
      <c r="V860" s="391">
        <v>0.46780913999999996</v>
      </c>
      <c r="W860" s="391">
        <v>1.9126300471870525</v>
      </c>
      <c r="X860" s="391">
        <v>20.682574900000002</v>
      </c>
      <c r="Y860" s="391">
        <v>3.1187415999999994</v>
      </c>
      <c r="AA860" s="384" t="s">
        <v>1249</v>
      </c>
      <c r="AB860" s="384" t="s">
        <v>336</v>
      </c>
      <c r="AC860" s="382">
        <v>3</v>
      </c>
      <c r="AD860" s="384" t="s">
        <v>610</v>
      </c>
      <c r="AE860" s="382">
        <v>51</v>
      </c>
      <c r="AF860" s="386">
        <v>2023</v>
      </c>
      <c r="AG860" s="390">
        <v>169.66143899999997</v>
      </c>
      <c r="AH860" s="387">
        <v>44.866109095500967</v>
      </c>
      <c r="AI860" s="387">
        <v>1.7238483893544012</v>
      </c>
      <c r="AJ860" s="387">
        <v>1.3995550783771207</v>
      </c>
      <c r="AK860" s="387">
        <v>1.2743578977891336E-2</v>
      </c>
      <c r="AL860" s="387">
        <v>1.523813693458064E-2</v>
      </c>
      <c r="AM860" s="387">
        <v>2.7573097502727184E-3</v>
      </c>
      <c r="AN860" s="387">
        <v>1.1273215990977496E-2</v>
      </c>
      <c r="AO860" s="387">
        <v>0.12190498337102991</v>
      </c>
      <c r="AP860" s="387">
        <v>1.8382147519095365E-2</v>
      </c>
      <c r="AQ860" s="391">
        <v>7612.0486314736809</v>
      </c>
      <c r="AR860" s="391">
        <v>292.47059835569996</v>
      </c>
      <c r="AS860" s="391">
        <v>237.45052855722003</v>
      </c>
      <c r="AT860" s="391">
        <v>2.1620939473991929</v>
      </c>
      <c r="AU860" s="391">
        <v>2.5853242399999998</v>
      </c>
      <c r="AV860" s="391">
        <v>0.46780913999999996</v>
      </c>
      <c r="AW860" s="391">
        <v>1.9126300471870525</v>
      </c>
      <c r="AX860" s="391">
        <v>20.682574900000002</v>
      </c>
      <c r="AY860" s="391">
        <v>3.1187415999999994</v>
      </c>
    </row>
    <row r="861" spans="1:51" customFormat="1" x14ac:dyDescent="0.25">
      <c r="A861" s="384" t="s">
        <v>1250</v>
      </c>
      <c r="B861" s="384" t="s">
        <v>336</v>
      </c>
      <c r="C861" s="382">
        <v>3</v>
      </c>
      <c r="D861" s="384" t="s">
        <v>610</v>
      </c>
      <c r="E861" s="382">
        <v>51</v>
      </c>
      <c r="F861" s="386">
        <v>2024</v>
      </c>
      <c r="G861" s="390">
        <v>182.95149800000004</v>
      </c>
      <c r="H861" s="387">
        <v>44.865933673491121</v>
      </c>
      <c r="I861" s="387">
        <v>1.7238407343442463</v>
      </c>
      <c r="J861" s="387">
        <v>1.3995506398437854</v>
      </c>
      <c r="K861" s="387">
        <v>1.2743536060487387E-2</v>
      </c>
      <c r="L861" s="387">
        <v>1.5238075831442488E-2</v>
      </c>
      <c r="M861" s="387">
        <v>2.7572920446926313E-3</v>
      </c>
      <c r="N861" s="387">
        <v>1.1273177546175094E-2</v>
      </c>
      <c r="O861" s="387">
        <v>0.12190467934840299</v>
      </c>
      <c r="P861" s="387">
        <v>1.8382041889594147E-2</v>
      </c>
      <c r="Q861" s="391">
        <v>8208.2897747338448</v>
      </c>
      <c r="R861" s="391">
        <v>315.3792446617</v>
      </c>
      <c r="S861" s="391">
        <v>256.04988608627906</v>
      </c>
      <c r="T861" s="391">
        <v>2.3314490120831866</v>
      </c>
      <c r="U861" s="391">
        <v>2.7878287999999993</v>
      </c>
      <c r="V861" s="391">
        <v>0.50445070999999997</v>
      </c>
      <c r="W861" s="391">
        <v>2.062444719292698</v>
      </c>
      <c r="X861" s="391">
        <v>22.302643699999997</v>
      </c>
      <c r="Y861" s="391">
        <v>3.3630221000000002</v>
      </c>
      <c r="AA861" s="384" t="s">
        <v>1250</v>
      </c>
      <c r="AB861" s="384" t="s">
        <v>336</v>
      </c>
      <c r="AC861" s="382">
        <v>3</v>
      </c>
      <c r="AD861" s="384" t="s">
        <v>610</v>
      </c>
      <c r="AE861" s="382">
        <v>51</v>
      </c>
      <c r="AF861" s="386">
        <v>2024</v>
      </c>
      <c r="AG861" s="390">
        <v>182.95149800000004</v>
      </c>
      <c r="AH861" s="387">
        <v>44.865933673491121</v>
      </c>
      <c r="AI861" s="387">
        <v>1.7238407343442463</v>
      </c>
      <c r="AJ861" s="387">
        <v>1.3995506398437854</v>
      </c>
      <c r="AK861" s="387">
        <v>1.2743536060487387E-2</v>
      </c>
      <c r="AL861" s="387">
        <v>1.5238075831442488E-2</v>
      </c>
      <c r="AM861" s="387">
        <v>2.7572920446926313E-3</v>
      </c>
      <c r="AN861" s="387">
        <v>1.1273177546175094E-2</v>
      </c>
      <c r="AO861" s="387">
        <v>0.12190467934840299</v>
      </c>
      <c r="AP861" s="387">
        <v>1.8382041889594147E-2</v>
      </c>
      <c r="AQ861" s="391">
        <v>8208.2897747338448</v>
      </c>
      <c r="AR861" s="391">
        <v>315.3792446617</v>
      </c>
      <c r="AS861" s="391">
        <v>256.04988608627906</v>
      </c>
      <c r="AT861" s="391">
        <v>2.3314490120831866</v>
      </c>
      <c r="AU861" s="391">
        <v>2.7878287999999993</v>
      </c>
      <c r="AV861" s="391">
        <v>0.50445070999999997</v>
      </c>
      <c r="AW861" s="391">
        <v>2.062444719292698</v>
      </c>
      <c r="AX861" s="391">
        <v>22.302643699999997</v>
      </c>
      <c r="AY861" s="391">
        <v>3.3630221000000002</v>
      </c>
    </row>
    <row r="862" spans="1:51" customFormat="1" x14ac:dyDescent="0.25">
      <c r="A862" s="384" t="s">
        <v>1251</v>
      </c>
      <c r="B862" s="384" t="s">
        <v>336</v>
      </c>
      <c r="C862" s="382">
        <v>3</v>
      </c>
      <c r="D862" s="384" t="s">
        <v>610</v>
      </c>
      <c r="E862" s="382">
        <v>51</v>
      </c>
      <c r="F862" s="386">
        <v>2025</v>
      </c>
      <c r="G862" s="390">
        <v>189.03921899999997</v>
      </c>
      <c r="H862" s="387">
        <v>44.865857863190769</v>
      </c>
      <c r="I862" s="387">
        <v>1.7238400905888214</v>
      </c>
      <c r="J862" s="387">
        <v>1.3995462566820427</v>
      </c>
      <c r="K862" s="387">
        <v>1.2743502304615965E-2</v>
      </c>
      <c r="L862" s="387">
        <v>1.5238044334070174E-2</v>
      </c>
      <c r="M862" s="387">
        <v>2.7572810698080594E-3</v>
      </c>
      <c r="N862" s="387">
        <v>1.1273154551340947E-2</v>
      </c>
      <c r="O862" s="387">
        <v>0.12190443825310132</v>
      </c>
      <c r="P862" s="387">
        <v>1.8381968664396568E-2</v>
      </c>
      <c r="Q862" s="391">
        <v>8481.4067302225903</v>
      </c>
      <c r="R862" s="391">
        <v>325.87338440579998</v>
      </c>
      <c r="S862" s="391">
        <v>264.56913131754686</v>
      </c>
      <c r="T862" s="391">
        <v>2.4090217229893018</v>
      </c>
      <c r="U862" s="391">
        <v>2.8805880000000004</v>
      </c>
      <c r="V862" s="391">
        <v>0.52123425999999995</v>
      </c>
      <c r="W862" s="391">
        <v>2.1310683320517878</v>
      </c>
      <c r="X862" s="391">
        <v>23.044719799999996</v>
      </c>
      <c r="Y862" s="391">
        <v>3.4749129999999995</v>
      </c>
      <c r="AA862" s="384" t="s">
        <v>1251</v>
      </c>
      <c r="AB862" s="384" t="s">
        <v>336</v>
      </c>
      <c r="AC862" s="382">
        <v>3</v>
      </c>
      <c r="AD862" s="384" t="s">
        <v>610</v>
      </c>
      <c r="AE862" s="382">
        <v>51</v>
      </c>
      <c r="AF862" s="386">
        <v>2025</v>
      </c>
      <c r="AG862" s="390">
        <v>189.03921899999997</v>
      </c>
      <c r="AH862" s="387">
        <v>44.865857863190769</v>
      </c>
      <c r="AI862" s="387">
        <v>1.7238400905888214</v>
      </c>
      <c r="AJ862" s="387">
        <v>1.3995462566820427</v>
      </c>
      <c r="AK862" s="387">
        <v>1.2743502304615965E-2</v>
      </c>
      <c r="AL862" s="387">
        <v>1.5238044334070174E-2</v>
      </c>
      <c r="AM862" s="387">
        <v>2.7572810698080594E-3</v>
      </c>
      <c r="AN862" s="387">
        <v>1.1273154551340947E-2</v>
      </c>
      <c r="AO862" s="387">
        <v>0.12190443825310132</v>
      </c>
      <c r="AP862" s="387">
        <v>1.8381968664396568E-2</v>
      </c>
      <c r="AQ862" s="391">
        <v>8481.4067302225903</v>
      </c>
      <c r="AR862" s="391">
        <v>325.87338440579998</v>
      </c>
      <c r="AS862" s="391">
        <v>264.56913131754686</v>
      </c>
      <c r="AT862" s="391">
        <v>2.4090217229893018</v>
      </c>
      <c r="AU862" s="391">
        <v>2.8805880000000004</v>
      </c>
      <c r="AV862" s="391">
        <v>0.52123425999999995</v>
      </c>
      <c r="AW862" s="391">
        <v>2.1310683320517878</v>
      </c>
      <c r="AX862" s="391">
        <v>23.044719799999996</v>
      </c>
      <c r="AY862" s="391">
        <v>3.4749129999999995</v>
      </c>
    </row>
    <row r="863" spans="1:51" customFormat="1" x14ac:dyDescent="0.25">
      <c r="A863" s="384" t="s">
        <v>1252</v>
      </c>
      <c r="B863" s="384" t="s">
        <v>336</v>
      </c>
      <c r="C863" s="382">
        <v>3</v>
      </c>
      <c r="D863" s="384" t="s">
        <v>610</v>
      </c>
      <c r="E863" s="382">
        <v>51</v>
      </c>
      <c r="F863" s="386">
        <v>2026</v>
      </c>
      <c r="G863" s="390">
        <v>196.23311500000003</v>
      </c>
      <c r="H863" s="387">
        <v>19.797681040279439</v>
      </c>
      <c r="I863" s="387">
        <v>1.1557090717384773</v>
      </c>
      <c r="J863" s="387">
        <v>0.54964402677054791</v>
      </c>
      <c r="K863" s="387">
        <v>7.3274525177270469E-3</v>
      </c>
      <c r="L863" s="387">
        <v>1.5238112588693295E-2</v>
      </c>
      <c r="M863" s="387">
        <v>2.7572981247329232E-3</v>
      </c>
      <c r="N863" s="387">
        <v>6.4820034708435899E-3</v>
      </c>
      <c r="O863" s="387">
        <v>0.12190485892251161</v>
      </c>
      <c r="P863" s="387">
        <v>1.8382085510898604E-2</v>
      </c>
      <c r="Q863" s="391">
        <v>3884.9606203104754</v>
      </c>
      <c r="R863" s="391">
        <v>226.78839118099989</v>
      </c>
      <c r="S863" s="391">
        <v>107.85835951432801</v>
      </c>
      <c r="T863" s="391">
        <v>1.4378888325681713</v>
      </c>
      <c r="U863" s="391">
        <v>2.9902222999999997</v>
      </c>
      <c r="V863" s="391">
        <v>0.54107320000000014</v>
      </c>
      <c r="W863" s="391">
        <v>1.2719837325244494</v>
      </c>
      <c r="X863" s="391">
        <v>23.921770200000001</v>
      </c>
      <c r="Y863" s="391">
        <v>3.6071738999999998</v>
      </c>
      <c r="AA863" s="384" t="s">
        <v>1252</v>
      </c>
      <c r="AB863" s="384" t="s">
        <v>336</v>
      </c>
      <c r="AC863" s="382">
        <v>3</v>
      </c>
      <c r="AD863" s="384" t="s">
        <v>610</v>
      </c>
      <c r="AE863" s="382">
        <v>51</v>
      </c>
      <c r="AF863" s="386">
        <v>2026</v>
      </c>
      <c r="AG863" s="390">
        <v>196.23311500000003</v>
      </c>
      <c r="AH863" s="387">
        <v>19.797681040279439</v>
      </c>
      <c r="AI863" s="387">
        <v>1.1557090717384773</v>
      </c>
      <c r="AJ863" s="387">
        <v>0.54964402677054791</v>
      </c>
      <c r="AK863" s="387">
        <v>7.3274525177270469E-3</v>
      </c>
      <c r="AL863" s="387">
        <v>1.5238112588693295E-2</v>
      </c>
      <c r="AM863" s="387">
        <v>2.7572981247329232E-3</v>
      </c>
      <c r="AN863" s="387">
        <v>6.4820034708435899E-3</v>
      </c>
      <c r="AO863" s="387">
        <v>0.12190485892251161</v>
      </c>
      <c r="AP863" s="387">
        <v>1.8382085510898604E-2</v>
      </c>
      <c r="AQ863" s="391">
        <v>3884.9606203104754</v>
      </c>
      <c r="AR863" s="391">
        <v>226.78839118099989</v>
      </c>
      <c r="AS863" s="391">
        <v>107.85835951432801</v>
      </c>
      <c r="AT863" s="391">
        <v>1.4378888325681713</v>
      </c>
      <c r="AU863" s="391">
        <v>2.9902222999999997</v>
      </c>
      <c r="AV863" s="391">
        <v>0.54107320000000014</v>
      </c>
      <c r="AW863" s="391">
        <v>1.2719837325244494</v>
      </c>
      <c r="AX863" s="391">
        <v>23.921770200000001</v>
      </c>
      <c r="AY863" s="391">
        <v>3.6071738999999998</v>
      </c>
    </row>
    <row r="864" spans="1:51" customFormat="1" x14ac:dyDescent="0.25">
      <c r="A864" s="384" t="s">
        <v>1253</v>
      </c>
      <c r="B864" s="384" t="s">
        <v>336</v>
      </c>
      <c r="C864" s="382">
        <v>3</v>
      </c>
      <c r="D864" s="384" t="s">
        <v>610</v>
      </c>
      <c r="E864" s="382">
        <v>51</v>
      </c>
      <c r="F864" s="386">
        <v>2027</v>
      </c>
      <c r="G864" s="390">
        <v>195.81347500000001</v>
      </c>
      <c r="H864" s="387">
        <v>19.588543844746866</v>
      </c>
      <c r="I864" s="387">
        <v>1.1512320268536165</v>
      </c>
      <c r="J864" s="387">
        <v>0.55020120921868609</v>
      </c>
      <c r="K864" s="387">
        <v>7.2592615893427997E-3</v>
      </c>
      <c r="L864" s="387">
        <v>1.5571214902345207E-2</v>
      </c>
      <c r="M864" s="387">
        <v>2.7572972186924324E-3</v>
      </c>
      <c r="N864" s="387">
        <v>6.4216863214210766E-3</v>
      </c>
      <c r="O864" s="387">
        <v>0.12456976875569979</v>
      </c>
      <c r="P864" s="387">
        <v>1.8382063849283099E-2</v>
      </c>
      <c r="Q864" s="391">
        <v>3835.7008404297449</v>
      </c>
      <c r="R864" s="391">
        <v>225.42674370949999</v>
      </c>
      <c r="S864" s="391">
        <v>107.73681072631297</v>
      </c>
      <c r="T864" s="391">
        <v>1.4214612377432367</v>
      </c>
      <c r="U864" s="391">
        <v>3.0490537000000009</v>
      </c>
      <c r="V864" s="391">
        <v>0.53991595000000014</v>
      </c>
      <c r="W864" s="391">
        <v>1.2574527139574281</v>
      </c>
      <c r="X864" s="391">
        <v>24.392439300000003</v>
      </c>
      <c r="Y864" s="391">
        <v>3.5994557999999999</v>
      </c>
      <c r="AA864" s="384" t="s">
        <v>1253</v>
      </c>
      <c r="AB864" s="384" t="s">
        <v>336</v>
      </c>
      <c r="AC864" s="382">
        <v>3</v>
      </c>
      <c r="AD864" s="384" t="s">
        <v>610</v>
      </c>
      <c r="AE864" s="382">
        <v>51</v>
      </c>
      <c r="AF864" s="386">
        <v>2027</v>
      </c>
      <c r="AG864" s="390">
        <v>195.81347500000001</v>
      </c>
      <c r="AH864" s="387">
        <v>19.588543844746866</v>
      </c>
      <c r="AI864" s="387">
        <v>1.1512320268536165</v>
      </c>
      <c r="AJ864" s="387">
        <v>0.55020120921868609</v>
      </c>
      <c r="AK864" s="387">
        <v>7.2592615893427997E-3</v>
      </c>
      <c r="AL864" s="387">
        <v>1.5571214902345207E-2</v>
      </c>
      <c r="AM864" s="387">
        <v>2.7572972186924324E-3</v>
      </c>
      <c r="AN864" s="387">
        <v>6.4216863214210766E-3</v>
      </c>
      <c r="AO864" s="387">
        <v>0.12456976875569979</v>
      </c>
      <c r="AP864" s="387">
        <v>1.8382063849283099E-2</v>
      </c>
      <c r="AQ864" s="391">
        <v>3835.7008404297449</v>
      </c>
      <c r="AR864" s="391">
        <v>225.42674370949999</v>
      </c>
      <c r="AS864" s="391">
        <v>107.73681072631297</v>
      </c>
      <c r="AT864" s="391">
        <v>1.4214612377432367</v>
      </c>
      <c r="AU864" s="391">
        <v>3.0490537000000009</v>
      </c>
      <c r="AV864" s="391">
        <v>0.53991595000000014</v>
      </c>
      <c r="AW864" s="391">
        <v>1.2574527139574281</v>
      </c>
      <c r="AX864" s="391">
        <v>24.392439300000003</v>
      </c>
      <c r="AY864" s="391">
        <v>3.5994557999999999</v>
      </c>
    </row>
    <row r="865" spans="1:51" customFormat="1" x14ac:dyDescent="0.25">
      <c r="A865" s="384" t="s">
        <v>1254</v>
      </c>
      <c r="B865" s="384" t="s">
        <v>336</v>
      </c>
      <c r="C865" s="382">
        <v>3</v>
      </c>
      <c r="D865" s="384" t="s">
        <v>610</v>
      </c>
      <c r="E865" s="382">
        <v>51</v>
      </c>
      <c r="F865" s="386">
        <v>2028</v>
      </c>
      <c r="G865" s="390">
        <v>191.741153</v>
      </c>
      <c r="H865" s="387">
        <v>19.588566799348058</v>
      </c>
      <c r="I865" s="387">
        <v>1.1512309419892766</v>
      </c>
      <c r="J865" s="387">
        <v>0.55020179356630872</v>
      </c>
      <c r="K865" s="387">
        <v>7.2592595921194035E-3</v>
      </c>
      <c r="L865" s="387">
        <v>1.5571222209141504E-2</v>
      </c>
      <c r="M865" s="387">
        <v>2.7572959259298908E-3</v>
      </c>
      <c r="N865" s="387">
        <v>6.4216817116031499E-3</v>
      </c>
      <c r="O865" s="387">
        <v>0.12456975524706476</v>
      </c>
      <c r="P865" s="387">
        <v>1.8382052286918291E-2</v>
      </c>
      <c r="Q865" s="391">
        <v>3755.9343837245165</v>
      </c>
      <c r="R865" s="391">
        <v>220.73834818629999</v>
      </c>
      <c r="S865" s="391">
        <v>105.49632628107202</v>
      </c>
      <c r="T865" s="391">
        <v>1.3918988041192841</v>
      </c>
      <c r="U865" s="391">
        <v>2.9856440999999991</v>
      </c>
      <c r="V865" s="391">
        <v>0.52868709999999985</v>
      </c>
      <c r="W865" s="391">
        <v>1.2313006555818014</v>
      </c>
      <c r="X865" s="391">
        <v>23.885148499999996</v>
      </c>
      <c r="Y865" s="391">
        <v>3.5245959</v>
      </c>
      <c r="AA865" s="384" t="s">
        <v>1254</v>
      </c>
      <c r="AB865" s="384" t="s">
        <v>336</v>
      </c>
      <c r="AC865" s="382">
        <v>3</v>
      </c>
      <c r="AD865" s="384" t="s">
        <v>610</v>
      </c>
      <c r="AE865" s="382">
        <v>51</v>
      </c>
      <c r="AF865" s="386">
        <v>2028</v>
      </c>
      <c r="AG865" s="390">
        <v>191.741153</v>
      </c>
      <c r="AH865" s="387">
        <v>19.588566799348058</v>
      </c>
      <c r="AI865" s="387">
        <v>1.1512309419892766</v>
      </c>
      <c r="AJ865" s="387">
        <v>0.55020179356630872</v>
      </c>
      <c r="AK865" s="387">
        <v>7.2592595921194035E-3</v>
      </c>
      <c r="AL865" s="387">
        <v>1.5571222209141504E-2</v>
      </c>
      <c r="AM865" s="387">
        <v>2.7572959259298908E-3</v>
      </c>
      <c r="AN865" s="387">
        <v>6.4216817116031499E-3</v>
      </c>
      <c r="AO865" s="387">
        <v>0.12456975524706476</v>
      </c>
      <c r="AP865" s="387">
        <v>1.8382052286918291E-2</v>
      </c>
      <c r="AQ865" s="391">
        <v>3755.9343837245165</v>
      </c>
      <c r="AR865" s="391">
        <v>220.73834818629999</v>
      </c>
      <c r="AS865" s="391">
        <v>105.49632628107202</v>
      </c>
      <c r="AT865" s="391">
        <v>1.3918988041192841</v>
      </c>
      <c r="AU865" s="391">
        <v>2.9856440999999991</v>
      </c>
      <c r="AV865" s="391">
        <v>0.52868709999999985</v>
      </c>
      <c r="AW865" s="391">
        <v>1.2313006555818014</v>
      </c>
      <c r="AX865" s="391">
        <v>23.885148499999996</v>
      </c>
      <c r="AY865" s="391">
        <v>3.5245959</v>
      </c>
    </row>
    <row r="866" spans="1:51" customFormat="1" x14ac:dyDescent="0.25">
      <c r="A866" s="384" t="s">
        <v>1411</v>
      </c>
      <c r="B866" s="384" t="s">
        <v>336</v>
      </c>
      <c r="C866" s="382">
        <v>3</v>
      </c>
      <c r="D866" s="384" t="s">
        <v>610</v>
      </c>
      <c r="E866" s="382">
        <v>51</v>
      </c>
      <c r="F866" s="386">
        <v>2029</v>
      </c>
      <c r="G866" s="390">
        <v>175.952462</v>
      </c>
      <c r="H866" s="387">
        <v>19.588554012193438</v>
      </c>
      <c r="I866" s="387">
        <v>1.1512292800228054</v>
      </c>
      <c r="J866" s="387">
        <v>0.55020135204064391</v>
      </c>
      <c r="K866" s="387">
        <v>7.2592730001439639E-3</v>
      </c>
      <c r="L866" s="387">
        <v>1.557121053526378E-2</v>
      </c>
      <c r="M866" s="387">
        <v>2.7572946947454473E-3</v>
      </c>
      <c r="N866" s="387">
        <v>6.421696084247845E-3</v>
      </c>
      <c r="O866" s="387">
        <v>0.12456964711297985</v>
      </c>
      <c r="P866" s="387">
        <v>1.8382046282478276E-2</v>
      </c>
      <c r="Q866" s="391">
        <v>3446.6543054654135</v>
      </c>
      <c r="R866" s="391">
        <v>202.56162614650003</v>
      </c>
      <c r="S866" s="391">
        <v>96.809282487280015</v>
      </c>
      <c r="T866" s="391">
        <v>1.2772869567054568</v>
      </c>
      <c r="U866" s="391">
        <v>2.7397928299999998</v>
      </c>
      <c r="V866" s="391">
        <v>0.48515278999999989</v>
      </c>
      <c r="W866" s="391">
        <v>1.1299132362391677</v>
      </c>
      <c r="X866" s="391">
        <v>21.918336099999998</v>
      </c>
      <c r="Y866" s="391">
        <v>3.2343663</v>
      </c>
      <c r="AA866" s="384" t="s">
        <v>1411</v>
      </c>
      <c r="AB866" s="384" t="s">
        <v>336</v>
      </c>
      <c r="AC866" s="382">
        <v>3</v>
      </c>
      <c r="AD866" s="384" t="s">
        <v>610</v>
      </c>
      <c r="AE866" s="382">
        <v>51</v>
      </c>
      <c r="AF866" s="386">
        <v>2029</v>
      </c>
      <c r="AG866" s="390">
        <v>175.952462</v>
      </c>
      <c r="AH866" s="387">
        <v>19.588554012193438</v>
      </c>
      <c r="AI866" s="387">
        <v>1.1512292800228054</v>
      </c>
      <c r="AJ866" s="387">
        <v>0.55020135204064391</v>
      </c>
      <c r="AK866" s="387">
        <v>7.2592730001439639E-3</v>
      </c>
      <c r="AL866" s="387">
        <v>1.557121053526378E-2</v>
      </c>
      <c r="AM866" s="387">
        <v>2.7572946947454473E-3</v>
      </c>
      <c r="AN866" s="387">
        <v>6.421696084247845E-3</v>
      </c>
      <c r="AO866" s="387">
        <v>0.12456964711297985</v>
      </c>
      <c r="AP866" s="387">
        <v>1.8382046282478276E-2</v>
      </c>
      <c r="AQ866" s="391">
        <v>3446.6543054654135</v>
      </c>
      <c r="AR866" s="391">
        <v>202.56162614650003</v>
      </c>
      <c r="AS866" s="391">
        <v>96.809282487280015</v>
      </c>
      <c r="AT866" s="391">
        <v>1.2772869567054568</v>
      </c>
      <c r="AU866" s="391">
        <v>2.7397928299999998</v>
      </c>
      <c r="AV866" s="391">
        <v>0.48515278999999989</v>
      </c>
      <c r="AW866" s="391">
        <v>1.1299132362391677</v>
      </c>
      <c r="AX866" s="391">
        <v>21.918336099999998</v>
      </c>
      <c r="AY866" s="391">
        <v>3.2343663</v>
      </c>
    </row>
    <row r="867" spans="1:51" customFormat="1" x14ac:dyDescent="0.25">
      <c r="A867" s="384" t="s">
        <v>1412</v>
      </c>
      <c r="B867" s="384" t="s">
        <v>336</v>
      </c>
      <c r="C867" s="382">
        <v>3</v>
      </c>
      <c r="D867" s="384" t="s">
        <v>610</v>
      </c>
      <c r="E867" s="382">
        <v>51</v>
      </c>
      <c r="F867" s="386">
        <v>2030</v>
      </c>
      <c r="G867" s="390">
        <v>159.58894799999999</v>
      </c>
      <c r="H867" s="387">
        <v>19.588515924388425</v>
      </c>
      <c r="I867" s="387">
        <v>1.1512293611077629</v>
      </c>
      <c r="J867" s="387">
        <v>0.55020111827600993</v>
      </c>
      <c r="K867" s="387">
        <v>7.2592644798874627E-3</v>
      </c>
      <c r="L867" s="387">
        <v>1.5571187673973518E-2</v>
      </c>
      <c r="M867" s="387">
        <v>2.7572953234831772E-3</v>
      </c>
      <c r="N867" s="387">
        <v>6.4216840035576693E-3</v>
      </c>
      <c r="O867" s="387">
        <v>0.12456946078747257</v>
      </c>
      <c r="P867" s="387">
        <v>1.838205111797591E-2</v>
      </c>
      <c r="Q867" s="391">
        <v>3126.1106492543959</v>
      </c>
      <c r="R867" s="391">
        <v>183.72348264589999</v>
      </c>
      <c r="S867" s="391">
        <v>87.806017654091988</v>
      </c>
      <c r="T867" s="391">
        <v>1.1584983815990073</v>
      </c>
      <c r="U867" s="391">
        <v>2.4849894600000004</v>
      </c>
      <c r="V867" s="391">
        <v>0.44003385999999989</v>
      </c>
      <c r="W867" s="391">
        <v>1.0248297945161966</v>
      </c>
      <c r="X867" s="391">
        <v>19.879909199999997</v>
      </c>
      <c r="Y867" s="391">
        <v>2.9335721999999991</v>
      </c>
      <c r="AA867" s="384" t="s">
        <v>1412</v>
      </c>
      <c r="AB867" s="384" t="s">
        <v>336</v>
      </c>
      <c r="AC867" s="382">
        <v>3</v>
      </c>
      <c r="AD867" s="384" t="s">
        <v>610</v>
      </c>
      <c r="AE867" s="382">
        <v>51</v>
      </c>
      <c r="AF867" s="386">
        <v>2030</v>
      </c>
      <c r="AG867" s="390">
        <v>159.58894799999999</v>
      </c>
      <c r="AH867" s="387">
        <v>19.588515924388425</v>
      </c>
      <c r="AI867" s="387">
        <v>1.1512293611077629</v>
      </c>
      <c r="AJ867" s="387">
        <v>0.55020111827600993</v>
      </c>
      <c r="AK867" s="387">
        <v>7.2592644798874627E-3</v>
      </c>
      <c r="AL867" s="387">
        <v>1.5571187673973518E-2</v>
      </c>
      <c r="AM867" s="387">
        <v>2.7572953234831772E-3</v>
      </c>
      <c r="AN867" s="387">
        <v>6.4216840035576693E-3</v>
      </c>
      <c r="AO867" s="387">
        <v>0.12456946078747257</v>
      </c>
      <c r="AP867" s="387">
        <v>1.838205111797591E-2</v>
      </c>
      <c r="AQ867" s="391">
        <v>3126.1106492543959</v>
      </c>
      <c r="AR867" s="391">
        <v>183.72348264589999</v>
      </c>
      <c r="AS867" s="391">
        <v>87.806017654091988</v>
      </c>
      <c r="AT867" s="391">
        <v>1.1584983815990073</v>
      </c>
      <c r="AU867" s="391">
        <v>2.4849894600000004</v>
      </c>
      <c r="AV867" s="391">
        <v>0.44003385999999989</v>
      </c>
      <c r="AW867" s="391">
        <v>1.0248297945161966</v>
      </c>
      <c r="AX867" s="391">
        <v>19.879909199999997</v>
      </c>
      <c r="AY867" s="391">
        <v>2.9335721999999991</v>
      </c>
    </row>
    <row r="868" spans="1:51" customFormat="1" x14ac:dyDescent="0.25">
      <c r="A868" s="384" t="s">
        <v>2125</v>
      </c>
      <c r="B868" s="384" t="s">
        <v>336</v>
      </c>
      <c r="C868" s="382">
        <v>3</v>
      </c>
      <c r="D868" s="384" t="s">
        <v>610</v>
      </c>
      <c r="E868" s="382">
        <v>51</v>
      </c>
      <c r="F868" s="386">
        <v>2031</v>
      </c>
      <c r="G868" s="390">
        <v>154.52943200000004</v>
      </c>
      <c r="H868" s="387">
        <v>19.588548572408829</v>
      </c>
      <c r="I868" s="387">
        <v>1.1512314798400347</v>
      </c>
      <c r="J868" s="387">
        <v>0.55020206733132859</v>
      </c>
      <c r="K868" s="387">
        <v>7.2592883137790089E-3</v>
      </c>
      <c r="L868" s="387">
        <v>1.5571239141033014E-2</v>
      </c>
      <c r="M868" s="387">
        <v>2.7572997226832474E-3</v>
      </c>
      <c r="N868" s="387">
        <v>6.421704284464029E-3</v>
      </c>
      <c r="O868" s="387">
        <v>0.12457005601366604</v>
      </c>
      <c r="P868" s="387">
        <v>1.8382070413615441E-2</v>
      </c>
      <c r="Q868" s="391">
        <v>3027.0072845987479</v>
      </c>
      <c r="R868" s="391">
        <v>177.89914668020006</v>
      </c>
      <c r="S868" s="391">
        <v>85.022412949935983</v>
      </c>
      <c r="T868" s="391">
        <v>1.1217736998525083</v>
      </c>
      <c r="U868" s="391">
        <v>2.4062147400000002</v>
      </c>
      <c r="V868" s="391">
        <v>0.42608395999999987</v>
      </c>
      <c r="W868" s="391">
        <v>0.99234231555019314</v>
      </c>
      <c r="X868" s="391">
        <v>19.249740000000003</v>
      </c>
      <c r="Y868" s="391">
        <v>2.8405708999999999</v>
      </c>
      <c r="AA868" s="384" t="s">
        <v>2125</v>
      </c>
      <c r="AB868" s="384" t="s">
        <v>336</v>
      </c>
      <c r="AC868" s="382">
        <v>3</v>
      </c>
      <c r="AD868" s="384" t="s">
        <v>610</v>
      </c>
      <c r="AE868" s="382">
        <v>51</v>
      </c>
      <c r="AF868" s="386">
        <v>2031</v>
      </c>
      <c r="AG868" s="390">
        <v>154.52943200000004</v>
      </c>
      <c r="AH868" s="387">
        <v>19.588548572408829</v>
      </c>
      <c r="AI868" s="387">
        <v>1.1512314798400347</v>
      </c>
      <c r="AJ868" s="387">
        <v>0.55020206733132859</v>
      </c>
      <c r="AK868" s="387">
        <v>7.2592883137790089E-3</v>
      </c>
      <c r="AL868" s="387">
        <v>1.5571239141033014E-2</v>
      </c>
      <c r="AM868" s="387">
        <v>2.7572997226832474E-3</v>
      </c>
      <c r="AN868" s="387">
        <v>6.421704284464029E-3</v>
      </c>
      <c r="AO868" s="387">
        <v>0.12457005601366604</v>
      </c>
      <c r="AP868" s="387">
        <v>1.8382070413615441E-2</v>
      </c>
      <c r="AQ868" s="391">
        <v>3027.0072845987479</v>
      </c>
      <c r="AR868" s="391">
        <v>177.89914668020006</v>
      </c>
      <c r="AS868" s="391">
        <v>85.022412949935983</v>
      </c>
      <c r="AT868" s="391">
        <v>1.1217736998525083</v>
      </c>
      <c r="AU868" s="391">
        <v>2.4062147400000002</v>
      </c>
      <c r="AV868" s="391">
        <v>0.42608395999999987</v>
      </c>
      <c r="AW868" s="391">
        <v>0.99234231555019314</v>
      </c>
      <c r="AX868" s="391">
        <v>19.249740000000003</v>
      </c>
      <c r="AY868" s="391">
        <v>2.8405708999999999</v>
      </c>
    </row>
    <row r="869" spans="1:51" customFormat="1" x14ac:dyDescent="0.25">
      <c r="A869" s="384" t="s">
        <v>1255</v>
      </c>
      <c r="B869" s="384" t="s">
        <v>336</v>
      </c>
      <c r="C869" s="382">
        <v>3</v>
      </c>
      <c r="D869" s="384" t="s">
        <v>619</v>
      </c>
      <c r="E869" s="382">
        <v>52</v>
      </c>
      <c r="F869" s="386">
        <v>52</v>
      </c>
      <c r="G869" s="390">
        <v>2702.0434131800007</v>
      </c>
      <c r="H869" s="387">
        <v>31.263330904168242</v>
      </c>
      <c r="I869" s="387">
        <v>1.2742268322723089</v>
      </c>
      <c r="J869" s="387">
        <v>0.93519760931680906</v>
      </c>
      <c r="K869" s="387">
        <v>1.0383354637218995E-2</v>
      </c>
      <c r="L869" s="387">
        <v>1.993842108698609E-2</v>
      </c>
      <c r="M869" s="387">
        <v>2.7572937995218234E-3</v>
      </c>
      <c r="N869" s="387">
        <v>9.1853136278830152E-3</v>
      </c>
      <c r="O869" s="387">
        <v>0.15950734783264139</v>
      </c>
      <c r="P869" s="387">
        <v>1.8382051991512993E-2</v>
      </c>
      <c r="Q869" s="391">
        <v>84474.877343674554</v>
      </c>
      <c r="R869" s="391">
        <v>3443.01621903861</v>
      </c>
      <c r="S869" s="391">
        <v>2526.9445402761676</v>
      </c>
      <c r="T869" s="391">
        <v>28.056275004209603</v>
      </c>
      <c r="U869" s="391">
        <v>53.87447936729999</v>
      </c>
      <c r="V869" s="391">
        <v>7.4503275491999998</v>
      </c>
      <c r="W869" s="391">
        <v>24.819116186213797</v>
      </c>
      <c r="X869" s="391">
        <v>430.99577856499991</v>
      </c>
      <c r="Y869" s="391">
        <v>49.669102504400001</v>
      </c>
      <c r="AA869" s="384" t="s">
        <v>1255</v>
      </c>
      <c r="AB869" s="384" t="s">
        <v>336</v>
      </c>
      <c r="AC869" s="382">
        <v>3</v>
      </c>
      <c r="AD869" s="384" t="s">
        <v>619</v>
      </c>
      <c r="AE869" s="382">
        <v>52</v>
      </c>
      <c r="AF869" s="386">
        <v>52</v>
      </c>
      <c r="AG869" s="390">
        <v>2702.0434131800007</v>
      </c>
      <c r="AH869" s="387">
        <v>31.263330904168242</v>
      </c>
      <c r="AI869" s="387">
        <v>1.2742268322723089</v>
      </c>
      <c r="AJ869" s="387">
        <v>0.93519760931680906</v>
      </c>
      <c r="AK869" s="387">
        <v>1.0383354637218995E-2</v>
      </c>
      <c r="AL869" s="387">
        <v>1.993842108698609E-2</v>
      </c>
      <c r="AM869" s="387">
        <v>2.7572937995218234E-3</v>
      </c>
      <c r="AN869" s="387">
        <v>9.1853136278830152E-3</v>
      </c>
      <c r="AO869" s="387">
        <v>0.15950734783264139</v>
      </c>
      <c r="AP869" s="387">
        <v>1.8382051991512993E-2</v>
      </c>
      <c r="AQ869" s="391">
        <v>84474.877343674554</v>
      </c>
      <c r="AR869" s="391">
        <v>3443.01621903861</v>
      </c>
      <c r="AS869" s="391">
        <v>2526.9445402761676</v>
      </c>
      <c r="AT869" s="391">
        <v>28.056275004209603</v>
      </c>
      <c r="AU869" s="391">
        <v>53.87447936729999</v>
      </c>
      <c r="AV869" s="391">
        <v>7.4503275491999998</v>
      </c>
      <c r="AW869" s="391">
        <v>24.819116186213797</v>
      </c>
      <c r="AX869" s="391">
        <v>430.99577856499991</v>
      </c>
      <c r="AY869" s="391">
        <v>49.669102504400001</v>
      </c>
    </row>
    <row r="870" spans="1:51" customFormat="1" x14ac:dyDescent="0.25">
      <c r="A870" s="384" t="s">
        <v>1256</v>
      </c>
      <c r="B870" s="384" t="s">
        <v>336</v>
      </c>
      <c r="C870" s="382">
        <v>3</v>
      </c>
      <c r="D870" s="384" t="s">
        <v>619</v>
      </c>
      <c r="E870" s="382">
        <v>52</v>
      </c>
      <c r="F870" s="386">
        <v>2001</v>
      </c>
      <c r="G870" s="390">
        <v>2.7280215999999999</v>
      </c>
      <c r="H870" s="387">
        <v>29.792603983861422</v>
      </c>
      <c r="I870" s="387">
        <v>21.208016146902942</v>
      </c>
      <c r="J870" s="387">
        <v>5.5054805365250772</v>
      </c>
      <c r="K870" s="387">
        <v>0.42680796472139348</v>
      </c>
      <c r="L870" s="387">
        <v>2.0148295380065906E-2</v>
      </c>
      <c r="M870" s="387">
        <v>2.75729931903765E-3</v>
      </c>
      <c r="N870" s="387">
        <v>0.37756251547971592</v>
      </c>
      <c r="O870" s="387">
        <v>0.16118631172128545</v>
      </c>
      <c r="P870" s="387">
        <v>1.8382070361906224E-2</v>
      </c>
      <c r="Q870" s="391">
        <v>81.274867188220014</v>
      </c>
      <c r="R870" s="391">
        <v>57.855926141899999</v>
      </c>
      <c r="S870" s="391">
        <v>15.019069822019999</v>
      </c>
      <c r="T870" s="391">
        <v>1.1643413468119994</v>
      </c>
      <c r="U870" s="391">
        <v>5.4964985000000001E-2</v>
      </c>
      <c r="V870" s="391">
        <v>7.5219720999999996E-3</v>
      </c>
      <c r="W870" s="391">
        <v>1.0299986975789994</v>
      </c>
      <c r="X870" s="391">
        <v>0.43971973999999986</v>
      </c>
      <c r="Y870" s="391">
        <v>5.0146684999999996E-2</v>
      </c>
      <c r="AA870" s="384" t="s">
        <v>1256</v>
      </c>
      <c r="AB870" s="384" t="s">
        <v>336</v>
      </c>
      <c r="AC870" s="382">
        <v>3</v>
      </c>
      <c r="AD870" s="384" t="s">
        <v>619</v>
      </c>
      <c r="AE870" s="382">
        <v>52</v>
      </c>
      <c r="AF870" s="386">
        <v>2001</v>
      </c>
      <c r="AG870" s="390">
        <v>2.7280215999999999</v>
      </c>
      <c r="AH870" s="387">
        <v>29.792603983861422</v>
      </c>
      <c r="AI870" s="387">
        <v>21.208016146902942</v>
      </c>
      <c r="AJ870" s="387">
        <v>5.5054805365250772</v>
      </c>
      <c r="AK870" s="387">
        <v>0.42680796472139348</v>
      </c>
      <c r="AL870" s="387">
        <v>2.0148295380065906E-2</v>
      </c>
      <c r="AM870" s="387">
        <v>2.75729931903765E-3</v>
      </c>
      <c r="AN870" s="387">
        <v>0.37756251547971592</v>
      </c>
      <c r="AO870" s="387">
        <v>0.16118631172128545</v>
      </c>
      <c r="AP870" s="387">
        <v>1.8382070361906224E-2</v>
      </c>
      <c r="AQ870" s="391">
        <v>81.274867188220014</v>
      </c>
      <c r="AR870" s="391">
        <v>57.855926141899999</v>
      </c>
      <c r="AS870" s="391">
        <v>15.019069822019999</v>
      </c>
      <c r="AT870" s="391">
        <v>1.1643413468119994</v>
      </c>
      <c r="AU870" s="391">
        <v>5.4964985000000001E-2</v>
      </c>
      <c r="AV870" s="391">
        <v>7.5219720999999996E-3</v>
      </c>
      <c r="AW870" s="391">
        <v>1.0299986975789994</v>
      </c>
      <c r="AX870" s="391">
        <v>0.43971973999999986</v>
      </c>
      <c r="AY870" s="391">
        <v>5.0146684999999996E-2</v>
      </c>
    </row>
    <row r="871" spans="1:51" customFormat="1" x14ac:dyDescent="0.25">
      <c r="A871" s="384" t="s">
        <v>1257</v>
      </c>
      <c r="B871" s="384" t="s">
        <v>336</v>
      </c>
      <c r="C871" s="382">
        <v>3</v>
      </c>
      <c r="D871" s="384" t="s">
        <v>619</v>
      </c>
      <c r="E871" s="382">
        <v>52</v>
      </c>
      <c r="F871" s="386">
        <v>2002</v>
      </c>
      <c r="G871" s="390">
        <v>1.1236553500000004</v>
      </c>
      <c r="H871" s="387">
        <v>4.5602925293240473</v>
      </c>
      <c r="I871" s="387">
        <v>10.28364995794306</v>
      </c>
      <c r="J871" s="387">
        <v>0.510726804986956</v>
      </c>
      <c r="K871" s="387">
        <v>2.0016980385489193E-2</v>
      </c>
      <c r="L871" s="387">
        <v>2.0148241451437926E-2</v>
      </c>
      <c r="M871" s="387">
        <v>2.7572886116726081E-3</v>
      </c>
      <c r="N871" s="387">
        <v>1.7707387991344494E-2</v>
      </c>
      <c r="O871" s="387">
        <v>0.16118571855685099</v>
      </c>
      <c r="P871" s="387">
        <v>1.8382020163033076E-2</v>
      </c>
      <c r="Q871" s="391">
        <v>5.1241970981399989</v>
      </c>
      <c r="R871" s="391">
        <v>11.55527829277</v>
      </c>
      <c r="S871" s="391">
        <v>0.57388090681199999</v>
      </c>
      <c r="T871" s="391">
        <v>2.2492187101E-2</v>
      </c>
      <c r="U871" s="391">
        <v>2.26396793E-2</v>
      </c>
      <c r="V871" s="391">
        <v>3.0982420999999998E-3</v>
      </c>
      <c r="W871" s="391">
        <v>1.9897001251E-2</v>
      </c>
      <c r="X871" s="391">
        <v>0.18111719499999995</v>
      </c>
      <c r="Y871" s="391">
        <v>2.0655055299999996E-2</v>
      </c>
      <c r="AA871" s="384" t="s">
        <v>1257</v>
      </c>
      <c r="AB871" s="384" t="s">
        <v>336</v>
      </c>
      <c r="AC871" s="382">
        <v>3</v>
      </c>
      <c r="AD871" s="384" t="s">
        <v>619</v>
      </c>
      <c r="AE871" s="382">
        <v>52</v>
      </c>
      <c r="AF871" s="386">
        <v>2002</v>
      </c>
      <c r="AG871" s="390">
        <v>1.1236553500000004</v>
      </c>
      <c r="AH871" s="387">
        <v>4.5602925293240473</v>
      </c>
      <c r="AI871" s="387">
        <v>10.28364995794306</v>
      </c>
      <c r="AJ871" s="387">
        <v>0.510726804986956</v>
      </c>
      <c r="AK871" s="387">
        <v>2.0016980385489193E-2</v>
      </c>
      <c r="AL871" s="387">
        <v>2.0148241451437926E-2</v>
      </c>
      <c r="AM871" s="387">
        <v>2.7572886116726081E-3</v>
      </c>
      <c r="AN871" s="387">
        <v>1.7707387991344494E-2</v>
      </c>
      <c r="AO871" s="387">
        <v>0.16118571855685099</v>
      </c>
      <c r="AP871" s="387">
        <v>1.8382020163033076E-2</v>
      </c>
      <c r="AQ871" s="391">
        <v>5.1241970981399989</v>
      </c>
      <c r="AR871" s="391">
        <v>11.55527829277</v>
      </c>
      <c r="AS871" s="391">
        <v>0.57388090681199999</v>
      </c>
      <c r="AT871" s="391">
        <v>2.2492187101E-2</v>
      </c>
      <c r="AU871" s="391">
        <v>2.26396793E-2</v>
      </c>
      <c r="AV871" s="391">
        <v>3.0982420999999998E-3</v>
      </c>
      <c r="AW871" s="391">
        <v>1.9897001251E-2</v>
      </c>
      <c r="AX871" s="391">
        <v>0.18111719499999995</v>
      </c>
      <c r="AY871" s="391">
        <v>2.0655055299999996E-2</v>
      </c>
    </row>
    <row r="872" spans="1:51" customFormat="1" x14ac:dyDescent="0.25">
      <c r="A872" s="384" t="s">
        <v>1258</v>
      </c>
      <c r="B872" s="384" t="s">
        <v>336</v>
      </c>
      <c r="C872" s="382">
        <v>3</v>
      </c>
      <c r="D872" s="384" t="s">
        <v>619</v>
      </c>
      <c r="E872" s="382">
        <v>52</v>
      </c>
      <c r="F872" s="386">
        <v>2003</v>
      </c>
      <c r="G872" s="390">
        <v>1.1888458799999997</v>
      </c>
      <c r="H872" s="387">
        <v>4.5602973537074476</v>
      </c>
      <c r="I872" s="387">
        <v>10.283653005821076</v>
      </c>
      <c r="J872" s="387">
        <v>0.51072786375808454</v>
      </c>
      <c r="K872" s="387">
        <v>2.0017013959790983E-2</v>
      </c>
      <c r="L872" s="387">
        <v>2.0148234437251031E-2</v>
      </c>
      <c r="M872" s="387">
        <v>2.7572916348080389E-3</v>
      </c>
      <c r="N872" s="387">
        <v>1.7707439594272723E-2</v>
      </c>
      <c r="O872" s="387">
        <v>0.16118587549800828</v>
      </c>
      <c r="P872" s="387">
        <v>1.8382021646069047E-2</v>
      </c>
      <c r="Q872" s="391">
        <v>5.4214907205300005</v>
      </c>
      <c r="R872" s="391">
        <v>12.22567850732</v>
      </c>
      <c r="S872" s="391">
        <v>0.60717671662999995</v>
      </c>
      <c r="T872" s="391">
        <v>2.379714457599999E-2</v>
      </c>
      <c r="U872" s="391">
        <v>2.3953145500000002E-2</v>
      </c>
      <c r="V872" s="391">
        <v>3.2779948000000005E-3</v>
      </c>
      <c r="W872" s="391">
        <v>2.1051416606999992E-2</v>
      </c>
      <c r="X872" s="391">
        <v>0.19162516400000004</v>
      </c>
      <c r="Y872" s="391">
        <v>2.1853390699999999E-2</v>
      </c>
      <c r="AA872" s="384" t="s">
        <v>1258</v>
      </c>
      <c r="AB872" s="384" t="s">
        <v>336</v>
      </c>
      <c r="AC872" s="382">
        <v>3</v>
      </c>
      <c r="AD872" s="384" t="s">
        <v>619</v>
      </c>
      <c r="AE872" s="382">
        <v>52</v>
      </c>
      <c r="AF872" s="386">
        <v>2003</v>
      </c>
      <c r="AG872" s="390">
        <v>1.1888458799999997</v>
      </c>
      <c r="AH872" s="387">
        <v>4.5602973537074476</v>
      </c>
      <c r="AI872" s="387">
        <v>10.283653005821076</v>
      </c>
      <c r="AJ872" s="387">
        <v>0.51072786375808454</v>
      </c>
      <c r="AK872" s="387">
        <v>2.0017013959790983E-2</v>
      </c>
      <c r="AL872" s="387">
        <v>2.0148234437251031E-2</v>
      </c>
      <c r="AM872" s="387">
        <v>2.7572916348080389E-3</v>
      </c>
      <c r="AN872" s="387">
        <v>1.7707439594272723E-2</v>
      </c>
      <c r="AO872" s="387">
        <v>0.16118587549800828</v>
      </c>
      <c r="AP872" s="387">
        <v>1.8382021646069047E-2</v>
      </c>
      <c r="AQ872" s="391">
        <v>5.4214907205300005</v>
      </c>
      <c r="AR872" s="391">
        <v>12.22567850732</v>
      </c>
      <c r="AS872" s="391">
        <v>0.60717671662999995</v>
      </c>
      <c r="AT872" s="391">
        <v>2.379714457599999E-2</v>
      </c>
      <c r="AU872" s="391">
        <v>2.3953145500000002E-2</v>
      </c>
      <c r="AV872" s="391">
        <v>3.2779948000000005E-3</v>
      </c>
      <c r="AW872" s="391">
        <v>2.1051416606999992E-2</v>
      </c>
      <c r="AX872" s="391">
        <v>0.19162516400000004</v>
      </c>
      <c r="AY872" s="391">
        <v>2.1853390699999999E-2</v>
      </c>
    </row>
    <row r="873" spans="1:51" customFormat="1" x14ac:dyDescent="0.25">
      <c r="A873" s="384" t="s">
        <v>1259</v>
      </c>
      <c r="B873" s="384" t="s">
        <v>336</v>
      </c>
      <c r="C873" s="382">
        <v>3</v>
      </c>
      <c r="D873" s="384" t="s">
        <v>619</v>
      </c>
      <c r="E873" s="382">
        <v>52</v>
      </c>
      <c r="F873" s="386">
        <v>2004</v>
      </c>
      <c r="G873" s="390">
        <v>1.70690929</v>
      </c>
      <c r="H873" s="387">
        <v>4.5603111084831003</v>
      </c>
      <c r="I873" s="387">
        <v>10.283685845660846</v>
      </c>
      <c r="J873" s="387">
        <v>0.51072936151516291</v>
      </c>
      <c r="K873" s="387">
        <v>2.0017069078111339E-2</v>
      </c>
      <c r="L873" s="387">
        <v>2.0148276303540415E-2</v>
      </c>
      <c r="M873" s="387">
        <v>2.7573039924107504E-3</v>
      </c>
      <c r="N873" s="387">
        <v>1.7707479173658957E-2</v>
      </c>
      <c r="O873" s="387">
        <v>0.16118617527707052</v>
      </c>
      <c r="P873" s="387">
        <v>1.8382118009329013E-2</v>
      </c>
      <c r="Q873" s="391">
        <v>7.7840373963600022</v>
      </c>
      <c r="R873" s="391">
        <v>17.553318905400005</v>
      </c>
      <c r="S873" s="391">
        <v>0.87176869184600003</v>
      </c>
      <c r="T873" s="391">
        <v>3.4167321167999982E-2</v>
      </c>
      <c r="U873" s="391">
        <v>3.4391279999999996E-2</v>
      </c>
      <c r="V873" s="391">
        <v>4.7064677999999992E-3</v>
      </c>
      <c r="W873" s="391">
        <v>3.0225060703999995E-2</v>
      </c>
      <c r="X873" s="391">
        <v>0.27513018</v>
      </c>
      <c r="Y873" s="391">
        <v>3.1376608E-2</v>
      </c>
      <c r="AA873" s="384" t="s">
        <v>1259</v>
      </c>
      <c r="AB873" s="384" t="s">
        <v>336</v>
      </c>
      <c r="AC873" s="382">
        <v>3</v>
      </c>
      <c r="AD873" s="384" t="s">
        <v>619</v>
      </c>
      <c r="AE873" s="382">
        <v>52</v>
      </c>
      <c r="AF873" s="386">
        <v>2004</v>
      </c>
      <c r="AG873" s="390">
        <v>1.70690929</v>
      </c>
      <c r="AH873" s="387">
        <v>4.5603111084831003</v>
      </c>
      <c r="AI873" s="387">
        <v>10.283685845660846</v>
      </c>
      <c r="AJ873" s="387">
        <v>0.51072936151516291</v>
      </c>
      <c r="AK873" s="387">
        <v>2.0017069078111339E-2</v>
      </c>
      <c r="AL873" s="387">
        <v>2.0148276303540415E-2</v>
      </c>
      <c r="AM873" s="387">
        <v>2.7573039924107504E-3</v>
      </c>
      <c r="AN873" s="387">
        <v>1.7707479173658957E-2</v>
      </c>
      <c r="AO873" s="387">
        <v>0.16118617527707052</v>
      </c>
      <c r="AP873" s="387">
        <v>1.8382118009329013E-2</v>
      </c>
      <c r="AQ873" s="391">
        <v>7.7840373963600022</v>
      </c>
      <c r="AR873" s="391">
        <v>17.553318905400005</v>
      </c>
      <c r="AS873" s="391">
        <v>0.87176869184600003</v>
      </c>
      <c r="AT873" s="391">
        <v>3.4167321167999982E-2</v>
      </c>
      <c r="AU873" s="391">
        <v>3.4391279999999996E-2</v>
      </c>
      <c r="AV873" s="391">
        <v>4.7064677999999992E-3</v>
      </c>
      <c r="AW873" s="391">
        <v>3.0225060703999995E-2</v>
      </c>
      <c r="AX873" s="391">
        <v>0.27513018</v>
      </c>
      <c r="AY873" s="391">
        <v>3.1376608E-2</v>
      </c>
    </row>
    <row r="874" spans="1:51" customFormat="1" x14ac:dyDescent="0.25">
      <c r="A874" s="384" t="s">
        <v>1260</v>
      </c>
      <c r="B874" s="384" t="s">
        <v>336</v>
      </c>
      <c r="C874" s="382">
        <v>3</v>
      </c>
      <c r="D874" s="384" t="s">
        <v>619</v>
      </c>
      <c r="E874" s="382">
        <v>52</v>
      </c>
      <c r="F874" s="386">
        <v>2005</v>
      </c>
      <c r="G874" s="390">
        <v>1.0298389500000003</v>
      </c>
      <c r="H874" s="387">
        <v>4.5603045269165596</v>
      </c>
      <c r="I874" s="387">
        <v>10.283661443840314</v>
      </c>
      <c r="J874" s="387">
        <v>0.5107283291033029</v>
      </c>
      <c r="K874" s="387">
        <v>2.0017009686805878E-2</v>
      </c>
      <c r="L874" s="387">
        <v>2.0148255996726473E-2</v>
      </c>
      <c r="M874" s="387">
        <v>2.7572918076171028E-3</v>
      </c>
      <c r="N874" s="387">
        <v>1.7707440877041979E-2</v>
      </c>
      <c r="O874" s="387">
        <v>0.16118598446873653</v>
      </c>
      <c r="P874" s="387">
        <v>1.8382046726820728E-2</v>
      </c>
      <c r="Q874" s="391">
        <v>4.6963792256799977</v>
      </c>
      <c r="R874" s="391">
        <v>10.590515103479996</v>
      </c>
      <c r="S874" s="391">
        <v>0.52596792617900001</v>
      </c>
      <c r="T874" s="391">
        <v>2.0614296237999999E-2</v>
      </c>
      <c r="U874" s="391">
        <v>2.0749458799999999E-2</v>
      </c>
      <c r="V874" s="391">
        <v>2.8395664999999997E-3</v>
      </c>
      <c r="W874" s="391">
        <v>1.8235812319999996E-2</v>
      </c>
      <c r="X874" s="391">
        <v>0.16599560499999996</v>
      </c>
      <c r="Y874" s="391">
        <v>1.8930547700000001E-2</v>
      </c>
      <c r="AA874" s="384" t="s">
        <v>1260</v>
      </c>
      <c r="AB874" s="384" t="s">
        <v>336</v>
      </c>
      <c r="AC874" s="382">
        <v>3</v>
      </c>
      <c r="AD874" s="384" t="s">
        <v>619</v>
      </c>
      <c r="AE874" s="382">
        <v>52</v>
      </c>
      <c r="AF874" s="386">
        <v>2005</v>
      </c>
      <c r="AG874" s="390">
        <v>1.0298389500000003</v>
      </c>
      <c r="AH874" s="387">
        <v>4.5603045269165596</v>
      </c>
      <c r="AI874" s="387">
        <v>10.283661443840314</v>
      </c>
      <c r="AJ874" s="387">
        <v>0.5107283291033029</v>
      </c>
      <c r="AK874" s="387">
        <v>2.0017009686805878E-2</v>
      </c>
      <c r="AL874" s="387">
        <v>2.0148255996726473E-2</v>
      </c>
      <c r="AM874" s="387">
        <v>2.7572918076171028E-3</v>
      </c>
      <c r="AN874" s="387">
        <v>1.7707440877041979E-2</v>
      </c>
      <c r="AO874" s="387">
        <v>0.16118598446873653</v>
      </c>
      <c r="AP874" s="387">
        <v>1.8382046726820728E-2</v>
      </c>
      <c r="AQ874" s="391">
        <v>4.6963792256799977</v>
      </c>
      <c r="AR874" s="391">
        <v>10.590515103479996</v>
      </c>
      <c r="AS874" s="391">
        <v>0.52596792617900001</v>
      </c>
      <c r="AT874" s="391">
        <v>2.0614296237999999E-2</v>
      </c>
      <c r="AU874" s="391">
        <v>2.0749458799999999E-2</v>
      </c>
      <c r="AV874" s="391">
        <v>2.8395664999999997E-3</v>
      </c>
      <c r="AW874" s="391">
        <v>1.8235812319999996E-2</v>
      </c>
      <c r="AX874" s="391">
        <v>0.16599560499999996</v>
      </c>
      <c r="AY874" s="391">
        <v>1.8930547700000001E-2</v>
      </c>
    </row>
    <row r="875" spans="1:51" customFormat="1" x14ac:dyDescent="0.25">
      <c r="A875" s="384" t="s">
        <v>1261</v>
      </c>
      <c r="B875" s="384" t="s">
        <v>336</v>
      </c>
      <c r="C875" s="382">
        <v>3</v>
      </c>
      <c r="D875" s="384" t="s">
        <v>619</v>
      </c>
      <c r="E875" s="382">
        <v>52</v>
      </c>
      <c r="F875" s="386">
        <v>2006</v>
      </c>
      <c r="G875" s="390">
        <v>0.95578600999999985</v>
      </c>
      <c r="H875" s="387">
        <v>4.5603026806596594</v>
      </c>
      <c r="I875" s="387">
        <v>10.283664586825246</v>
      </c>
      <c r="J875" s="387">
        <v>0.51072820800128693</v>
      </c>
      <c r="K875" s="387">
        <v>2.0017062396634151E-2</v>
      </c>
      <c r="L875" s="387">
        <v>2.0148322426271969E-2</v>
      </c>
      <c r="M875" s="387">
        <v>2.7572975252065056E-3</v>
      </c>
      <c r="N875" s="387">
        <v>1.7707482498095992E-2</v>
      </c>
      <c r="O875" s="387">
        <v>0.16118679221931698</v>
      </c>
      <c r="P875" s="387">
        <v>1.8382066190736568E-2</v>
      </c>
      <c r="Q875" s="391">
        <v>4.3586735035399995</v>
      </c>
      <c r="R875" s="391">
        <v>9.8289827436199992</v>
      </c>
      <c r="S875" s="391">
        <v>0.48814687612000002</v>
      </c>
      <c r="T875" s="391">
        <v>1.9132028199999991E-2</v>
      </c>
      <c r="U875" s="391">
        <v>1.9257484700000001E-2</v>
      </c>
      <c r="V875" s="391">
        <v>2.6353864000000001E-3</v>
      </c>
      <c r="W875" s="391">
        <v>1.6924564043999998E-2</v>
      </c>
      <c r="X875" s="391">
        <v>0.15406008099999999</v>
      </c>
      <c r="Y875" s="391">
        <v>1.7569321700000001E-2</v>
      </c>
      <c r="AA875" s="384" t="s">
        <v>1261</v>
      </c>
      <c r="AB875" s="384" t="s">
        <v>336</v>
      </c>
      <c r="AC875" s="382">
        <v>3</v>
      </c>
      <c r="AD875" s="384" t="s">
        <v>619</v>
      </c>
      <c r="AE875" s="382">
        <v>52</v>
      </c>
      <c r="AF875" s="386">
        <v>2006</v>
      </c>
      <c r="AG875" s="390">
        <v>0.95578600999999985</v>
      </c>
      <c r="AH875" s="387">
        <v>4.5603026806596594</v>
      </c>
      <c r="AI875" s="387">
        <v>10.283664586825246</v>
      </c>
      <c r="AJ875" s="387">
        <v>0.51072820800128693</v>
      </c>
      <c r="AK875" s="387">
        <v>2.0017062396634151E-2</v>
      </c>
      <c r="AL875" s="387">
        <v>2.0148322426271969E-2</v>
      </c>
      <c r="AM875" s="387">
        <v>2.7572975252065056E-3</v>
      </c>
      <c r="AN875" s="387">
        <v>1.7707482498095992E-2</v>
      </c>
      <c r="AO875" s="387">
        <v>0.16118679221931698</v>
      </c>
      <c r="AP875" s="387">
        <v>1.8382066190736568E-2</v>
      </c>
      <c r="AQ875" s="391">
        <v>4.3586735035399995</v>
      </c>
      <c r="AR875" s="391">
        <v>9.8289827436199992</v>
      </c>
      <c r="AS875" s="391">
        <v>0.48814687612000002</v>
      </c>
      <c r="AT875" s="391">
        <v>1.9132028199999991E-2</v>
      </c>
      <c r="AU875" s="391">
        <v>1.9257484700000001E-2</v>
      </c>
      <c r="AV875" s="391">
        <v>2.6353864000000001E-3</v>
      </c>
      <c r="AW875" s="391">
        <v>1.6924564043999998E-2</v>
      </c>
      <c r="AX875" s="391">
        <v>0.15406008099999999</v>
      </c>
      <c r="AY875" s="391">
        <v>1.7569321700000001E-2</v>
      </c>
    </row>
    <row r="876" spans="1:51" customFormat="1" x14ac:dyDescent="0.25">
      <c r="A876" s="384" t="s">
        <v>1262</v>
      </c>
      <c r="B876" s="384" t="s">
        <v>336</v>
      </c>
      <c r="C876" s="382">
        <v>3</v>
      </c>
      <c r="D876" s="384" t="s">
        <v>619</v>
      </c>
      <c r="E876" s="382">
        <v>52</v>
      </c>
      <c r="F876" s="386">
        <v>2007</v>
      </c>
      <c r="G876" s="390">
        <v>2.6133551000000002</v>
      </c>
      <c r="H876" s="387">
        <v>6.1912413198612049</v>
      </c>
      <c r="I876" s="387">
        <v>5.2127820256956277</v>
      </c>
      <c r="J876" s="387">
        <v>0.22572329303813307</v>
      </c>
      <c r="K876" s="387">
        <v>1.0072638498227815E-2</v>
      </c>
      <c r="L876" s="387">
        <v>2.014829863725752E-2</v>
      </c>
      <c r="M876" s="387">
        <v>2.7572968174129869E-3</v>
      </c>
      <c r="N876" s="387">
        <v>8.9104419656938303E-3</v>
      </c>
      <c r="O876" s="387">
        <v>0.16118651460721892</v>
      </c>
      <c r="P876" s="387">
        <v>1.838208669001775E-2</v>
      </c>
      <c r="Q876" s="391">
        <v>16.179912078590011</v>
      </c>
      <c r="R876" s="391">
        <v>13.62285049204</v>
      </c>
      <c r="S876" s="391">
        <v>0.58989511904999958</v>
      </c>
      <c r="T876" s="391">
        <v>2.6323381189800002E-2</v>
      </c>
      <c r="U876" s="391">
        <v>5.2654658999999993E-2</v>
      </c>
      <c r="V876" s="391">
        <v>7.205795699999999E-3</v>
      </c>
      <c r="W876" s="391">
        <v>2.3286148954299996E-2</v>
      </c>
      <c r="X876" s="391">
        <v>0.42123760000000005</v>
      </c>
      <c r="Y876" s="391">
        <v>4.8038920000000006E-2</v>
      </c>
      <c r="AA876" s="384" t="s">
        <v>1262</v>
      </c>
      <c r="AB876" s="384" t="s">
        <v>336</v>
      </c>
      <c r="AC876" s="382">
        <v>3</v>
      </c>
      <c r="AD876" s="384" t="s">
        <v>619</v>
      </c>
      <c r="AE876" s="382">
        <v>52</v>
      </c>
      <c r="AF876" s="386">
        <v>2007</v>
      </c>
      <c r="AG876" s="390">
        <v>2.6133551000000002</v>
      </c>
      <c r="AH876" s="387">
        <v>6.1912413198612049</v>
      </c>
      <c r="AI876" s="387">
        <v>5.2127820256956277</v>
      </c>
      <c r="AJ876" s="387">
        <v>0.22572329303813307</v>
      </c>
      <c r="AK876" s="387">
        <v>1.0072638498227815E-2</v>
      </c>
      <c r="AL876" s="387">
        <v>2.014829863725752E-2</v>
      </c>
      <c r="AM876" s="387">
        <v>2.7572968174129869E-3</v>
      </c>
      <c r="AN876" s="387">
        <v>8.9104419656938303E-3</v>
      </c>
      <c r="AO876" s="387">
        <v>0.16118651460721892</v>
      </c>
      <c r="AP876" s="387">
        <v>1.838208669001775E-2</v>
      </c>
      <c r="AQ876" s="391">
        <v>16.179912078590011</v>
      </c>
      <c r="AR876" s="391">
        <v>13.62285049204</v>
      </c>
      <c r="AS876" s="391">
        <v>0.58989511904999958</v>
      </c>
      <c r="AT876" s="391">
        <v>2.6323381189800002E-2</v>
      </c>
      <c r="AU876" s="391">
        <v>5.2654658999999993E-2</v>
      </c>
      <c r="AV876" s="391">
        <v>7.205795699999999E-3</v>
      </c>
      <c r="AW876" s="391">
        <v>2.3286148954299996E-2</v>
      </c>
      <c r="AX876" s="391">
        <v>0.42123760000000005</v>
      </c>
      <c r="AY876" s="391">
        <v>4.8038920000000006E-2</v>
      </c>
    </row>
    <row r="877" spans="1:51" customFormat="1" x14ac:dyDescent="0.25">
      <c r="A877" s="384" t="s">
        <v>1263</v>
      </c>
      <c r="B877" s="384" t="s">
        <v>336</v>
      </c>
      <c r="C877" s="382">
        <v>3</v>
      </c>
      <c r="D877" s="384" t="s">
        <v>619</v>
      </c>
      <c r="E877" s="382">
        <v>52</v>
      </c>
      <c r="F877" s="386">
        <v>2008</v>
      </c>
      <c r="G877" s="390">
        <v>3.9531745999999992</v>
      </c>
      <c r="H877" s="387">
        <v>6.1912406089273189</v>
      </c>
      <c r="I877" s="387">
        <v>5.2127977982657283</v>
      </c>
      <c r="J877" s="387">
        <v>0.22572367665976614</v>
      </c>
      <c r="K877" s="387">
        <v>1.0072620365111123E-2</v>
      </c>
      <c r="L877" s="387">
        <v>2.0148276526920923E-2</v>
      </c>
      <c r="M877" s="387">
        <v>2.7572986024953219E-3</v>
      </c>
      <c r="N877" s="387">
        <v>8.9104446718594257E-3</v>
      </c>
      <c r="O877" s="387">
        <v>0.16118614138621654</v>
      </c>
      <c r="P877" s="387">
        <v>1.8382079557022351E-2</v>
      </c>
      <c r="Q877" s="391">
        <v>24.475055117700006</v>
      </c>
      <c r="R877" s="391">
        <v>20.607099851039997</v>
      </c>
      <c r="S877" s="391">
        <v>0.89232510519000019</v>
      </c>
      <c r="T877" s="391">
        <v>3.981882698280001E-2</v>
      </c>
      <c r="U877" s="391">
        <v>7.9649655E-2</v>
      </c>
      <c r="V877" s="391">
        <v>1.09000828E-2</v>
      </c>
      <c r="W877" s="391">
        <v>3.5224543551500009E-2</v>
      </c>
      <c r="X877" s="391">
        <v>0.63719695999999992</v>
      </c>
      <c r="Y877" s="391">
        <v>7.2667570000000001E-2</v>
      </c>
      <c r="AA877" s="384" t="s">
        <v>1263</v>
      </c>
      <c r="AB877" s="384" t="s">
        <v>336</v>
      </c>
      <c r="AC877" s="382">
        <v>3</v>
      </c>
      <c r="AD877" s="384" t="s">
        <v>619</v>
      </c>
      <c r="AE877" s="382">
        <v>52</v>
      </c>
      <c r="AF877" s="386">
        <v>2008</v>
      </c>
      <c r="AG877" s="390">
        <v>3.9531745999999992</v>
      </c>
      <c r="AH877" s="387">
        <v>6.1912406089273189</v>
      </c>
      <c r="AI877" s="387">
        <v>5.2127977982657283</v>
      </c>
      <c r="AJ877" s="387">
        <v>0.22572367665976614</v>
      </c>
      <c r="AK877" s="387">
        <v>1.0072620365111123E-2</v>
      </c>
      <c r="AL877" s="387">
        <v>2.0148276526920923E-2</v>
      </c>
      <c r="AM877" s="387">
        <v>2.7572986024953219E-3</v>
      </c>
      <c r="AN877" s="387">
        <v>8.9104446718594257E-3</v>
      </c>
      <c r="AO877" s="387">
        <v>0.16118614138621654</v>
      </c>
      <c r="AP877" s="387">
        <v>1.8382079557022351E-2</v>
      </c>
      <c r="AQ877" s="391">
        <v>24.475055117700006</v>
      </c>
      <c r="AR877" s="391">
        <v>20.607099851039997</v>
      </c>
      <c r="AS877" s="391">
        <v>0.89232510519000019</v>
      </c>
      <c r="AT877" s="391">
        <v>3.981882698280001E-2</v>
      </c>
      <c r="AU877" s="391">
        <v>7.9649655E-2</v>
      </c>
      <c r="AV877" s="391">
        <v>1.09000828E-2</v>
      </c>
      <c r="AW877" s="391">
        <v>3.5224543551500009E-2</v>
      </c>
      <c r="AX877" s="391">
        <v>0.63719695999999992</v>
      </c>
      <c r="AY877" s="391">
        <v>7.2667570000000001E-2</v>
      </c>
    </row>
    <row r="878" spans="1:51" customFormat="1" x14ac:dyDescent="0.25">
      <c r="A878" s="384" t="s">
        <v>1264</v>
      </c>
      <c r="B878" s="384" t="s">
        <v>336</v>
      </c>
      <c r="C878" s="382">
        <v>3</v>
      </c>
      <c r="D878" s="384" t="s">
        <v>619</v>
      </c>
      <c r="E878" s="382">
        <v>52</v>
      </c>
      <c r="F878" s="386">
        <v>2009</v>
      </c>
      <c r="G878" s="390">
        <v>10.5067501</v>
      </c>
      <c r="H878" s="387">
        <v>6.1912398856902486</v>
      </c>
      <c r="I878" s="387">
        <v>5.2127818945203614</v>
      </c>
      <c r="J878" s="387">
        <v>0.2257239501556243</v>
      </c>
      <c r="K878" s="387">
        <v>1.0072632181286964E-2</v>
      </c>
      <c r="L878" s="387">
        <v>2.0148247744085971E-2</v>
      </c>
      <c r="M878" s="387">
        <v>2.7572950459723985E-3</v>
      </c>
      <c r="N878" s="387">
        <v>8.910445175620953E-3</v>
      </c>
      <c r="O878" s="387">
        <v>0.1611861835373814</v>
      </c>
      <c r="P878" s="387">
        <v>1.8382061071386863E-2</v>
      </c>
      <c r="Q878" s="391">
        <v>65.049810288100005</v>
      </c>
      <c r="R878" s="391">
        <v>54.769396691529998</v>
      </c>
      <c r="S878" s="391">
        <v>2.3716251358700005</v>
      </c>
      <c r="T878" s="391">
        <v>0.10583062917800003</v>
      </c>
      <c r="U878" s="391">
        <v>0.21169260400000003</v>
      </c>
      <c r="V878" s="391">
        <v>2.8970210000000003E-2</v>
      </c>
      <c r="W878" s="391">
        <v>9.361982073999997E-2</v>
      </c>
      <c r="X878" s="391">
        <v>1.6935429500000003</v>
      </c>
      <c r="Y878" s="391">
        <v>0.19313572200000001</v>
      </c>
      <c r="AA878" s="384" t="s">
        <v>1264</v>
      </c>
      <c r="AB878" s="384" t="s">
        <v>336</v>
      </c>
      <c r="AC878" s="382">
        <v>3</v>
      </c>
      <c r="AD878" s="384" t="s">
        <v>619</v>
      </c>
      <c r="AE878" s="382">
        <v>52</v>
      </c>
      <c r="AF878" s="386">
        <v>2009</v>
      </c>
      <c r="AG878" s="390">
        <v>10.5067501</v>
      </c>
      <c r="AH878" s="387">
        <v>6.1912398856902486</v>
      </c>
      <c r="AI878" s="387">
        <v>5.2127818945203614</v>
      </c>
      <c r="AJ878" s="387">
        <v>0.2257239501556243</v>
      </c>
      <c r="AK878" s="387">
        <v>1.0072632181286964E-2</v>
      </c>
      <c r="AL878" s="387">
        <v>2.0148247744085971E-2</v>
      </c>
      <c r="AM878" s="387">
        <v>2.7572950459723985E-3</v>
      </c>
      <c r="AN878" s="387">
        <v>8.910445175620953E-3</v>
      </c>
      <c r="AO878" s="387">
        <v>0.1611861835373814</v>
      </c>
      <c r="AP878" s="387">
        <v>1.8382061071386863E-2</v>
      </c>
      <c r="AQ878" s="391">
        <v>65.049810288100005</v>
      </c>
      <c r="AR878" s="391">
        <v>54.769396691529998</v>
      </c>
      <c r="AS878" s="391">
        <v>2.3716251358700005</v>
      </c>
      <c r="AT878" s="391">
        <v>0.10583062917800003</v>
      </c>
      <c r="AU878" s="391">
        <v>0.21169260400000003</v>
      </c>
      <c r="AV878" s="391">
        <v>2.8970210000000003E-2</v>
      </c>
      <c r="AW878" s="391">
        <v>9.361982073999997E-2</v>
      </c>
      <c r="AX878" s="391">
        <v>1.6935429500000003</v>
      </c>
      <c r="AY878" s="391">
        <v>0.19313572200000001</v>
      </c>
    </row>
    <row r="879" spans="1:51" customFormat="1" x14ac:dyDescent="0.25">
      <c r="A879" s="384" t="s">
        <v>1265</v>
      </c>
      <c r="B879" s="384" t="s">
        <v>336</v>
      </c>
      <c r="C879" s="382">
        <v>3</v>
      </c>
      <c r="D879" s="384" t="s">
        <v>619</v>
      </c>
      <c r="E879" s="382">
        <v>52</v>
      </c>
      <c r="F879" s="386">
        <v>2010</v>
      </c>
      <c r="G879" s="390">
        <v>9.5162077999999983</v>
      </c>
      <c r="H879" s="387">
        <v>40.40687847389168</v>
      </c>
      <c r="I879" s="387">
        <v>1.3761625836711975</v>
      </c>
      <c r="J879" s="387">
        <v>1.234323714004018</v>
      </c>
      <c r="K879" s="387">
        <v>1.1994908361290723E-2</v>
      </c>
      <c r="L879" s="387">
        <v>1.9867149811503695E-2</v>
      </c>
      <c r="M879" s="387">
        <v>2.7572926686195314E-3</v>
      </c>
      <c r="N879" s="387">
        <v>1.0610920827622114E-2</v>
      </c>
      <c r="O879" s="387">
        <v>0.15893708626245004</v>
      </c>
      <c r="P879" s="387">
        <v>1.8382048571911173E-2</v>
      </c>
      <c r="Q879" s="391">
        <v>384.52025210690005</v>
      </c>
      <c r="R879" s="391">
        <v>13.0958491128</v>
      </c>
      <c r="S879" s="391">
        <v>11.746080954930003</v>
      </c>
      <c r="T879" s="391">
        <v>0.11414604050799998</v>
      </c>
      <c r="U879" s="391">
        <v>0.18905992599999996</v>
      </c>
      <c r="V879" s="391">
        <v>2.6238969999999997E-2</v>
      </c>
      <c r="W879" s="391">
        <v>0.100975727545</v>
      </c>
      <c r="X879" s="391">
        <v>1.5124783399999997</v>
      </c>
      <c r="Y879" s="391">
        <v>0.17492739399999993</v>
      </c>
      <c r="AA879" s="384" t="s">
        <v>1265</v>
      </c>
      <c r="AB879" s="384" t="s">
        <v>336</v>
      </c>
      <c r="AC879" s="382">
        <v>3</v>
      </c>
      <c r="AD879" s="384" t="s">
        <v>619</v>
      </c>
      <c r="AE879" s="382">
        <v>52</v>
      </c>
      <c r="AF879" s="386">
        <v>2010</v>
      </c>
      <c r="AG879" s="390">
        <v>9.5162077999999983</v>
      </c>
      <c r="AH879" s="387">
        <v>40.40687847389168</v>
      </c>
      <c r="AI879" s="387">
        <v>1.3761625836711975</v>
      </c>
      <c r="AJ879" s="387">
        <v>1.234323714004018</v>
      </c>
      <c r="AK879" s="387">
        <v>1.1994908361290723E-2</v>
      </c>
      <c r="AL879" s="387">
        <v>1.9867149811503695E-2</v>
      </c>
      <c r="AM879" s="387">
        <v>2.7572926686195314E-3</v>
      </c>
      <c r="AN879" s="387">
        <v>1.0610920827622114E-2</v>
      </c>
      <c r="AO879" s="387">
        <v>0.15893708626245004</v>
      </c>
      <c r="AP879" s="387">
        <v>1.8382048571911173E-2</v>
      </c>
      <c r="AQ879" s="391">
        <v>384.52025210690005</v>
      </c>
      <c r="AR879" s="391">
        <v>13.0958491128</v>
      </c>
      <c r="AS879" s="391">
        <v>11.746080954930003</v>
      </c>
      <c r="AT879" s="391">
        <v>0.11414604050799998</v>
      </c>
      <c r="AU879" s="391">
        <v>0.18905992599999996</v>
      </c>
      <c r="AV879" s="391">
        <v>2.6238969999999997E-2</v>
      </c>
      <c r="AW879" s="391">
        <v>0.100975727545</v>
      </c>
      <c r="AX879" s="391">
        <v>1.5124783399999997</v>
      </c>
      <c r="AY879" s="391">
        <v>0.17492739399999993</v>
      </c>
    </row>
    <row r="880" spans="1:51" customFormat="1" x14ac:dyDescent="0.25">
      <c r="A880" s="384" t="s">
        <v>1266</v>
      </c>
      <c r="B880" s="384" t="s">
        <v>336</v>
      </c>
      <c r="C880" s="382">
        <v>3</v>
      </c>
      <c r="D880" s="384" t="s">
        <v>619</v>
      </c>
      <c r="E880" s="382">
        <v>52</v>
      </c>
      <c r="F880" s="386">
        <v>2011</v>
      </c>
      <c r="G880" s="390">
        <v>14.9080105</v>
      </c>
      <c r="H880" s="387">
        <v>40.406893391697047</v>
      </c>
      <c r="I880" s="387">
        <v>1.376159850411965</v>
      </c>
      <c r="J880" s="387">
        <v>1.2343220503983416</v>
      </c>
      <c r="K880" s="387">
        <v>1.1994866987315314E-2</v>
      </c>
      <c r="L880" s="387">
        <v>1.9867020485396091E-2</v>
      </c>
      <c r="M880" s="387">
        <v>2.7572897134731694E-3</v>
      </c>
      <c r="N880" s="387">
        <v>1.0610888692156475E-2</v>
      </c>
      <c r="O880" s="387">
        <v>0.15893630810093673</v>
      </c>
      <c r="P880" s="387">
        <v>1.838203293457568E-2</v>
      </c>
      <c r="Q880" s="391">
        <v>602.38639095580015</v>
      </c>
      <c r="R880" s="391">
        <v>20.515805499620004</v>
      </c>
      <c r="S880" s="391">
        <v>18.401286087720006</v>
      </c>
      <c r="T880" s="391">
        <v>0.17881960299300007</v>
      </c>
      <c r="U880" s="391">
        <v>0.29617775000000002</v>
      </c>
      <c r="V880" s="391">
        <v>4.1105704E-2</v>
      </c>
      <c r="W880" s="391">
        <v>0.15818724003699999</v>
      </c>
      <c r="X880" s="391">
        <v>2.36942415</v>
      </c>
      <c r="Y880" s="391">
        <v>0.27403954000000003</v>
      </c>
      <c r="AA880" s="384" t="s">
        <v>1266</v>
      </c>
      <c r="AB880" s="384" t="s">
        <v>336</v>
      </c>
      <c r="AC880" s="382">
        <v>3</v>
      </c>
      <c r="AD880" s="384" t="s">
        <v>619</v>
      </c>
      <c r="AE880" s="382">
        <v>52</v>
      </c>
      <c r="AF880" s="386">
        <v>2011</v>
      </c>
      <c r="AG880" s="390">
        <v>14.9080105</v>
      </c>
      <c r="AH880" s="387">
        <v>40.406893391697047</v>
      </c>
      <c r="AI880" s="387">
        <v>1.376159850411965</v>
      </c>
      <c r="AJ880" s="387">
        <v>1.2343220503983416</v>
      </c>
      <c r="AK880" s="387">
        <v>1.1994866987315314E-2</v>
      </c>
      <c r="AL880" s="387">
        <v>1.9867020485396091E-2</v>
      </c>
      <c r="AM880" s="387">
        <v>2.7572897134731694E-3</v>
      </c>
      <c r="AN880" s="387">
        <v>1.0610888692156475E-2</v>
      </c>
      <c r="AO880" s="387">
        <v>0.15893630810093673</v>
      </c>
      <c r="AP880" s="387">
        <v>1.838203293457568E-2</v>
      </c>
      <c r="AQ880" s="391">
        <v>602.38639095580015</v>
      </c>
      <c r="AR880" s="391">
        <v>20.515805499620004</v>
      </c>
      <c r="AS880" s="391">
        <v>18.401286087720006</v>
      </c>
      <c r="AT880" s="391">
        <v>0.17881960299300007</v>
      </c>
      <c r="AU880" s="391">
        <v>0.29617775000000002</v>
      </c>
      <c r="AV880" s="391">
        <v>4.1105704E-2</v>
      </c>
      <c r="AW880" s="391">
        <v>0.15818724003699999</v>
      </c>
      <c r="AX880" s="391">
        <v>2.36942415</v>
      </c>
      <c r="AY880" s="391">
        <v>0.27403954000000003</v>
      </c>
    </row>
    <row r="881" spans="1:51" customFormat="1" x14ac:dyDescent="0.25">
      <c r="A881" s="384" t="s">
        <v>1267</v>
      </c>
      <c r="B881" s="384" t="s">
        <v>336</v>
      </c>
      <c r="C881" s="382">
        <v>3</v>
      </c>
      <c r="D881" s="384" t="s">
        <v>619</v>
      </c>
      <c r="E881" s="382">
        <v>52</v>
      </c>
      <c r="F881" s="386">
        <v>2012</v>
      </c>
      <c r="G881" s="390">
        <v>31.460775000000002</v>
      </c>
      <c r="H881" s="387">
        <v>40.406973891806537</v>
      </c>
      <c r="I881" s="387">
        <v>1.3761620219616328</v>
      </c>
      <c r="J881" s="387">
        <v>1.2343240744927608</v>
      </c>
      <c r="K881" s="387">
        <v>1.1994895213070879E-2</v>
      </c>
      <c r="L881" s="387">
        <v>1.9867118975931145E-2</v>
      </c>
      <c r="M881" s="387">
        <v>2.7572974918767894E-3</v>
      </c>
      <c r="N881" s="387">
        <v>1.0610919975525076E-2</v>
      </c>
      <c r="O881" s="387">
        <v>0.15893699058589625</v>
      </c>
      <c r="P881" s="387">
        <v>1.8382067193195333E-2</v>
      </c>
      <c r="Q881" s="391">
        <v>1271.234714041</v>
      </c>
      <c r="R881" s="391">
        <v>43.295123736479994</v>
      </c>
      <c r="S881" s="391">
        <v>38.832791984699988</v>
      </c>
      <c r="T881" s="391">
        <v>0.37736869944700002</v>
      </c>
      <c r="U881" s="391">
        <v>0.62503496000000014</v>
      </c>
      <c r="V881" s="391">
        <v>8.6746716000000001E-2</v>
      </c>
      <c r="W881" s="391">
        <v>0.33382776589299995</v>
      </c>
      <c r="X881" s="391">
        <v>5.0002808999999999</v>
      </c>
      <c r="Y881" s="391">
        <v>0.57831407999999995</v>
      </c>
      <c r="AA881" s="384" t="s">
        <v>1267</v>
      </c>
      <c r="AB881" s="384" t="s">
        <v>336</v>
      </c>
      <c r="AC881" s="382">
        <v>3</v>
      </c>
      <c r="AD881" s="384" t="s">
        <v>619</v>
      </c>
      <c r="AE881" s="382">
        <v>52</v>
      </c>
      <c r="AF881" s="386">
        <v>2012</v>
      </c>
      <c r="AG881" s="390">
        <v>31.460775000000002</v>
      </c>
      <c r="AH881" s="387">
        <v>40.406973891806537</v>
      </c>
      <c r="AI881" s="387">
        <v>1.3761620219616328</v>
      </c>
      <c r="AJ881" s="387">
        <v>1.2343240744927608</v>
      </c>
      <c r="AK881" s="387">
        <v>1.1994895213070879E-2</v>
      </c>
      <c r="AL881" s="387">
        <v>1.9867118975931145E-2</v>
      </c>
      <c r="AM881" s="387">
        <v>2.7572974918767894E-3</v>
      </c>
      <c r="AN881" s="387">
        <v>1.0610919975525076E-2</v>
      </c>
      <c r="AO881" s="387">
        <v>0.15893699058589625</v>
      </c>
      <c r="AP881" s="387">
        <v>1.8382067193195333E-2</v>
      </c>
      <c r="AQ881" s="391">
        <v>1271.234714041</v>
      </c>
      <c r="AR881" s="391">
        <v>43.295123736479994</v>
      </c>
      <c r="AS881" s="391">
        <v>38.832791984699988</v>
      </c>
      <c r="AT881" s="391">
        <v>0.37736869944700002</v>
      </c>
      <c r="AU881" s="391">
        <v>0.62503496000000014</v>
      </c>
      <c r="AV881" s="391">
        <v>8.6746716000000001E-2</v>
      </c>
      <c r="AW881" s="391">
        <v>0.33382776589299995</v>
      </c>
      <c r="AX881" s="391">
        <v>5.0002808999999999</v>
      </c>
      <c r="AY881" s="391">
        <v>0.57831407999999995</v>
      </c>
    </row>
    <row r="882" spans="1:51" customFormat="1" x14ac:dyDescent="0.25">
      <c r="A882" s="384" t="s">
        <v>1268</v>
      </c>
      <c r="B882" s="384" t="s">
        <v>336</v>
      </c>
      <c r="C882" s="382">
        <v>3</v>
      </c>
      <c r="D882" s="384" t="s">
        <v>619</v>
      </c>
      <c r="E882" s="382">
        <v>52</v>
      </c>
      <c r="F882" s="386">
        <v>2013</v>
      </c>
      <c r="G882" s="390">
        <v>32.678699999999999</v>
      </c>
      <c r="H882" s="387">
        <v>40.40695065706408</v>
      </c>
      <c r="I882" s="387">
        <v>1.3761622639551143</v>
      </c>
      <c r="J882" s="387">
        <v>1.2343233834454859</v>
      </c>
      <c r="K882" s="387">
        <v>1.199489533852326E-2</v>
      </c>
      <c r="L882" s="387">
        <v>1.9867083451912106E-2</v>
      </c>
      <c r="M882" s="387">
        <v>2.7572939866028936E-3</v>
      </c>
      <c r="N882" s="387">
        <v>1.0610915096744975E-2</v>
      </c>
      <c r="O882" s="387">
        <v>0.15893661620566299</v>
      </c>
      <c r="P882" s="387">
        <v>1.8382055895736368E-2</v>
      </c>
      <c r="Q882" s="391">
        <v>1320.4466184369999</v>
      </c>
      <c r="R882" s="391">
        <v>44.971193775109995</v>
      </c>
      <c r="S882" s="391">
        <v>40.336083550599994</v>
      </c>
      <c r="T882" s="391">
        <v>0.39197758629900004</v>
      </c>
      <c r="U882" s="391">
        <v>0.64923046000000006</v>
      </c>
      <c r="V882" s="391">
        <v>9.010478299999998E-2</v>
      </c>
      <c r="W882" s="391">
        <v>0.34675091117200002</v>
      </c>
      <c r="X882" s="391">
        <v>5.1938419999999992</v>
      </c>
      <c r="Y882" s="391">
        <v>0.60070169000000007</v>
      </c>
      <c r="AA882" s="384" t="s">
        <v>1268</v>
      </c>
      <c r="AB882" s="384" t="s">
        <v>336</v>
      </c>
      <c r="AC882" s="382">
        <v>3</v>
      </c>
      <c r="AD882" s="384" t="s">
        <v>619</v>
      </c>
      <c r="AE882" s="382">
        <v>52</v>
      </c>
      <c r="AF882" s="386">
        <v>2013</v>
      </c>
      <c r="AG882" s="390">
        <v>32.678699999999999</v>
      </c>
      <c r="AH882" s="387">
        <v>40.40695065706408</v>
      </c>
      <c r="AI882" s="387">
        <v>1.3761622639551143</v>
      </c>
      <c r="AJ882" s="387">
        <v>1.2343233834454859</v>
      </c>
      <c r="AK882" s="387">
        <v>1.199489533852326E-2</v>
      </c>
      <c r="AL882" s="387">
        <v>1.9867083451912106E-2</v>
      </c>
      <c r="AM882" s="387">
        <v>2.7572939866028936E-3</v>
      </c>
      <c r="AN882" s="387">
        <v>1.0610915096744975E-2</v>
      </c>
      <c r="AO882" s="387">
        <v>0.15893661620566299</v>
      </c>
      <c r="AP882" s="387">
        <v>1.8382055895736368E-2</v>
      </c>
      <c r="AQ882" s="391">
        <v>1320.4466184369999</v>
      </c>
      <c r="AR882" s="391">
        <v>44.971193775109995</v>
      </c>
      <c r="AS882" s="391">
        <v>40.336083550599994</v>
      </c>
      <c r="AT882" s="391">
        <v>0.39197758629900004</v>
      </c>
      <c r="AU882" s="391">
        <v>0.64923046000000006</v>
      </c>
      <c r="AV882" s="391">
        <v>9.010478299999998E-2</v>
      </c>
      <c r="AW882" s="391">
        <v>0.34675091117200002</v>
      </c>
      <c r="AX882" s="391">
        <v>5.1938419999999992</v>
      </c>
      <c r="AY882" s="391">
        <v>0.60070169000000007</v>
      </c>
    </row>
    <row r="883" spans="1:51" customFormat="1" x14ac:dyDescent="0.25">
      <c r="A883" s="384" t="s">
        <v>1269</v>
      </c>
      <c r="B883" s="384" t="s">
        <v>336</v>
      </c>
      <c r="C883" s="382">
        <v>3</v>
      </c>
      <c r="D883" s="384" t="s">
        <v>619</v>
      </c>
      <c r="E883" s="382">
        <v>52</v>
      </c>
      <c r="F883" s="386">
        <v>2014</v>
      </c>
      <c r="G883" s="390">
        <v>54.172644999999989</v>
      </c>
      <c r="H883" s="387">
        <v>40.356506665384352</v>
      </c>
      <c r="I883" s="387">
        <v>1.3758499556335129</v>
      </c>
      <c r="J883" s="387">
        <v>1.2347035723048048</v>
      </c>
      <c r="K883" s="387">
        <v>1.1978475207440949E-2</v>
      </c>
      <c r="L883" s="387">
        <v>1.9905816856459566E-2</v>
      </c>
      <c r="M883" s="387">
        <v>2.7572947379623058E-3</v>
      </c>
      <c r="N883" s="387">
        <v>1.0596388304632352E-2</v>
      </c>
      <c r="O883" s="387">
        <v>0.15924643886227083</v>
      </c>
      <c r="P883" s="387">
        <v>1.8382046326148562E-2</v>
      </c>
      <c r="Q883" s="391">
        <v>2186.218709024</v>
      </c>
      <c r="R883" s="391">
        <v>74.533431219800022</v>
      </c>
      <c r="S883" s="391">
        <v>66.887158302700001</v>
      </c>
      <c r="T883" s="391">
        <v>0.6489056850539997</v>
      </c>
      <c r="U883" s="391">
        <v>1.0783507499999998</v>
      </c>
      <c r="V883" s="391">
        <v>0.14936994899999997</v>
      </c>
      <c r="W883" s="391">
        <v>0.57403438190900014</v>
      </c>
      <c r="X883" s="391">
        <v>8.6268007999999998</v>
      </c>
      <c r="Y883" s="391">
        <v>0.99580407000000004</v>
      </c>
      <c r="AA883" s="384" t="s">
        <v>1269</v>
      </c>
      <c r="AB883" s="384" t="s">
        <v>336</v>
      </c>
      <c r="AC883" s="382">
        <v>3</v>
      </c>
      <c r="AD883" s="384" t="s">
        <v>619</v>
      </c>
      <c r="AE883" s="382">
        <v>52</v>
      </c>
      <c r="AF883" s="386">
        <v>2014</v>
      </c>
      <c r="AG883" s="390">
        <v>54.172644999999989</v>
      </c>
      <c r="AH883" s="387">
        <v>40.356506665384352</v>
      </c>
      <c r="AI883" s="387">
        <v>1.3758499556335129</v>
      </c>
      <c r="AJ883" s="387">
        <v>1.2347035723048048</v>
      </c>
      <c r="AK883" s="387">
        <v>1.1978475207440949E-2</v>
      </c>
      <c r="AL883" s="387">
        <v>1.9905816856459566E-2</v>
      </c>
      <c r="AM883" s="387">
        <v>2.7572947379623058E-3</v>
      </c>
      <c r="AN883" s="387">
        <v>1.0596388304632352E-2</v>
      </c>
      <c r="AO883" s="387">
        <v>0.15924643886227083</v>
      </c>
      <c r="AP883" s="387">
        <v>1.8382046326148562E-2</v>
      </c>
      <c r="AQ883" s="391">
        <v>2186.218709024</v>
      </c>
      <c r="AR883" s="391">
        <v>74.533431219800022</v>
      </c>
      <c r="AS883" s="391">
        <v>66.887158302700001</v>
      </c>
      <c r="AT883" s="391">
        <v>0.6489056850539997</v>
      </c>
      <c r="AU883" s="391">
        <v>1.0783507499999998</v>
      </c>
      <c r="AV883" s="391">
        <v>0.14936994899999997</v>
      </c>
      <c r="AW883" s="391">
        <v>0.57403438190900014</v>
      </c>
      <c r="AX883" s="391">
        <v>8.6268007999999998</v>
      </c>
      <c r="AY883" s="391">
        <v>0.99580407000000004</v>
      </c>
    </row>
    <row r="884" spans="1:51" customFormat="1" x14ac:dyDescent="0.25">
      <c r="A884" s="384" t="s">
        <v>1270</v>
      </c>
      <c r="B884" s="384" t="s">
        <v>336</v>
      </c>
      <c r="C884" s="382">
        <v>3</v>
      </c>
      <c r="D884" s="384" t="s">
        <v>619</v>
      </c>
      <c r="E884" s="382">
        <v>52</v>
      </c>
      <c r="F884" s="386">
        <v>2015</v>
      </c>
      <c r="G884" s="390">
        <v>57.264683999999988</v>
      </c>
      <c r="H884" s="387">
        <v>40.356546458546774</v>
      </c>
      <c r="I884" s="387">
        <v>1.3758528098487373</v>
      </c>
      <c r="J884" s="387">
        <v>1.2347083784309372</v>
      </c>
      <c r="K884" s="387">
        <v>1.1978504783506715E-2</v>
      </c>
      <c r="L884" s="387">
        <v>1.9905833934227252E-2</v>
      </c>
      <c r="M884" s="387">
        <v>2.7572951245133917E-3</v>
      </c>
      <c r="N884" s="387">
        <v>1.0596421783974219E-2</v>
      </c>
      <c r="O884" s="387">
        <v>0.15924664842296171</v>
      </c>
      <c r="P884" s="387">
        <v>1.8382047301614381E-2</v>
      </c>
      <c r="Q884" s="391">
        <v>2311.0048802799997</v>
      </c>
      <c r="R884" s="391">
        <v>78.787776386500013</v>
      </c>
      <c r="S884" s="391">
        <v>70.705185123000021</v>
      </c>
      <c r="T884" s="391">
        <v>0.68594529122000036</v>
      </c>
      <c r="U884" s="391">
        <v>1.1399012900000001</v>
      </c>
      <c r="V884" s="391">
        <v>0.15789563400000001</v>
      </c>
      <c r="W884" s="391">
        <v>0.60680074498999981</v>
      </c>
      <c r="X884" s="391">
        <v>9.1192089999999997</v>
      </c>
      <c r="Y884" s="391">
        <v>1.05264213</v>
      </c>
      <c r="AA884" s="384" t="s">
        <v>1270</v>
      </c>
      <c r="AB884" s="384" t="s">
        <v>336</v>
      </c>
      <c r="AC884" s="382">
        <v>3</v>
      </c>
      <c r="AD884" s="384" t="s">
        <v>619</v>
      </c>
      <c r="AE884" s="382">
        <v>52</v>
      </c>
      <c r="AF884" s="386">
        <v>2015</v>
      </c>
      <c r="AG884" s="390">
        <v>57.264683999999988</v>
      </c>
      <c r="AH884" s="387">
        <v>40.356546458546774</v>
      </c>
      <c r="AI884" s="387">
        <v>1.3758528098487373</v>
      </c>
      <c r="AJ884" s="387">
        <v>1.2347083784309372</v>
      </c>
      <c r="AK884" s="387">
        <v>1.1978504783506715E-2</v>
      </c>
      <c r="AL884" s="387">
        <v>1.9905833934227252E-2</v>
      </c>
      <c r="AM884" s="387">
        <v>2.7572951245133917E-3</v>
      </c>
      <c r="AN884" s="387">
        <v>1.0596421783974219E-2</v>
      </c>
      <c r="AO884" s="387">
        <v>0.15924664842296171</v>
      </c>
      <c r="AP884" s="387">
        <v>1.8382047301614381E-2</v>
      </c>
      <c r="AQ884" s="391">
        <v>2311.0048802799997</v>
      </c>
      <c r="AR884" s="391">
        <v>78.787776386500013</v>
      </c>
      <c r="AS884" s="391">
        <v>70.705185123000021</v>
      </c>
      <c r="AT884" s="391">
        <v>0.68594529122000036</v>
      </c>
      <c r="AU884" s="391">
        <v>1.1399012900000001</v>
      </c>
      <c r="AV884" s="391">
        <v>0.15789563400000001</v>
      </c>
      <c r="AW884" s="391">
        <v>0.60680074498999981</v>
      </c>
      <c r="AX884" s="391">
        <v>9.1192089999999997</v>
      </c>
      <c r="AY884" s="391">
        <v>1.05264213</v>
      </c>
    </row>
    <row r="885" spans="1:51" customFormat="1" x14ac:dyDescent="0.25">
      <c r="A885" s="384" t="s">
        <v>1271</v>
      </c>
      <c r="B885" s="384" t="s">
        <v>336</v>
      </c>
      <c r="C885" s="382">
        <v>3</v>
      </c>
      <c r="D885" s="384" t="s">
        <v>619</v>
      </c>
      <c r="E885" s="382">
        <v>52</v>
      </c>
      <c r="F885" s="386">
        <v>2016</v>
      </c>
      <c r="G885" s="390">
        <v>82.497613999999999</v>
      </c>
      <c r="H885" s="387">
        <v>40.356600292573297</v>
      </c>
      <c r="I885" s="387">
        <v>1.3758531732069248</v>
      </c>
      <c r="J885" s="387">
        <v>1.2347078670844953</v>
      </c>
      <c r="K885" s="387">
        <v>1.197850461238794E-2</v>
      </c>
      <c r="L885" s="387">
        <v>1.9905870004919175E-2</v>
      </c>
      <c r="M885" s="387">
        <v>2.7572974534754431E-3</v>
      </c>
      <c r="N885" s="387">
        <v>1.0596412660371002E-2</v>
      </c>
      <c r="O885" s="387">
        <v>0.15924692440195906</v>
      </c>
      <c r="P885" s="387">
        <v>1.8382064116424023E-2</v>
      </c>
      <c r="Q885" s="391">
        <v>3329.3232332889988</v>
      </c>
      <c r="R885" s="391">
        <v>113.50460400390001</v>
      </c>
      <c r="S885" s="391">
        <v>101.86045302150001</v>
      </c>
      <c r="T885" s="391">
        <v>0.98819804980999992</v>
      </c>
      <c r="U885" s="391">
        <v>1.6421867800000001</v>
      </c>
      <c r="V885" s="391">
        <v>0.22747046100000007</v>
      </c>
      <c r="W885" s="391">
        <v>0.87417876144000006</v>
      </c>
      <c r="X885" s="391">
        <v>13.137491299999999</v>
      </c>
      <c r="Y885" s="391">
        <v>1.5164764300000002</v>
      </c>
      <c r="AA885" s="384" t="s">
        <v>1271</v>
      </c>
      <c r="AB885" s="384" t="s">
        <v>336</v>
      </c>
      <c r="AC885" s="382">
        <v>3</v>
      </c>
      <c r="AD885" s="384" t="s">
        <v>619</v>
      </c>
      <c r="AE885" s="382">
        <v>52</v>
      </c>
      <c r="AF885" s="386">
        <v>2016</v>
      </c>
      <c r="AG885" s="390">
        <v>82.497613999999999</v>
      </c>
      <c r="AH885" s="387">
        <v>40.356600292573297</v>
      </c>
      <c r="AI885" s="387">
        <v>1.3758531732069248</v>
      </c>
      <c r="AJ885" s="387">
        <v>1.2347078670844953</v>
      </c>
      <c r="AK885" s="387">
        <v>1.197850461238794E-2</v>
      </c>
      <c r="AL885" s="387">
        <v>1.9905870004919175E-2</v>
      </c>
      <c r="AM885" s="387">
        <v>2.7572974534754431E-3</v>
      </c>
      <c r="AN885" s="387">
        <v>1.0596412660371002E-2</v>
      </c>
      <c r="AO885" s="387">
        <v>0.15924692440195906</v>
      </c>
      <c r="AP885" s="387">
        <v>1.8382064116424023E-2</v>
      </c>
      <c r="AQ885" s="391">
        <v>3329.3232332889988</v>
      </c>
      <c r="AR885" s="391">
        <v>113.50460400390001</v>
      </c>
      <c r="AS885" s="391">
        <v>101.86045302150001</v>
      </c>
      <c r="AT885" s="391">
        <v>0.98819804980999992</v>
      </c>
      <c r="AU885" s="391">
        <v>1.6421867800000001</v>
      </c>
      <c r="AV885" s="391">
        <v>0.22747046100000007</v>
      </c>
      <c r="AW885" s="391">
        <v>0.87417876144000006</v>
      </c>
      <c r="AX885" s="391">
        <v>13.137491299999999</v>
      </c>
      <c r="AY885" s="391">
        <v>1.5164764300000002</v>
      </c>
    </row>
    <row r="886" spans="1:51" customFormat="1" x14ac:dyDescent="0.25">
      <c r="A886" s="384" t="s">
        <v>1272</v>
      </c>
      <c r="B886" s="384" t="s">
        <v>336</v>
      </c>
      <c r="C886" s="382">
        <v>3</v>
      </c>
      <c r="D886" s="384" t="s">
        <v>619</v>
      </c>
      <c r="E886" s="382">
        <v>52</v>
      </c>
      <c r="F886" s="386">
        <v>2017</v>
      </c>
      <c r="G886" s="390">
        <v>58.983957999999994</v>
      </c>
      <c r="H886" s="387">
        <v>40.356598261920638</v>
      </c>
      <c r="I886" s="387">
        <v>1.3758535160187113</v>
      </c>
      <c r="J886" s="387">
        <v>1.2347085407154272</v>
      </c>
      <c r="K886" s="387">
        <v>1.1978522365233611E-2</v>
      </c>
      <c r="L886" s="387">
        <v>1.9905840330348808E-2</v>
      </c>
      <c r="M886" s="387">
        <v>2.757294517265186E-3</v>
      </c>
      <c r="N886" s="387">
        <v>1.0596433725030796E-2</v>
      </c>
      <c r="O886" s="387">
        <v>0.15924664126473165</v>
      </c>
      <c r="P886" s="387">
        <v>1.8382064492857536E-2</v>
      </c>
      <c r="Q886" s="391">
        <v>2380.3918969039996</v>
      </c>
      <c r="R886" s="391">
        <v>81.153286002999991</v>
      </c>
      <c r="S886" s="391">
        <v>72.82799670780004</v>
      </c>
      <c r="T886" s="391">
        <v>0.70654066009299987</v>
      </c>
      <c r="U886" s="391">
        <v>1.1741252500000001</v>
      </c>
      <c r="V886" s="391">
        <v>0.16263614399999998</v>
      </c>
      <c r="W886" s="391">
        <v>0.625019601787</v>
      </c>
      <c r="X886" s="391">
        <v>9.3929971999999982</v>
      </c>
      <c r="Y886" s="391">
        <v>1.08424692</v>
      </c>
      <c r="AA886" s="384" t="s">
        <v>1272</v>
      </c>
      <c r="AB886" s="384" t="s">
        <v>336</v>
      </c>
      <c r="AC886" s="382">
        <v>3</v>
      </c>
      <c r="AD886" s="384" t="s">
        <v>619</v>
      </c>
      <c r="AE886" s="382">
        <v>52</v>
      </c>
      <c r="AF886" s="386">
        <v>2017</v>
      </c>
      <c r="AG886" s="390">
        <v>58.983957999999994</v>
      </c>
      <c r="AH886" s="387">
        <v>40.356598261920638</v>
      </c>
      <c r="AI886" s="387">
        <v>1.3758535160187113</v>
      </c>
      <c r="AJ886" s="387">
        <v>1.2347085407154272</v>
      </c>
      <c r="AK886" s="387">
        <v>1.1978522365233611E-2</v>
      </c>
      <c r="AL886" s="387">
        <v>1.9905840330348808E-2</v>
      </c>
      <c r="AM886" s="387">
        <v>2.757294517265186E-3</v>
      </c>
      <c r="AN886" s="387">
        <v>1.0596433725030796E-2</v>
      </c>
      <c r="AO886" s="387">
        <v>0.15924664126473165</v>
      </c>
      <c r="AP886" s="387">
        <v>1.8382064492857536E-2</v>
      </c>
      <c r="AQ886" s="391">
        <v>2380.3918969039996</v>
      </c>
      <c r="AR886" s="391">
        <v>81.153286002999991</v>
      </c>
      <c r="AS886" s="391">
        <v>72.82799670780004</v>
      </c>
      <c r="AT886" s="391">
        <v>0.70654066009299987</v>
      </c>
      <c r="AU886" s="391">
        <v>1.1741252500000001</v>
      </c>
      <c r="AV886" s="391">
        <v>0.16263614399999998</v>
      </c>
      <c r="AW886" s="391">
        <v>0.625019601787</v>
      </c>
      <c r="AX886" s="391">
        <v>9.3929971999999982</v>
      </c>
      <c r="AY886" s="391">
        <v>1.08424692</v>
      </c>
    </row>
    <row r="887" spans="1:51" customFormat="1" x14ac:dyDescent="0.25">
      <c r="A887" s="384" t="s">
        <v>1273</v>
      </c>
      <c r="B887" s="384" t="s">
        <v>336</v>
      </c>
      <c r="C887" s="382">
        <v>3</v>
      </c>
      <c r="D887" s="384" t="s">
        <v>619</v>
      </c>
      <c r="E887" s="382">
        <v>52</v>
      </c>
      <c r="F887" s="386">
        <v>2018</v>
      </c>
      <c r="G887" s="390">
        <v>111.14515700000003</v>
      </c>
      <c r="H887" s="387">
        <v>40.356612687505582</v>
      </c>
      <c r="I887" s="387">
        <v>1.3758538622982905</v>
      </c>
      <c r="J887" s="387">
        <v>1.2347080086395485</v>
      </c>
      <c r="K887" s="387">
        <v>1.1978496104873013E-2</v>
      </c>
      <c r="L887" s="387">
        <v>1.9905828645327289E-2</v>
      </c>
      <c r="M887" s="387">
        <v>2.7572942292033473E-3</v>
      </c>
      <c r="N887" s="387">
        <v>1.0596408337612042E-2</v>
      </c>
      <c r="O887" s="387">
        <v>0.1592466318617913</v>
      </c>
      <c r="P887" s="387">
        <v>1.8382058068441072E-2</v>
      </c>
      <c r="Q887" s="391">
        <v>4485.4420531410005</v>
      </c>
      <c r="R887" s="391">
        <v>152.91949353419992</v>
      </c>
      <c r="S887" s="391">
        <v>137.2318154694</v>
      </c>
      <c r="T887" s="391">
        <v>1.3313518301999998</v>
      </c>
      <c r="U887" s="391">
        <v>2.2124364499999993</v>
      </c>
      <c r="V887" s="391">
        <v>0.30645990000000006</v>
      </c>
      <c r="W887" s="391">
        <v>1.1777394683199998</v>
      </c>
      <c r="X887" s="391">
        <v>17.699491900000002</v>
      </c>
      <c r="Y887" s="391">
        <v>2.0430767300000001</v>
      </c>
      <c r="AA887" s="384" t="s">
        <v>1273</v>
      </c>
      <c r="AB887" s="384" t="s">
        <v>336</v>
      </c>
      <c r="AC887" s="382">
        <v>3</v>
      </c>
      <c r="AD887" s="384" t="s">
        <v>619</v>
      </c>
      <c r="AE887" s="382">
        <v>52</v>
      </c>
      <c r="AF887" s="386">
        <v>2018</v>
      </c>
      <c r="AG887" s="390">
        <v>111.14515700000003</v>
      </c>
      <c r="AH887" s="387">
        <v>40.356612687505582</v>
      </c>
      <c r="AI887" s="387">
        <v>1.3758538622982905</v>
      </c>
      <c r="AJ887" s="387">
        <v>1.2347080086395485</v>
      </c>
      <c r="AK887" s="387">
        <v>1.1978496104873013E-2</v>
      </c>
      <c r="AL887" s="387">
        <v>1.9905828645327289E-2</v>
      </c>
      <c r="AM887" s="387">
        <v>2.7572942292033473E-3</v>
      </c>
      <c r="AN887" s="387">
        <v>1.0596408337612042E-2</v>
      </c>
      <c r="AO887" s="387">
        <v>0.1592466318617913</v>
      </c>
      <c r="AP887" s="387">
        <v>1.8382058068441072E-2</v>
      </c>
      <c r="AQ887" s="391">
        <v>4485.4420531410005</v>
      </c>
      <c r="AR887" s="391">
        <v>152.91949353419992</v>
      </c>
      <c r="AS887" s="391">
        <v>137.2318154694</v>
      </c>
      <c r="AT887" s="391">
        <v>1.3313518301999998</v>
      </c>
      <c r="AU887" s="391">
        <v>2.2124364499999993</v>
      </c>
      <c r="AV887" s="391">
        <v>0.30645990000000006</v>
      </c>
      <c r="AW887" s="391">
        <v>1.1777394683199998</v>
      </c>
      <c r="AX887" s="391">
        <v>17.699491900000002</v>
      </c>
      <c r="AY887" s="391">
        <v>2.0430767300000001</v>
      </c>
    </row>
    <row r="888" spans="1:51" customFormat="1" x14ac:dyDescent="0.25">
      <c r="A888" s="384" t="s">
        <v>1274</v>
      </c>
      <c r="B888" s="384" t="s">
        <v>336</v>
      </c>
      <c r="C888" s="382">
        <v>3</v>
      </c>
      <c r="D888" s="384" t="s">
        <v>619</v>
      </c>
      <c r="E888" s="382">
        <v>52</v>
      </c>
      <c r="F888" s="386">
        <v>2019</v>
      </c>
      <c r="G888" s="390">
        <v>148.11423699999997</v>
      </c>
      <c r="H888" s="387">
        <v>40.356632911284564</v>
      </c>
      <c r="I888" s="387">
        <v>1.3758528696346726</v>
      </c>
      <c r="J888" s="387">
        <v>1.2347076648958468</v>
      </c>
      <c r="K888" s="387">
        <v>1.1978509584733571E-2</v>
      </c>
      <c r="L888" s="387">
        <v>1.9905831874892616E-2</v>
      </c>
      <c r="M888" s="387">
        <v>2.7572949655069287E-3</v>
      </c>
      <c r="N888" s="387">
        <v>1.0596425935948344E-2</v>
      </c>
      <c r="O888" s="387">
        <v>0.15924664689728646</v>
      </c>
      <c r="P888" s="387">
        <v>1.8382068835151893E-2</v>
      </c>
      <c r="Q888" s="391">
        <v>5977.3918915440008</v>
      </c>
      <c r="R888" s="391">
        <v>203.78339801019996</v>
      </c>
      <c r="S888" s="391">
        <v>182.87778370410001</v>
      </c>
      <c r="T888" s="391">
        <v>1.7741878075399993</v>
      </c>
      <c r="U888" s="391">
        <v>2.9483370999999989</v>
      </c>
      <c r="V888" s="391">
        <v>0.40839463999999998</v>
      </c>
      <c r="W888" s="391">
        <v>1.5694815424299997</v>
      </c>
      <c r="X888" s="391">
        <v>23.586695599999995</v>
      </c>
      <c r="Y888" s="391">
        <v>2.7226461000000008</v>
      </c>
      <c r="AA888" s="384" t="s">
        <v>1274</v>
      </c>
      <c r="AB888" s="384" t="s">
        <v>336</v>
      </c>
      <c r="AC888" s="382">
        <v>3</v>
      </c>
      <c r="AD888" s="384" t="s">
        <v>619</v>
      </c>
      <c r="AE888" s="382">
        <v>52</v>
      </c>
      <c r="AF888" s="386">
        <v>2019</v>
      </c>
      <c r="AG888" s="390">
        <v>148.11423699999997</v>
      </c>
      <c r="AH888" s="387">
        <v>40.356632911284564</v>
      </c>
      <c r="AI888" s="387">
        <v>1.3758528696346726</v>
      </c>
      <c r="AJ888" s="387">
        <v>1.2347076648958468</v>
      </c>
      <c r="AK888" s="387">
        <v>1.1978509584733571E-2</v>
      </c>
      <c r="AL888" s="387">
        <v>1.9905831874892616E-2</v>
      </c>
      <c r="AM888" s="387">
        <v>2.7572949655069287E-3</v>
      </c>
      <c r="AN888" s="387">
        <v>1.0596425935948344E-2</v>
      </c>
      <c r="AO888" s="387">
        <v>0.15924664689728646</v>
      </c>
      <c r="AP888" s="387">
        <v>1.8382068835151893E-2</v>
      </c>
      <c r="AQ888" s="391">
        <v>5977.3918915440008</v>
      </c>
      <c r="AR888" s="391">
        <v>203.78339801019996</v>
      </c>
      <c r="AS888" s="391">
        <v>182.87778370410001</v>
      </c>
      <c r="AT888" s="391">
        <v>1.7741878075399993</v>
      </c>
      <c r="AU888" s="391">
        <v>2.9483370999999989</v>
      </c>
      <c r="AV888" s="391">
        <v>0.40839463999999998</v>
      </c>
      <c r="AW888" s="391">
        <v>1.5694815424299997</v>
      </c>
      <c r="AX888" s="391">
        <v>23.586695599999995</v>
      </c>
      <c r="AY888" s="391">
        <v>2.7226461000000008</v>
      </c>
    </row>
    <row r="889" spans="1:51" customFormat="1" x14ac:dyDescent="0.25">
      <c r="A889" s="384" t="s">
        <v>1275</v>
      </c>
      <c r="B889" s="384" t="s">
        <v>336</v>
      </c>
      <c r="C889" s="382">
        <v>3</v>
      </c>
      <c r="D889" s="384" t="s">
        <v>619</v>
      </c>
      <c r="E889" s="382">
        <v>52</v>
      </c>
      <c r="F889" s="386">
        <v>2020</v>
      </c>
      <c r="G889" s="390">
        <v>152.17535900000004</v>
      </c>
      <c r="H889" s="387">
        <v>40.356581493196906</v>
      </c>
      <c r="I889" s="387">
        <v>1.3758534948289489</v>
      </c>
      <c r="J889" s="387">
        <v>1.2347084142433329</v>
      </c>
      <c r="K889" s="387">
        <v>1.1978493519637432E-2</v>
      </c>
      <c r="L889" s="387">
        <v>1.990583048337017E-2</v>
      </c>
      <c r="M889" s="387">
        <v>2.7572934459119615E-3</v>
      </c>
      <c r="N889" s="387">
        <v>1.0596408740786994E-2</v>
      </c>
      <c r="O889" s="387">
        <v>0.15924672798044784</v>
      </c>
      <c r="P889" s="387">
        <v>1.8382048962342183E-2</v>
      </c>
      <c r="Q889" s="391">
        <v>6141.2772767399974</v>
      </c>
      <c r="R889" s="391">
        <v>209.37099950699999</v>
      </c>
      <c r="S889" s="391">
        <v>187.89219619779996</v>
      </c>
      <c r="T889" s="391">
        <v>1.8228315516300002</v>
      </c>
      <c r="U889" s="391">
        <v>3.0291769</v>
      </c>
      <c r="V889" s="391">
        <v>0.41959211999999996</v>
      </c>
      <c r="W889" s="391">
        <v>1.6125123042399991</v>
      </c>
      <c r="X889" s="391">
        <v>24.233428000000004</v>
      </c>
      <c r="Y889" s="391">
        <v>2.7972949000000003</v>
      </c>
      <c r="AA889" s="384" t="s">
        <v>1275</v>
      </c>
      <c r="AB889" s="384" t="s">
        <v>336</v>
      </c>
      <c r="AC889" s="382">
        <v>3</v>
      </c>
      <c r="AD889" s="384" t="s">
        <v>619</v>
      </c>
      <c r="AE889" s="382">
        <v>52</v>
      </c>
      <c r="AF889" s="386">
        <v>2020</v>
      </c>
      <c r="AG889" s="390">
        <v>152.17535900000004</v>
      </c>
      <c r="AH889" s="387">
        <v>40.356581493196906</v>
      </c>
      <c r="AI889" s="387">
        <v>1.3758534948289489</v>
      </c>
      <c r="AJ889" s="387">
        <v>1.2347084142433329</v>
      </c>
      <c r="AK889" s="387">
        <v>1.1978493519637432E-2</v>
      </c>
      <c r="AL889" s="387">
        <v>1.990583048337017E-2</v>
      </c>
      <c r="AM889" s="387">
        <v>2.7572934459119615E-3</v>
      </c>
      <c r="AN889" s="387">
        <v>1.0596408740786994E-2</v>
      </c>
      <c r="AO889" s="387">
        <v>0.15924672798044784</v>
      </c>
      <c r="AP889" s="387">
        <v>1.8382048962342183E-2</v>
      </c>
      <c r="AQ889" s="391">
        <v>6141.2772767399974</v>
      </c>
      <c r="AR889" s="391">
        <v>209.37099950699999</v>
      </c>
      <c r="AS889" s="391">
        <v>187.89219619779996</v>
      </c>
      <c r="AT889" s="391">
        <v>1.8228315516300002</v>
      </c>
      <c r="AU889" s="391">
        <v>3.0291769</v>
      </c>
      <c r="AV889" s="391">
        <v>0.41959211999999996</v>
      </c>
      <c r="AW889" s="391">
        <v>1.6125123042399991</v>
      </c>
      <c r="AX889" s="391">
        <v>24.233428000000004</v>
      </c>
      <c r="AY889" s="391">
        <v>2.7972949000000003</v>
      </c>
    </row>
    <row r="890" spans="1:51" customFormat="1" x14ac:dyDescent="0.25">
      <c r="A890" s="384" t="s">
        <v>1276</v>
      </c>
      <c r="B890" s="384" t="s">
        <v>336</v>
      </c>
      <c r="C890" s="382">
        <v>3</v>
      </c>
      <c r="D890" s="384" t="s">
        <v>619</v>
      </c>
      <c r="E890" s="382">
        <v>52</v>
      </c>
      <c r="F890" s="386">
        <v>2021</v>
      </c>
      <c r="G890" s="390">
        <v>170.51050400000003</v>
      </c>
      <c r="H890" s="387">
        <v>40.28128396288713</v>
      </c>
      <c r="I890" s="387">
        <v>1.3753467825759287</v>
      </c>
      <c r="J890" s="387">
        <v>1.2355781428145918</v>
      </c>
      <c r="K890" s="387">
        <v>1.1964168741064768E-2</v>
      </c>
      <c r="L890" s="387">
        <v>1.9942605999217496E-2</v>
      </c>
      <c r="M890" s="387">
        <v>2.7572951751992942E-3</v>
      </c>
      <c r="N890" s="387">
        <v>1.0583722646025369E-2</v>
      </c>
      <c r="O890" s="387">
        <v>0.15954097584510102</v>
      </c>
      <c r="P890" s="387">
        <v>1.8382056978730171E-2</v>
      </c>
      <c r="Q890" s="391">
        <v>6868.3820302790027</v>
      </c>
      <c r="R890" s="391">
        <v>234.51107307180004</v>
      </c>
      <c r="S890" s="391">
        <v>210.67905186270005</v>
      </c>
      <c r="T890" s="391">
        <v>2.0400164419799993</v>
      </c>
      <c r="U890" s="391">
        <v>3.4004237999999996</v>
      </c>
      <c r="V890" s="391">
        <v>0.47014779000000001</v>
      </c>
      <c r="W890" s="391">
        <v>1.8046358825699995</v>
      </c>
      <c r="X890" s="391">
        <v>27.203412200000002</v>
      </c>
      <c r="Y890" s="391">
        <v>3.1343337999999994</v>
      </c>
      <c r="AA890" s="384" t="s">
        <v>1276</v>
      </c>
      <c r="AB890" s="384" t="s">
        <v>336</v>
      </c>
      <c r="AC890" s="382">
        <v>3</v>
      </c>
      <c r="AD890" s="384" t="s">
        <v>619</v>
      </c>
      <c r="AE890" s="382">
        <v>52</v>
      </c>
      <c r="AF890" s="386">
        <v>2021</v>
      </c>
      <c r="AG890" s="390">
        <v>170.51050400000003</v>
      </c>
      <c r="AH890" s="387">
        <v>40.28128396288713</v>
      </c>
      <c r="AI890" s="387">
        <v>1.3753467825759287</v>
      </c>
      <c r="AJ890" s="387">
        <v>1.2355781428145918</v>
      </c>
      <c r="AK890" s="387">
        <v>1.1964168741064768E-2</v>
      </c>
      <c r="AL890" s="387">
        <v>1.9942605999217496E-2</v>
      </c>
      <c r="AM890" s="387">
        <v>2.7572951751992942E-3</v>
      </c>
      <c r="AN890" s="387">
        <v>1.0583722646025369E-2</v>
      </c>
      <c r="AO890" s="387">
        <v>0.15954097584510102</v>
      </c>
      <c r="AP890" s="387">
        <v>1.8382056978730171E-2</v>
      </c>
      <c r="AQ890" s="391">
        <v>6868.3820302790027</v>
      </c>
      <c r="AR890" s="391">
        <v>234.51107307180004</v>
      </c>
      <c r="AS890" s="391">
        <v>210.67905186270005</v>
      </c>
      <c r="AT890" s="391">
        <v>2.0400164419799993</v>
      </c>
      <c r="AU890" s="391">
        <v>3.4004237999999996</v>
      </c>
      <c r="AV890" s="391">
        <v>0.47014779000000001</v>
      </c>
      <c r="AW890" s="391">
        <v>1.8046358825699995</v>
      </c>
      <c r="AX890" s="391">
        <v>27.203412200000002</v>
      </c>
      <c r="AY890" s="391">
        <v>3.1343337999999994</v>
      </c>
    </row>
    <row r="891" spans="1:51" customFormat="1" x14ac:dyDescent="0.25">
      <c r="A891" s="384" t="s">
        <v>1277</v>
      </c>
      <c r="B891" s="384" t="s">
        <v>336</v>
      </c>
      <c r="C891" s="382">
        <v>3</v>
      </c>
      <c r="D891" s="384" t="s">
        <v>619</v>
      </c>
      <c r="E891" s="382">
        <v>52</v>
      </c>
      <c r="F891" s="386">
        <v>2022</v>
      </c>
      <c r="G891" s="390">
        <v>158.31955800000006</v>
      </c>
      <c r="H891" s="387">
        <v>40.281256254764173</v>
      </c>
      <c r="I891" s="387">
        <v>1.3753478734806723</v>
      </c>
      <c r="J891" s="387">
        <v>1.2355781525697536</v>
      </c>
      <c r="K891" s="387">
        <v>1.1964143845007446E-2</v>
      </c>
      <c r="L891" s="387">
        <v>1.9942606206619137E-2</v>
      </c>
      <c r="M891" s="387">
        <v>2.7572969222160147E-3</v>
      </c>
      <c r="N891" s="387">
        <v>1.0583718082702072E-2</v>
      </c>
      <c r="O891" s="387">
        <v>0.15954086039072943</v>
      </c>
      <c r="P891" s="387">
        <v>1.8382060541124037E-2</v>
      </c>
      <c r="Q891" s="391">
        <v>6377.3106859390018</v>
      </c>
      <c r="R891" s="391">
        <v>217.74446742570004</v>
      </c>
      <c r="S891" s="391">
        <v>195.61618698930002</v>
      </c>
      <c r="T891" s="391">
        <v>1.89415796539</v>
      </c>
      <c r="U891" s="391">
        <v>3.1573045999999998</v>
      </c>
      <c r="V891" s="391">
        <v>0.43653403000000002</v>
      </c>
      <c r="W891" s="391">
        <v>1.6756095688499999</v>
      </c>
      <c r="X891" s="391">
        <v>25.2584385</v>
      </c>
      <c r="Y891" s="391">
        <v>2.9102396999999995</v>
      </c>
      <c r="AA891" s="384" t="s">
        <v>1277</v>
      </c>
      <c r="AB891" s="384" t="s">
        <v>336</v>
      </c>
      <c r="AC891" s="382">
        <v>3</v>
      </c>
      <c r="AD891" s="384" t="s">
        <v>619</v>
      </c>
      <c r="AE891" s="382">
        <v>52</v>
      </c>
      <c r="AF891" s="386">
        <v>2022</v>
      </c>
      <c r="AG891" s="390">
        <v>158.31955800000006</v>
      </c>
      <c r="AH891" s="387">
        <v>40.281256254764173</v>
      </c>
      <c r="AI891" s="387">
        <v>1.3753478734806723</v>
      </c>
      <c r="AJ891" s="387">
        <v>1.2355781525697536</v>
      </c>
      <c r="AK891" s="387">
        <v>1.1964143845007446E-2</v>
      </c>
      <c r="AL891" s="387">
        <v>1.9942606206619137E-2</v>
      </c>
      <c r="AM891" s="387">
        <v>2.7572969222160147E-3</v>
      </c>
      <c r="AN891" s="387">
        <v>1.0583718082702072E-2</v>
      </c>
      <c r="AO891" s="387">
        <v>0.15954086039072943</v>
      </c>
      <c r="AP891" s="387">
        <v>1.8382060541124037E-2</v>
      </c>
      <c r="AQ891" s="391">
        <v>6377.3106859390018</v>
      </c>
      <c r="AR891" s="391">
        <v>217.74446742570004</v>
      </c>
      <c r="AS891" s="391">
        <v>195.61618698930002</v>
      </c>
      <c r="AT891" s="391">
        <v>1.89415796539</v>
      </c>
      <c r="AU891" s="391">
        <v>3.1573045999999998</v>
      </c>
      <c r="AV891" s="391">
        <v>0.43653403000000002</v>
      </c>
      <c r="AW891" s="391">
        <v>1.6756095688499999</v>
      </c>
      <c r="AX891" s="391">
        <v>25.2584385</v>
      </c>
      <c r="AY891" s="391">
        <v>2.9102396999999995</v>
      </c>
    </row>
    <row r="892" spans="1:51" customFormat="1" x14ac:dyDescent="0.25">
      <c r="A892" s="384" t="s">
        <v>1278</v>
      </c>
      <c r="B892" s="384" t="s">
        <v>336</v>
      </c>
      <c r="C892" s="382">
        <v>3</v>
      </c>
      <c r="D892" s="384" t="s">
        <v>619</v>
      </c>
      <c r="E892" s="382">
        <v>52</v>
      </c>
      <c r="F892" s="386">
        <v>2023</v>
      </c>
      <c r="G892" s="390">
        <v>165.79251400000001</v>
      </c>
      <c r="H892" s="387">
        <v>40.281314408677105</v>
      </c>
      <c r="I892" s="387">
        <v>1.3753494053109057</v>
      </c>
      <c r="J892" s="387">
        <v>1.2355795195246273</v>
      </c>
      <c r="K892" s="387">
        <v>1.1964145140232325E-2</v>
      </c>
      <c r="L892" s="387">
        <v>1.9942634442469454E-2</v>
      </c>
      <c r="M892" s="387">
        <v>2.7572956641456078E-3</v>
      </c>
      <c r="N892" s="387">
        <v>1.0583716839169227E-2</v>
      </c>
      <c r="O892" s="387">
        <v>0.15954085719455338</v>
      </c>
      <c r="P892" s="387">
        <v>1.8382048902400982E-2</v>
      </c>
      <c r="Q892" s="391">
        <v>6678.3403830390016</v>
      </c>
      <c r="R892" s="391">
        <v>228.02263553490002</v>
      </c>
      <c r="S892" s="391">
        <v>204.84983478890007</v>
      </c>
      <c r="T892" s="391">
        <v>1.9835657006599998</v>
      </c>
      <c r="U892" s="391">
        <v>3.3063394999999995</v>
      </c>
      <c r="V892" s="391">
        <v>0.45713898000000003</v>
      </c>
      <c r="W892" s="391">
        <v>1.7547010222299999</v>
      </c>
      <c r="X892" s="391">
        <v>26.450679799999996</v>
      </c>
      <c r="Y892" s="391">
        <v>3.0476060999999999</v>
      </c>
      <c r="AA892" s="384" t="s">
        <v>1278</v>
      </c>
      <c r="AB892" s="384" t="s">
        <v>336</v>
      </c>
      <c r="AC892" s="382">
        <v>3</v>
      </c>
      <c r="AD892" s="384" t="s">
        <v>619</v>
      </c>
      <c r="AE892" s="382">
        <v>52</v>
      </c>
      <c r="AF892" s="386">
        <v>2023</v>
      </c>
      <c r="AG892" s="390">
        <v>165.79251400000001</v>
      </c>
      <c r="AH892" s="387">
        <v>40.281314408677105</v>
      </c>
      <c r="AI892" s="387">
        <v>1.3753494053109057</v>
      </c>
      <c r="AJ892" s="387">
        <v>1.2355795195246273</v>
      </c>
      <c r="AK892" s="387">
        <v>1.1964145140232325E-2</v>
      </c>
      <c r="AL892" s="387">
        <v>1.9942634442469454E-2</v>
      </c>
      <c r="AM892" s="387">
        <v>2.7572956641456078E-3</v>
      </c>
      <c r="AN892" s="387">
        <v>1.0583716839169227E-2</v>
      </c>
      <c r="AO892" s="387">
        <v>0.15954085719455338</v>
      </c>
      <c r="AP892" s="387">
        <v>1.8382048902400982E-2</v>
      </c>
      <c r="AQ892" s="391">
        <v>6678.3403830390016</v>
      </c>
      <c r="AR892" s="391">
        <v>228.02263553490002</v>
      </c>
      <c r="AS892" s="391">
        <v>204.84983478890007</v>
      </c>
      <c r="AT892" s="391">
        <v>1.9835657006599998</v>
      </c>
      <c r="AU892" s="391">
        <v>3.3063394999999995</v>
      </c>
      <c r="AV892" s="391">
        <v>0.45713898000000003</v>
      </c>
      <c r="AW892" s="391">
        <v>1.7547010222299999</v>
      </c>
      <c r="AX892" s="391">
        <v>26.450679799999996</v>
      </c>
      <c r="AY892" s="391">
        <v>3.0476060999999999</v>
      </c>
    </row>
    <row r="893" spans="1:51" customFormat="1" x14ac:dyDescent="0.25">
      <c r="A893" s="384" t="s">
        <v>1279</v>
      </c>
      <c r="B893" s="384" t="s">
        <v>336</v>
      </c>
      <c r="C893" s="382">
        <v>3</v>
      </c>
      <c r="D893" s="384" t="s">
        <v>619</v>
      </c>
      <c r="E893" s="382">
        <v>52</v>
      </c>
      <c r="F893" s="386">
        <v>2024</v>
      </c>
      <c r="G893" s="390">
        <v>175.887776</v>
      </c>
      <c r="H893" s="387">
        <v>40.281299872146889</v>
      </c>
      <c r="I893" s="387">
        <v>1.375344048156024</v>
      </c>
      <c r="J893" s="387">
        <v>1.2355784717279046</v>
      </c>
      <c r="K893" s="387">
        <v>1.1964139409892813E-2</v>
      </c>
      <c r="L893" s="387">
        <v>1.9942587141473664E-2</v>
      </c>
      <c r="M893" s="387">
        <v>2.7572930366690173E-3</v>
      </c>
      <c r="N893" s="387">
        <v>1.0583693505226883E-2</v>
      </c>
      <c r="O893" s="387">
        <v>0.15954072897027244</v>
      </c>
      <c r="P893" s="387">
        <v>1.8382051746449964E-2</v>
      </c>
      <c r="Q893" s="391">
        <v>7084.9882489010006</v>
      </c>
      <c r="R893" s="391">
        <v>241.90620586499995</v>
      </c>
      <c r="S893" s="391">
        <v>217.32314946570003</v>
      </c>
      <c r="T893" s="391">
        <v>2.1043458725599993</v>
      </c>
      <c r="U893" s="391">
        <v>3.5076573</v>
      </c>
      <c r="V893" s="391">
        <v>0.48497413999999994</v>
      </c>
      <c r="W893" s="391">
        <v>1.8615423125000008</v>
      </c>
      <c r="X893" s="391">
        <v>28.061263999999991</v>
      </c>
      <c r="Y893" s="391">
        <v>3.2331782000000002</v>
      </c>
      <c r="AA893" s="384" t="s">
        <v>1279</v>
      </c>
      <c r="AB893" s="384" t="s">
        <v>336</v>
      </c>
      <c r="AC893" s="382">
        <v>3</v>
      </c>
      <c r="AD893" s="384" t="s">
        <v>619</v>
      </c>
      <c r="AE893" s="382">
        <v>52</v>
      </c>
      <c r="AF893" s="386">
        <v>2024</v>
      </c>
      <c r="AG893" s="390">
        <v>175.887776</v>
      </c>
      <c r="AH893" s="387">
        <v>40.281299872146889</v>
      </c>
      <c r="AI893" s="387">
        <v>1.375344048156024</v>
      </c>
      <c r="AJ893" s="387">
        <v>1.2355784717279046</v>
      </c>
      <c r="AK893" s="387">
        <v>1.1964139409892813E-2</v>
      </c>
      <c r="AL893" s="387">
        <v>1.9942587141473664E-2</v>
      </c>
      <c r="AM893" s="387">
        <v>2.7572930366690173E-3</v>
      </c>
      <c r="AN893" s="387">
        <v>1.0583693505226883E-2</v>
      </c>
      <c r="AO893" s="387">
        <v>0.15954072897027244</v>
      </c>
      <c r="AP893" s="387">
        <v>1.8382051746449964E-2</v>
      </c>
      <c r="AQ893" s="391">
        <v>7084.9882489010006</v>
      </c>
      <c r="AR893" s="391">
        <v>241.90620586499995</v>
      </c>
      <c r="AS893" s="391">
        <v>217.32314946570003</v>
      </c>
      <c r="AT893" s="391">
        <v>2.1043458725599993</v>
      </c>
      <c r="AU893" s="391">
        <v>3.5076573</v>
      </c>
      <c r="AV893" s="391">
        <v>0.48497413999999994</v>
      </c>
      <c r="AW893" s="391">
        <v>1.8615423125000008</v>
      </c>
      <c r="AX893" s="391">
        <v>28.061263999999991</v>
      </c>
      <c r="AY893" s="391">
        <v>3.2331782000000002</v>
      </c>
    </row>
    <row r="894" spans="1:51" customFormat="1" x14ac:dyDescent="0.25">
      <c r="A894" s="384" t="s">
        <v>1280</v>
      </c>
      <c r="B894" s="384" t="s">
        <v>336</v>
      </c>
      <c r="C894" s="382">
        <v>3</v>
      </c>
      <c r="D894" s="384" t="s">
        <v>619</v>
      </c>
      <c r="E894" s="382">
        <v>52</v>
      </c>
      <c r="F894" s="386">
        <v>2025</v>
      </c>
      <c r="G894" s="390">
        <v>180.30836500000004</v>
      </c>
      <c r="H894" s="387">
        <v>40.28130927224035</v>
      </c>
      <c r="I894" s="387">
        <v>1.3753432295545467</v>
      </c>
      <c r="J894" s="387">
        <v>1.2355787182602429</v>
      </c>
      <c r="K894" s="387">
        <v>1.1964136097124501E-2</v>
      </c>
      <c r="L894" s="387">
        <v>1.9942567279116526E-2</v>
      </c>
      <c r="M894" s="387">
        <v>2.7572932625727037E-3</v>
      </c>
      <c r="N894" s="387">
        <v>1.0583705446666331E-2</v>
      </c>
      <c r="O894" s="387">
        <v>0.1595403352473414</v>
      </c>
      <c r="P894" s="387">
        <v>1.8382057316087351E-2</v>
      </c>
      <c r="Q894" s="391">
        <v>7263.0570149369987</v>
      </c>
      <c r="R894" s="391">
        <v>247.98588903480004</v>
      </c>
      <c r="S894" s="391">
        <v>222.78517851830009</v>
      </c>
      <c r="T894" s="391">
        <v>2.1572338183100004</v>
      </c>
      <c r="U894" s="391">
        <v>3.5958117000000001</v>
      </c>
      <c r="V894" s="391">
        <v>0.49716304</v>
      </c>
      <c r="W894" s="391">
        <v>1.9083306247300011</v>
      </c>
      <c r="X894" s="391">
        <v>28.766457000000003</v>
      </c>
      <c r="Y894" s="391">
        <v>3.3144386999999988</v>
      </c>
      <c r="AA894" s="384" t="s">
        <v>1280</v>
      </c>
      <c r="AB894" s="384" t="s">
        <v>336</v>
      </c>
      <c r="AC894" s="382">
        <v>3</v>
      </c>
      <c r="AD894" s="384" t="s">
        <v>619</v>
      </c>
      <c r="AE894" s="382">
        <v>52</v>
      </c>
      <c r="AF894" s="386">
        <v>2025</v>
      </c>
      <c r="AG894" s="390">
        <v>180.30836500000004</v>
      </c>
      <c r="AH894" s="387">
        <v>40.28130927224035</v>
      </c>
      <c r="AI894" s="387">
        <v>1.3753432295545467</v>
      </c>
      <c r="AJ894" s="387">
        <v>1.2355787182602429</v>
      </c>
      <c r="AK894" s="387">
        <v>1.1964136097124501E-2</v>
      </c>
      <c r="AL894" s="387">
        <v>1.9942567279116526E-2</v>
      </c>
      <c r="AM894" s="387">
        <v>2.7572932625727037E-3</v>
      </c>
      <c r="AN894" s="387">
        <v>1.0583705446666331E-2</v>
      </c>
      <c r="AO894" s="387">
        <v>0.1595403352473414</v>
      </c>
      <c r="AP894" s="387">
        <v>1.8382057316087351E-2</v>
      </c>
      <c r="AQ894" s="391">
        <v>7263.0570149369987</v>
      </c>
      <c r="AR894" s="391">
        <v>247.98588903480004</v>
      </c>
      <c r="AS894" s="391">
        <v>222.78517851830009</v>
      </c>
      <c r="AT894" s="391">
        <v>2.1572338183100004</v>
      </c>
      <c r="AU894" s="391">
        <v>3.5958117000000001</v>
      </c>
      <c r="AV894" s="391">
        <v>0.49716304</v>
      </c>
      <c r="AW894" s="391">
        <v>1.9083306247300011</v>
      </c>
      <c r="AX894" s="391">
        <v>28.766457000000003</v>
      </c>
      <c r="AY894" s="391">
        <v>3.3144386999999988</v>
      </c>
    </row>
    <row r="895" spans="1:51" customFormat="1" x14ac:dyDescent="0.25">
      <c r="A895" s="384" t="s">
        <v>1281</v>
      </c>
      <c r="B895" s="384" t="s">
        <v>336</v>
      </c>
      <c r="C895" s="382">
        <v>3</v>
      </c>
      <c r="D895" s="384" t="s">
        <v>619</v>
      </c>
      <c r="E895" s="382">
        <v>52</v>
      </c>
      <c r="F895" s="386">
        <v>2026</v>
      </c>
      <c r="G895" s="390">
        <v>190.41207799999998</v>
      </c>
      <c r="H895" s="387">
        <v>18.285616299161443</v>
      </c>
      <c r="I895" s="387">
        <v>0.95912113744959004</v>
      </c>
      <c r="J895" s="387">
        <v>0.48861538735058618</v>
      </c>
      <c r="K895" s="387">
        <v>6.8998457831545715E-3</v>
      </c>
      <c r="L895" s="387">
        <v>1.9942594187748953E-2</v>
      </c>
      <c r="M895" s="387">
        <v>2.7572974126147611E-3</v>
      </c>
      <c r="N895" s="387">
        <v>6.1037337112617432E-3</v>
      </c>
      <c r="O895" s="387">
        <v>0.15954062010709219</v>
      </c>
      <c r="P895" s="387">
        <v>1.8382082359292357E-2</v>
      </c>
      <c r="Q895" s="391">
        <v>3481.8021970339996</v>
      </c>
      <c r="R895" s="391">
        <v>182.62824883550005</v>
      </c>
      <c r="S895" s="391">
        <v>93.038271248200019</v>
      </c>
      <c r="T895" s="391">
        <v>1.3138139734499992</v>
      </c>
      <c r="U895" s="391">
        <v>3.7973108</v>
      </c>
      <c r="V895" s="391">
        <v>0.52502272999999999</v>
      </c>
      <c r="W895" s="391">
        <v>1.1622246195200003</v>
      </c>
      <c r="X895" s="391">
        <v>30.378461000000001</v>
      </c>
      <c r="Y895" s="391">
        <v>3.5001705000000003</v>
      </c>
      <c r="AA895" s="384" t="s">
        <v>1281</v>
      </c>
      <c r="AB895" s="384" t="s">
        <v>336</v>
      </c>
      <c r="AC895" s="382">
        <v>3</v>
      </c>
      <c r="AD895" s="384" t="s">
        <v>619</v>
      </c>
      <c r="AE895" s="382">
        <v>52</v>
      </c>
      <c r="AF895" s="386">
        <v>2026</v>
      </c>
      <c r="AG895" s="390">
        <v>190.41207799999998</v>
      </c>
      <c r="AH895" s="387">
        <v>18.285616299161443</v>
      </c>
      <c r="AI895" s="387">
        <v>0.95912113744959004</v>
      </c>
      <c r="AJ895" s="387">
        <v>0.48861538735058618</v>
      </c>
      <c r="AK895" s="387">
        <v>6.8998457831545715E-3</v>
      </c>
      <c r="AL895" s="387">
        <v>1.9942594187748953E-2</v>
      </c>
      <c r="AM895" s="387">
        <v>2.7572974126147611E-3</v>
      </c>
      <c r="AN895" s="387">
        <v>6.1037337112617432E-3</v>
      </c>
      <c r="AO895" s="387">
        <v>0.15954062010709219</v>
      </c>
      <c r="AP895" s="387">
        <v>1.8382082359292357E-2</v>
      </c>
      <c r="AQ895" s="391">
        <v>3481.8021970339996</v>
      </c>
      <c r="AR895" s="391">
        <v>182.62824883550005</v>
      </c>
      <c r="AS895" s="391">
        <v>93.038271248200019</v>
      </c>
      <c r="AT895" s="391">
        <v>1.3138139734499992</v>
      </c>
      <c r="AU895" s="391">
        <v>3.7973108</v>
      </c>
      <c r="AV895" s="391">
        <v>0.52502272999999999</v>
      </c>
      <c r="AW895" s="391">
        <v>1.1622246195200003</v>
      </c>
      <c r="AX895" s="391">
        <v>30.378461000000001</v>
      </c>
      <c r="AY895" s="391">
        <v>3.5001705000000003</v>
      </c>
    </row>
    <row r="896" spans="1:51" customFormat="1" x14ac:dyDescent="0.25">
      <c r="A896" s="384" t="s">
        <v>1282</v>
      </c>
      <c r="B896" s="384" t="s">
        <v>336</v>
      </c>
      <c r="C896" s="382">
        <v>3</v>
      </c>
      <c r="D896" s="384" t="s">
        <v>619</v>
      </c>
      <c r="E896" s="382">
        <v>52</v>
      </c>
      <c r="F896" s="386">
        <v>2027</v>
      </c>
      <c r="G896" s="390">
        <v>195.73781799999998</v>
      </c>
      <c r="H896" s="387">
        <v>18.271385728265344</v>
      </c>
      <c r="I896" s="387">
        <v>0.9587221567050469</v>
      </c>
      <c r="J896" s="387">
        <v>0.48874237856324726</v>
      </c>
      <c r="K896" s="387">
        <v>6.899931321243195E-3</v>
      </c>
      <c r="L896" s="387">
        <v>1.9959064323481938E-2</v>
      </c>
      <c r="M896" s="387">
        <v>2.7572937897979428E-3</v>
      </c>
      <c r="N896" s="387">
        <v>6.1038063641334775E-3</v>
      </c>
      <c r="O896" s="387">
        <v>0.15967235825628753</v>
      </c>
      <c r="P896" s="387">
        <v>1.8382062479106624E-2</v>
      </c>
      <c r="Q896" s="391">
        <v>3576.4011742869989</v>
      </c>
      <c r="R896" s="391">
        <v>187.65818302169993</v>
      </c>
      <c r="S896" s="391">
        <v>95.665366744099984</v>
      </c>
      <c r="T896" s="391">
        <v>1.3505775011699999</v>
      </c>
      <c r="U896" s="391">
        <v>3.9067437000000003</v>
      </c>
      <c r="V896" s="391">
        <v>0.53970666999999994</v>
      </c>
      <c r="W896" s="391">
        <v>1.1947457392100003</v>
      </c>
      <c r="X896" s="391">
        <v>31.253919000000003</v>
      </c>
      <c r="Y896" s="391">
        <v>3.5980648000000004</v>
      </c>
      <c r="AA896" s="384" t="s">
        <v>1282</v>
      </c>
      <c r="AB896" s="384" t="s">
        <v>336</v>
      </c>
      <c r="AC896" s="382">
        <v>3</v>
      </c>
      <c r="AD896" s="384" t="s">
        <v>619</v>
      </c>
      <c r="AE896" s="382">
        <v>52</v>
      </c>
      <c r="AF896" s="386">
        <v>2027</v>
      </c>
      <c r="AG896" s="390">
        <v>195.73781799999998</v>
      </c>
      <c r="AH896" s="387">
        <v>18.271385728265344</v>
      </c>
      <c r="AI896" s="387">
        <v>0.9587221567050469</v>
      </c>
      <c r="AJ896" s="387">
        <v>0.48874237856324726</v>
      </c>
      <c r="AK896" s="387">
        <v>6.899931321243195E-3</v>
      </c>
      <c r="AL896" s="387">
        <v>1.9959064323481938E-2</v>
      </c>
      <c r="AM896" s="387">
        <v>2.7572937897979428E-3</v>
      </c>
      <c r="AN896" s="387">
        <v>6.1038063641334775E-3</v>
      </c>
      <c r="AO896" s="387">
        <v>0.15967235825628753</v>
      </c>
      <c r="AP896" s="387">
        <v>1.8382062479106624E-2</v>
      </c>
      <c r="AQ896" s="391">
        <v>3576.4011742869989</v>
      </c>
      <c r="AR896" s="391">
        <v>187.65818302169993</v>
      </c>
      <c r="AS896" s="391">
        <v>95.665366744099984</v>
      </c>
      <c r="AT896" s="391">
        <v>1.3505775011699999</v>
      </c>
      <c r="AU896" s="391">
        <v>3.9067437000000003</v>
      </c>
      <c r="AV896" s="391">
        <v>0.53970666999999994</v>
      </c>
      <c r="AW896" s="391">
        <v>1.1947457392100003</v>
      </c>
      <c r="AX896" s="391">
        <v>31.253919000000003</v>
      </c>
      <c r="AY896" s="391">
        <v>3.5980648000000004</v>
      </c>
    </row>
    <row r="897" spans="1:51" customFormat="1" x14ac:dyDescent="0.25">
      <c r="A897" s="384" t="s">
        <v>1283</v>
      </c>
      <c r="B897" s="384" t="s">
        <v>336</v>
      </c>
      <c r="C897" s="382">
        <v>3</v>
      </c>
      <c r="D897" s="384" t="s">
        <v>619</v>
      </c>
      <c r="E897" s="382">
        <v>52</v>
      </c>
      <c r="F897" s="386">
        <v>2028</v>
      </c>
      <c r="G897" s="390">
        <v>196.12181300000003</v>
      </c>
      <c r="H897" s="387">
        <v>18.271431161616892</v>
      </c>
      <c r="I897" s="387">
        <v>0.95872226492419821</v>
      </c>
      <c r="J897" s="387">
        <v>0.48874325500244048</v>
      </c>
      <c r="K897" s="387">
        <v>6.8999475547883082E-3</v>
      </c>
      <c r="L897" s="387">
        <v>1.9959107251369328E-2</v>
      </c>
      <c r="M897" s="387">
        <v>2.7572976291015622E-3</v>
      </c>
      <c r="N897" s="387">
        <v>6.1038153944150998E-3</v>
      </c>
      <c r="O897" s="387">
        <v>0.15967293245448427</v>
      </c>
      <c r="P897" s="387">
        <v>1.8382081242538786E-2</v>
      </c>
      <c r="Q897" s="391">
        <v>3583.4262055210015</v>
      </c>
      <c r="R897" s="391">
        <v>188.02634876040008</v>
      </c>
      <c r="S897" s="391">
        <v>95.853213262599965</v>
      </c>
      <c r="T897" s="391">
        <v>1.35323022405</v>
      </c>
      <c r="U897" s="391">
        <v>3.9144163000000001</v>
      </c>
      <c r="V897" s="391">
        <v>0.54076621000000002</v>
      </c>
      <c r="W897" s="391">
        <v>1.1970913413699997</v>
      </c>
      <c r="X897" s="391">
        <v>31.315345000000001</v>
      </c>
      <c r="Y897" s="391">
        <v>3.6051271000000003</v>
      </c>
      <c r="AA897" s="384" t="s">
        <v>1283</v>
      </c>
      <c r="AB897" s="384" t="s">
        <v>336</v>
      </c>
      <c r="AC897" s="382">
        <v>3</v>
      </c>
      <c r="AD897" s="384" t="s">
        <v>619</v>
      </c>
      <c r="AE897" s="382">
        <v>52</v>
      </c>
      <c r="AF897" s="386">
        <v>2028</v>
      </c>
      <c r="AG897" s="390">
        <v>196.12181300000003</v>
      </c>
      <c r="AH897" s="387">
        <v>18.271431161616892</v>
      </c>
      <c r="AI897" s="387">
        <v>0.95872226492419821</v>
      </c>
      <c r="AJ897" s="387">
        <v>0.48874325500244048</v>
      </c>
      <c r="AK897" s="387">
        <v>6.8999475547883082E-3</v>
      </c>
      <c r="AL897" s="387">
        <v>1.9959107251369328E-2</v>
      </c>
      <c r="AM897" s="387">
        <v>2.7572976291015622E-3</v>
      </c>
      <c r="AN897" s="387">
        <v>6.1038153944150998E-3</v>
      </c>
      <c r="AO897" s="387">
        <v>0.15967293245448427</v>
      </c>
      <c r="AP897" s="387">
        <v>1.8382081242538786E-2</v>
      </c>
      <c r="AQ897" s="391">
        <v>3583.4262055210015</v>
      </c>
      <c r="AR897" s="391">
        <v>188.02634876040008</v>
      </c>
      <c r="AS897" s="391">
        <v>95.853213262599965</v>
      </c>
      <c r="AT897" s="391">
        <v>1.35323022405</v>
      </c>
      <c r="AU897" s="391">
        <v>3.9144163000000001</v>
      </c>
      <c r="AV897" s="391">
        <v>0.54076621000000002</v>
      </c>
      <c r="AW897" s="391">
        <v>1.1970913413699997</v>
      </c>
      <c r="AX897" s="391">
        <v>31.315345000000001</v>
      </c>
      <c r="AY897" s="391">
        <v>3.6051271000000003</v>
      </c>
    </row>
    <row r="898" spans="1:51" customFormat="1" x14ac:dyDescent="0.25">
      <c r="A898" s="384" t="s">
        <v>1413</v>
      </c>
      <c r="B898" s="384" t="s">
        <v>336</v>
      </c>
      <c r="C898" s="382">
        <v>3</v>
      </c>
      <c r="D898" s="384" t="s">
        <v>619</v>
      </c>
      <c r="E898" s="382">
        <v>52</v>
      </c>
      <c r="F898" s="386">
        <v>2029</v>
      </c>
      <c r="G898" s="390">
        <v>178.303719</v>
      </c>
      <c r="H898" s="387">
        <v>18.271359235939428</v>
      </c>
      <c r="I898" s="387">
        <v>0.95871998867112829</v>
      </c>
      <c r="J898" s="387">
        <v>0.48874177602487362</v>
      </c>
      <c r="K898" s="387">
        <v>6.8999118135612192E-3</v>
      </c>
      <c r="L898" s="387">
        <v>1.9959026205168498E-2</v>
      </c>
      <c r="M898" s="387">
        <v>2.7572860664785122E-3</v>
      </c>
      <c r="N898" s="387">
        <v>6.1037976172555342E-3</v>
      </c>
      <c r="O898" s="387">
        <v>0.15967224441347744</v>
      </c>
      <c r="P898" s="387">
        <v>1.8382006939518743E-2</v>
      </c>
      <c r="Q898" s="391">
        <v>3257.8513029529986</v>
      </c>
      <c r="R898" s="391">
        <v>170.94333945970004</v>
      </c>
      <c r="S898" s="391">
        <v>87.144476295900006</v>
      </c>
      <c r="T898" s="391">
        <v>1.2302799371299999</v>
      </c>
      <c r="U898" s="391">
        <v>3.5587686000000001</v>
      </c>
      <c r="V898" s="391">
        <v>0.49163435999999999</v>
      </c>
      <c r="W898" s="391">
        <v>1.0883298151800003</v>
      </c>
      <c r="X898" s="391">
        <v>28.470155000000002</v>
      </c>
      <c r="Y898" s="391">
        <v>3.2775802000000001</v>
      </c>
      <c r="AA898" s="384" t="s">
        <v>1413</v>
      </c>
      <c r="AB898" s="384" t="s">
        <v>336</v>
      </c>
      <c r="AC898" s="382">
        <v>3</v>
      </c>
      <c r="AD898" s="384" t="s">
        <v>619</v>
      </c>
      <c r="AE898" s="382">
        <v>52</v>
      </c>
      <c r="AF898" s="386">
        <v>2029</v>
      </c>
      <c r="AG898" s="390">
        <v>178.303719</v>
      </c>
      <c r="AH898" s="387">
        <v>18.271359235939428</v>
      </c>
      <c r="AI898" s="387">
        <v>0.95871998867112829</v>
      </c>
      <c r="AJ898" s="387">
        <v>0.48874177602487362</v>
      </c>
      <c r="AK898" s="387">
        <v>6.8999118135612192E-3</v>
      </c>
      <c r="AL898" s="387">
        <v>1.9959026205168498E-2</v>
      </c>
      <c r="AM898" s="387">
        <v>2.7572860664785122E-3</v>
      </c>
      <c r="AN898" s="387">
        <v>6.1037976172555342E-3</v>
      </c>
      <c r="AO898" s="387">
        <v>0.15967224441347744</v>
      </c>
      <c r="AP898" s="387">
        <v>1.8382006939518743E-2</v>
      </c>
      <c r="AQ898" s="391">
        <v>3257.8513029529986</v>
      </c>
      <c r="AR898" s="391">
        <v>170.94333945970004</v>
      </c>
      <c r="AS898" s="391">
        <v>87.144476295900006</v>
      </c>
      <c r="AT898" s="391">
        <v>1.2302799371299999</v>
      </c>
      <c r="AU898" s="391">
        <v>3.5587686000000001</v>
      </c>
      <c r="AV898" s="391">
        <v>0.49163435999999999</v>
      </c>
      <c r="AW898" s="391">
        <v>1.0883298151800003</v>
      </c>
      <c r="AX898" s="391">
        <v>28.470155000000002</v>
      </c>
      <c r="AY898" s="391">
        <v>3.2775802000000001</v>
      </c>
    </row>
    <row r="899" spans="1:51" customFormat="1" x14ac:dyDescent="0.25">
      <c r="A899" s="384" t="s">
        <v>1414</v>
      </c>
      <c r="B899" s="384" t="s">
        <v>336</v>
      </c>
      <c r="C899" s="382">
        <v>3</v>
      </c>
      <c r="D899" s="384" t="s">
        <v>619</v>
      </c>
      <c r="E899" s="382">
        <v>52</v>
      </c>
      <c r="F899" s="386">
        <v>2030</v>
      </c>
      <c r="G899" s="390">
        <v>159.56110700000002</v>
      </c>
      <c r="H899" s="387">
        <v>18.271382638495972</v>
      </c>
      <c r="I899" s="387">
        <v>0.958722132338929</v>
      </c>
      <c r="J899" s="387">
        <v>0.48874170283802298</v>
      </c>
      <c r="K899" s="387">
        <v>6.8999299934037151E-3</v>
      </c>
      <c r="L899" s="387">
        <v>1.9959039893098763E-2</v>
      </c>
      <c r="M899" s="387">
        <v>2.7572862101038192E-3</v>
      </c>
      <c r="N899" s="387">
        <v>6.1038092122913121E-3</v>
      </c>
      <c r="O899" s="387">
        <v>0.15967232102494747</v>
      </c>
      <c r="P899" s="387">
        <v>1.8382007715702298E-2</v>
      </c>
      <c r="Q899" s="391">
        <v>2915.4020402189985</v>
      </c>
      <c r="R899" s="391">
        <v>152.97476474140004</v>
      </c>
      <c r="S899" s="391">
        <v>77.984167141900002</v>
      </c>
      <c r="T899" s="391">
        <v>1.1009604679699996</v>
      </c>
      <c r="U899" s="391">
        <v>3.1846865000000006</v>
      </c>
      <c r="V899" s="391">
        <v>0.43995564000000004</v>
      </c>
      <c r="W899" s="391">
        <v>0.97393055482999991</v>
      </c>
      <c r="X899" s="391">
        <v>25.477492299999998</v>
      </c>
      <c r="Y899" s="391">
        <v>2.9330535000000006</v>
      </c>
      <c r="AA899" s="384" t="s">
        <v>1414</v>
      </c>
      <c r="AB899" s="384" t="s">
        <v>336</v>
      </c>
      <c r="AC899" s="382">
        <v>3</v>
      </c>
      <c r="AD899" s="384" t="s">
        <v>619</v>
      </c>
      <c r="AE899" s="382">
        <v>52</v>
      </c>
      <c r="AF899" s="386">
        <v>2030</v>
      </c>
      <c r="AG899" s="390">
        <v>159.56110700000002</v>
      </c>
      <c r="AH899" s="387">
        <v>18.271382638495972</v>
      </c>
      <c r="AI899" s="387">
        <v>0.958722132338929</v>
      </c>
      <c r="AJ899" s="387">
        <v>0.48874170283802298</v>
      </c>
      <c r="AK899" s="387">
        <v>6.8999299934037151E-3</v>
      </c>
      <c r="AL899" s="387">
        <v>1.9959039893098763E-2</v>
      </c>
      <c r="AM899" s="387">
        <v>2.7572862101038192E-3</v>
      </c>
      <c r="AN899" s="387">
        <v>6.1038092122913121E-3</v>
      </c>
      <c r="AO899" s="387">
        <v>0.15967232102494747</v>
      </c>
      <c r="AP899" s="387">
        <v>1.8382007715702298E-2</v>
      </c>
      <c r="AQ899" s="391">
        <v>2915.4020402189985</v>
      </c>
      <c r="AR899" s="391">
        <v>152.97476474140004</v>
      </c>
      <c r="AS899" s="391">
        <v>77.984167141900002</v>
      </c>
      <c r="AT899" s="391">
        <v>1.1009604679699996</v>
      </c>
      <c r="AU899" s="391">
        <v>3.1846865000000006</v>
      </c>
      <c r="AV899" s="391">
        <v>0.43995564000000004</v>
      </c>
      <c r="AW899" s="391">
        <v>0.97393055482999991</v>
      </c>
      <c r="AX899" s="391">
        <v>25.477492299999998</v>
      </c>
      <c r="AY899" s="391">
        <v>2.9330535000000006</v>
      </c>
    </row>
    <row r="900" spans="1:51" customFormat="1" x14ac:dyDescent="0.25">
      <c r="A900" s="384" t="s">
        <v>2126</v>
      </c>
      <c r="B900" s="384" t="s">
        <v>336</v>
      </c>
      <c r="C900" s="382">
        <v>3</v>
      </c>
      <c r="D900" s="384" t="s">
        <v>619</v>
      </c>
      <c r="E900" s="382">
        <v>52</v>
      </c>
      <c r="F900" s="386">
        <v>2031</v>
      </c>
      <c r="G900" s="390">
        <v>152.36447700000002</v>
      </c>
      <c r="H900" s="387">
        <v>18.271409296315177</v>
      </c>
      <c r="I900" s="387">
        <v>0.95872121012826339</v>
      </c>
      <c r="J900" s="387">
        <v>0.48874224504836511</v>
      </c>
      <c r="K900" s="387">
        <v>6.8999228429077993E-3</v>
      </c>
      <c r="L900" s="387">
        <v>1.9959022338258019E-2</v>
      </c>
      <c r="M900" s="387">
        <v>2.757291123704641E-3</v>
      </c>
      <c r="N900" s="387">
        <v>6.1038058740555349E-3</v>
      </c>
      <c r="O900" s="387">
        <v>0.1596723237529965</v>
      </c>
      <c r="P900" s="387">
        <v>1.8382014988966223E-2</v>
      </c>
      <c r="Q900" s="391">
        <v>2783.9137214860002</v>
      </c>
      <c r="R900" s="391">
        <v>146.07505576999998</v>
      </c>
      <c r="S900" s="391">
        <v>74.466956554600003</v>
      </c>
      <c r="T900" s="391">
        <v>1.0513031353000002</v>
      </c>
      <c r="U900" s="391">
        <v>3.0410460000000006</v>
      </c>
      <c r="V900" s="391">
        <v>0.42011322000000001</v>
      </c>
      <c r="W900" s="391">
        <v>0.93000318970999962</v>
      </c>
      <c r="X900" s="391">
        <v>24.328390099999993</v>
      </c>
      <c r="Y900" s="391">
        <v>2.8007660999999997</v>
      </c>
      <c r="AA900" s="384" t="s">
        <v>2126</v>
      </c>
      <c r="AB900" s="384" t="s">
        <v>336</v>
      </c>
      <c r="AC900" s="382">
        <v>3</v>
      </c>
      <c r="AD900" s="384" t="s">
        <v>619</v>
      </c>
      <c r="AE900" s="382">
        <v>52</v>
      </c>
      <c r="AF900" s="386">
        <v>2031</v>
      </c>
      <c r="AG900" s="390">
        <v>152.36447700000002</v>
      </c>
      <c r="AH900" s="387">
        <v>18.271409296315177</v>
      </c>
      <c r="AI900" s="387">
        <v>0.95872121012826339</v>
      </c>
      <c r="AJ900" s="387">
        <v>0.48874224504836511</v>
      </c>
      <c r="AK900" s="387">
        <v>6.8999228429077993E-3</v>
      </c>
      <c r="AL900" s="387">
        <v>1.9959022338258019E-2</v>
      </c>
      <c r="AM900" s="387">
        <v>2.757291123704641E-3</v>
      </c>
      <c r="AN900" s="387">
        <v>6.1038058740555349E-3</v>
      </c>
      <c r="AO900" s="387">
        <v>0.1596723237529965</v>
      </c>
      <c r="AP900" s="387">
        <v>1.8382014988966223E-2</v>
      </c>
      <c r="AQ900" s="391">
        <v>2783.9137214860002</v>
      </c>
      <c r="AR900" s="391">
        <v>146.07505576999998</v>
      </c>
      <c r="AS900" s="391">
        <v>74.466956554600003</v>
      </c>
      <c r="AT900" s="391">
        <v>1.0513031353000002</v>
      </c>
      <c r="AU900" s="391">
        <v>3.0410460000000006</v>
      </c>
      <c r="AV900" s="391">
        <v>0.42011322000000001</v>
      </c>
      <c r="AW900" s="391">
        <v>0.93000318970999962</v>
      </c>
      <c r="AX900" s="391">
        <v>24.328390099999993</v>
      </c>
      <c r="AY900" s="391">
        <v>2.8007660999999997</v>
      </c>
    </row>
    <row r="901" spans="1:51" customFormat="1" x14ac:dyDescent="0.25">
      <c r="A901" s="384" t="s">
        <v>1284</v>
      </c>
      <c r="B901" s="384" t="s">
        <v>336</v>
      </c>
      <c r="C901" s="382">
        <v>3</v>
      </c>
      <c r="D901" s="384" t="s">
        <v>647</v>
      </c>
      <c r="E901" s="382">
        <v>53</v>
      </c>
      <c r="F901" s="386">
        <v>53</v>
      </c>
      <c r="G901" s="390">
        <v>165.937944741</v>
      </c>
      <c r="H901" s="387">
        <v>29.478846008281142</v>
      </c>
      <c r="I901" s="387">
        <v>1.3232114884393791</v>
      </c>
      <c r="J901" s="387">
        <v>0.90398880842957186</v>
      </c>
      <c r="K901" s="387">
        <v>1.1207826892230903E-2</v>
      </c>
      <c r="L901" s="387">
        <v>2.0186346653613577E-2</v>
      </c>
      <c r="M901" s="387">
        <v>2.7572946087896849E-3</v>
      </c>
      <c r="N901" s="387">
        <v>9.9146594896871321E-3</v>
      </c>
      <c r="O901" s="387">
        <v>0.16149075752580949</v>
      </c>
      <c r="P901" s="387">
        <v>1.838205260913019E-2</v>
      </c>
      <c r="Q901" s="391">
        <v>4891.6591199506047</v>
      </c>
      <c r="R901" s="391">
        <v>219.57099484931004</v>
      </c>
      <c r="S901" s="391">
        <v>150.00604493966873</v>
      </c>
      <c r="T901" s="391">
        <v>1.8598037595097052</v>
      </c>
      <c r="U901" s="391">
        <v>3.3496808755299998</v>
      </c>
      <c r="V901" s="391">
        <v>0.45753980042799991</v>
      </c>
      <c r="W901" s="391">
        <v>1.6452182185255344</v>
      </c>
      <c r="X901" s="391">
        <v>26.797444398500005</v>
      </c>
      <c r="Y901" s="391">
        <v>3.0502800300800001</v>
      </c>
      <c r="AA901" s="384" t="s">
        <v>1284</v>
      </c>
      <c r="AB901" s="384" t="s">
        <v>336</v>
      </c>
      <c r="AC901" s="382">
        <v>3</v>
      </c>
      <c r="AD901" s="384" t="s">
        <v>647</v>
      </c>
      <c r="AE901" s="382">
        <v>53</v>
      </c>
      <c r="AF901" s="386">
        <v>53</v>
      </c>
      <c r="AG901" s="390">
        <v>165.937944741</v>
      </c>
      <c r="AH901" s="387">
        <v>29.478846008281142</v>
      </c>
      <c r="AI901" s="387">
        <v>1.3232114884393791</v>
      </c>
      <c r="AJ901" s="387">
        <v>0.90398880842957186</v>
      </c>
      <c r="AK901" s="387">
        <v>1.1207826892230903E-2</v>
      </c>
      <c r="AL901" s="387">
        <v>2.0186346653613577E-2</v>
      </c>
      <c r="AM901" s="387">
        <v>2.7572946087896849E-3</v>
      </c>
      <c r="AN901" s="387">
        <v>9.9146594896871321E-3</v>
      </c>
      <c r="AO901" s="387">
        <v>0.16149075752580949</v>
      </c>
      <c r="AP901" s="387">
        <v>1.838205260913019E-2</v>
      </c>
      <c r="AQ901" s="391">
        <v>4891.6591199506047</v>
      </c>
      <c r="AR901" s="391">
        <v>219.57099484931004</v>
      </c>
      <c r="AS901" s="391">
        <v>150.00604493966873</v>
      </c>
      <c r="AT901" s="391">
        <v>1.8598037595097052</v>
      </c>
      <c r="AU901" s="391">
        <v>3.3496808755299998</v>
      </c>
      <c r="AV901" s="391">
        <v>0.45753980042799991</v>
      </c>
      <c r="AW901" s="391">
        <v>1.6452182185255344</v>
      </c>
      <c r="AX901" s="391">
        <v>26.797444398500005</v>
      </c>
      <c r="AY901" s="391">
        <v>3.0502800300800001</v>
      </c>
    </row>
    <row r="902" spans="1:51" customFormat="1" x14ac:dyDescent="0.25">
      <c r="A902" s="384" t="s">
        <v>1285</v>
      </c>
      <c r="B902" s="384" t="s">
        <v>336</v>
      </c>
      <c r="C902" s="382">
        <v>3</v>
      </c>
      <c r="D902" s="384" t="s">
        <v>647</v>
      </c>
      <c r="E902" s="382">
        <v>53</v>
      </c>
      <c r="F902" s="386">
        <v>2001</v>
      </c>
      <c r="G902" s="390">
        <v>0.64221272999999979</v>
      </c>
      <c r="H902" s="387">
        <v>28.603691022284625</v>
      </c>
      <c r="I902" s="387">
        <v>20.968116465193717</v>
      </c>
      <c r="J902" s="387">
        <v>5.3878514195249636</v>
      </c>
      <c r="K902" s="387">
        <v>0.42237656861904643</v>
      </c>
      <c r="L902" s="387">
        <v>2.0361687162445383E-2</v>
      </c>
      <c r="M902" s="387">
        <v>2.7572956394059656E-3</v>
      </c>
      <c r="N902" s="387">
        <v>0.37364261966516932</v>
      </c>
      <c r="O902" s="387">
        <v>0.16289338892425881</v>
      </c>
      <c r="P902" s="387">
        <v>1.8382072868596052E-2</v>
      </c>
      <c r="Q902" s="391">
        <v>18.369654499497894</v>
      </c>
      <c r="R902" s="391">
        <v>13.465991318070001</v>
      </c>
      <c r="S902" s="391">
        <v>3.4601467689675012</v>
      </c>
      <c r="T902" s="391">
        <v>0.27125560922087005</v>
      </c>
      <c r="U902" s="391">
        <v>1.3076534699999998E-2</v>
      </c>
      <c r="V902" s="391">
        <v>1.7707703600000001E-3</v>
      </c>
      <c r="W902" s="391">
        <v>0.23995804681951999</v>
      </c>
      <c r="X902" s="391">
        <v>0.10461220799999997</v>
      </c>
      <c r="Y902" s="391">
        <v>1.1805201199999999E-2</v>
      </c>
      <c r="AA902" s="384" t="s">
        <v>1285</v>
      </c>
      <c r="AB902" s="384" t="s">
        <v>336</v>
      </c>
      <c r="AC902" s="382">
        <v>3</v>
      </c>
      <c r="AD902" s="384" t="s">
        <v>647</v>
      </c>
      <c r="AE902" s="382">
        <v>53</v>
      </c>
      <c r="AF902" s="386">
        <v>2001</v>
      </c>
      <c r="AG902" s="390">
        <v>0.64221272999999979</v>
      </c>
      <c r="AH902" s="387">
        <v>28.603691022284625</v>
      </c>
      <c r="AI902" s="387">
        <v>20.968116465193717</v>
      </c>
      <c r="AJ902" s="387">
        <v>5.3878514195249636</v>
      </c>
      <c r="AK902" s="387">
        <v>0.42237656861904643</v>
      </c>
      <c r="AL902" s="387">
        <v>2.0361687162445383E-2</v>
      </c>
      <c r="AM902" s="387">
        <v>2.7572956394059656E-3</v>
      </c>
      <c r="AN902" s="387">
        <v>0.37364261966516932</v>
      </c>
      <c r="AO902" s="387">
        <v>0.16289338892425881</v>
      </c>
      <c r="AP902" s="387">
        <v>1.8382072868596052E-2</v>
      </c>
      <c r="AQ902" s="391">
        <v>18.369654499497894</v>
      </c>
      <c r="AR902" s="391">
        <v>13.465991318070001</v>
      </c>
      <c r="AS902" s="391">
        <v>3.4601467689675012</v>
      </c>
      <c r="AT902" s="391">
        <v>0.27125560922087005</v>
      </c>
      <c r="AU902" s="391">
        <v>1.3076534699999998E-2</v>
      </c>
      <c r="AV902" s="391">
        <v>1.7707703600000001E-3</v>
      </c>
      <c r="AW902" s="391">
        <v>0.23995804681951999</v>
      </c>
      <c r="AX902" s="391">
        <v>0.10461220799999997</v>
      </c>
      <c r="AY902" s="391">
        <v>1.1805201199999999E-2</v>
      </c>
    </row>
    <row r="903" spans="1:51" customFormat="1" x14ac:dyDescent="0.25">
      <c r="A903" s="384" t="s">
        <v>1286</v>
      </c>
      <c r="B903" s="384" t="s">
        <v>336</v>
      </c>
      <c r="C903" s="382">
        <v>3</v>
      </c>
      <c r="D903" s="384" t="s">
        <v>647</v>
      </c>
      <c r="E903" s="382">
        <v>53</v>
      </c>
      <c r="F903" s="386">
        <v>2002</v>
      </c>
      <c r="G903" s="390">
        <v>0.169903744</v>
      </c>
      <c r="H903" s="387">
        <v>3.7781489156619168</v>
      </c>
      <c r="I903" s="387">
        <v>10.200449620209664</v>
      </c>
      <c r="J903" s="387">
        <v>0.49369334871337495</v>
      </c>
      <c r="K903" s="387">
        <v>1.8445307600696546E-2</v>
      </c>
      <c r="L903" s="387">
        <v>2.0361656656606695E-2</v>
      </c>
      <c r="M903" s="387">
        <v>2.7572926821436026E-3</v>
      </c>
      <c r="N903" s="387">
        <v>1.6317068076533974E-2</v>
      </c>
      <c r="O903" s="387">
        <v>0.1628931673218455</v>
      </c>
      <c r="P903" s="387">
        <v>1.8382044600500386E-2</v>
      </c>
      <c r="Q903" s="391">
        <v>0.64192164616049985</v>
      </c>
      <c r="R903" s="391">
        <v>1.733094580957</v>
      </c>
      <c r="S903" s="391">
        <v>8.3880348334299984E-2</v>
      </c>
      <c r="T903" s="391">
        <v>3.13392682059E-3</v>
      </c>
      <c r="U903" s="391">
        <v>3.4595216999999995E-3</v>
      </c>
      <c r="V903" s="391">
        <v>4.6847434999999998E-4</v>
      </c>
      <c r="W903" s="391">
        <v>2.7723309573060005E-3</v>
      </c>
      <c r="X903" s="391">
        <v>2.7676159000000002E-2</v>
      </c>
      <c r="Y903" s="391">
        <v>3.1231782E-3</v>
      </c>
      <c r="AA903" s="384" t="s">
        <v>1286</v>
      </c>
      <c r="AB903" s="384" t="s">
        <v>336</v>
      </c>
      <c r="AC903" s="382">
        <v>3</v>
      </c>
      <c r="AD903" s="384" t="s">
        <v>647</v>
      </c>
      <c r="AE903" s="382">
        <v>53</v>
      </c>
      <c r="AF903" s="386">
        <v>2002</v>
      </c>
      <c r="AG903" s="390">
        <v>0.169903744</v>
      </c>
      <c r="AH903" s="387">
        <v>3.7781489156619168</v>
      </c>
      <c r="AI903" s="387">
        <v>10.200449620209664</v>
      </c>
      <c r="AJ903" s="387">
        <v>0.49369334871337495</v>
      </c>
      <c r="AK903" s="387">
        <v>1.8445307600696546E-2</v>
      </c>
      <c r="AL903" s="387">
        <v>2.0361656656606695E-2</v>
      </c>
      <c r="AM903" s="387">
        <v>2.7572926821436026E-3</v>
      </c>
      <c r="AN903" s="387">
        <v>1.6317068076533974E-2</v>
      </c>
      <c r="AO903" s="387">
        <v>0.1628931673218455</v>
      </c>
      <c r="AP903" s="387">
        <v>1.8382044600500386E-2</v>
      </c>
      <c r="AQ903" s="391">
        <v>0.64192164616049985</v>
      </c>
      <c r="AR903" s="391">
        <v>1.733094580957</v>
      </c>
      <c r="AS903" s="391">
        <v>8.3880348334299984E-2</v>
      </c>
      <c r="AT903" s="391">
        <v>3.13392682059E-3</v>
      </c>
      <c r="AU903" s="391">
        <v>3.4595216999999995E-3</v>
      </c>
      <c r="AV903" s="391">
        <v>4.6847434999999998E-4</v>
      </c>
      <c r="AW903" s="391">
        <v>2.7723309573060005E-3</v>
      </c>
      <c r="AX903" s="391">
        <v>2.7676159000000002E-2</v>
      </c>
      <c r="AY903" s="391">
        <v>3.1231782E-3</v>
      </c>
    </row>
    <row r="904" spans="1:51" customFormat="1" x14ac:dyDescent="0.25">
      <c r="A904" s="384" t="s">
        <v>1287</v>
      </c>
      <c r="B904" s="384" t="s">
        <v>336</v>
      </c>
      <c r="C904" s="382">
        <v>3</v>
      </c>
      <c r="D904" s="384" t="s">
        <v>647</v>
      </c>
      <c r="E904" s="382">
        <v>53</v>
      </c>
      <c r="F904" s="386">
        <v>2003</v>
      </c>
      <c r="G904" s="390">
        <v>0.13493812299999999</v>
      </c>
      <c r="H904" s="387">
        <v>3.7781495029732985</v>
      </c>
      <c r="I904" s="387">
        <v>10.200448801040455</v>
      </c>
      <c r="J904" s="387">
        <v>0.49369279394148685</v>
      </c>
      <c r="K904" s="387">
        <v>1.8445327203424934E-2</v>
      </c>
      <c r="L904" s="387">
        <v>2.0361674217152105E-2</v>
      </c>
      <c r="M904" s="387">
        <v>2.7572907620776674E-3</v>
      </c>
      <c r="N904" s="387">
        <v>1.6317101648679375E-2</v>
      </c>
      <c r="O904" s="387">
        <v>0.1628933596475178</v>
      </c>
      <c r="P904" s="387">
        <v>1.8382049822939957E-2</v>
      </c>
      <c r="Q904" s="391">
        <v>0.50981640234459979</v>
      </c>
      <c r="R904" s="391">
        <v>1.3764294149699994</v>
      </c>
      <c r="S904" s="391">
        <v>6.6617978953090004E-2</v>
      </c>
      <c r="T904" s="391">
        <v>2.4889778309509997E-3</v>
      </c>
      <c r="U904" s="391">
        <v>2.7475660999999995E-3</v>
      </c>
      <c r="V904" s="391">
        <v>3.7206364E-4</v>
      </c>
      <c r="W904" s="391">
        <v>2.201799069273E-3</v>
      </c>
      <c r="X904" s="391">
        <v>2.1980524199999994E-2</v>
      </c>
      <c r="Y904" s="391">
        <v>2.4804392999999997E-3</v>
      </c>
      <c r="AA904" s="384" t="s">
        <v>1287</v>
      </c>
      <c r="AB904" s="384" t="s">
        <v>336</v>
      </c>
      <c r="AC904" s="382">
        <v>3</v>
      </c>
      <c r="AD904" s="384" t="s">
        <v>647</v>
      </c>
      <c r="AE904" s="382">
        <v>53</v>
      </c>
      <c r="AF904" s="386">
        <v>2003</v>
      </c>
      <c r="AG904" s="390">
        <v>0.13493812299999999</v>
      </c>
      <c r="AH904" s="387">
        <v>3.7781495029732985</v>
      </c>
      <c r="AI904" s="387">
        <v>10.200448801040455</v>
      </c>
      <c r="AJ904" s="387">
        <v>0.49369279394148685</v>
      </c>
      <c r="AK904" s="387">
        <v>1.8445327203424934E-2</v>
      </c>
      <c r="AL904" s="387">
        <v>2.0361674217152105E-2</v>
      </c>
      <c r="AM904" s="387">
        <v>2.7572907620776674E-3</v>
      </c>
      <c r="AN904" s="387">
        <v>1.6317101648679375E-2</v>
      </c>
      <c r="AO904" s="387">
        <v>0.1628933596475178</v>
      </c>
      <c r="AP904" s="387">
        <v>1.8382049822939957E-2</v>
      </c>
      <c r="AQ904" s="391">
        <v>0.50981640234459979</v>
      </c>
      <c r="AR904" s="391">
        <v>1.3764294149699994</v>
      </c>
      <c r="AS904" s="391">
        <v>6.6617978953090004E-2</v>
      </c>
      <c r="AT904" s="391">
        <v>2.4889778309509997E-3</v>
      </c>
      <c r="AU904" s="391">
        <v>2.7475660999999995E-3</v>
      </c>
      <c r="AV904" s="391">
        <v>3.7206364E-4</v>
      </c>
      <c r="AW904" s="391">
        <v>2.201799069273E-3</v>
      </c>
      <c r="AX904" s="391">
        <v>2.1980524199999994E-2</v>
      </c>
      <c r="AY904" s="391">
        <v>2.4804392999999997E-3</v>
      </c>
    </row>
    <row r="905" spans="1:51" customFormat="1" x14ac:dyDescent="0.25">
      <c r="A905" s="384" t="s">
        <v>1288</v>
      </c>
      <c r="B905" s="384" t="s">
        <v>336</v>
      </c>
      <c r="C905" s="382">
        <v>3</v>
      </c>
      <c r="D905" s="384" t="s">
        <v>647</v>
      </c>
      <c r="E905" s="382">
        <v>53</v>
      </c>
      <c r="F905" s="386">
        <v>2004</v>
      </c>
      <c r="G905" s="390">
        <v>0.15723533600000003</v>
      </c>
      <c r="H905" s="387">
        <v>3.7781590870699695</v>
      </c>
      <c r="I905" s="387">
        <v>10.200481922880233</v>
      </c>
      <c r="J905" s="387">
        <v>0.49369401087494746</v>
      </c>
      <c r="K905" s="387">
        <v>1.8445377039993088E-2</v>
      </c>
      <c r="L905" s="387">
        <v>2.0361723906641437E-2</v>
      </c>
      <c r="M905" s="387">
        <v>2.7573025951367564E-3</v>
      </c>
      <c r="N905" s="387">
        <v>1.6317131238483183E-2</v>
      </c>
      <c r="O905" s="387">
        <v>0.16289378362125928</v>
      </c>
      <c r="P905" s="387">
        <v>1.838211163933277E-2</v>
      </c>
      <c r="Q905" s="391">
        <v>0.59406011351690002</v>
      </c>
      <c r="R905" s="391">
        <v>1.6038762025059998</v>
      </c>
      <c r="S905" s="391">
        <v>7.7626143681110038E-2</v>
      </c>
      <c r="T905" s="391">
        <v>2.9002650565299994E-3</v>
      </c>
      <c r="U905" s="391">
        <v>3.2015824999999994E-3</v>
      </c>
      <c r="V905" s="391">
        <v>4.3354539999999994E-4</v>
      </c>
      <c r="W905" s="391">
        <v>2.5656296128389999E-3</v>
      </c>
      <c r="X905" s="391">
        <v>2.5612658800000004E-2</v>
      </c>
      <c r="Y905" s="391">
        <v>2.8903174999999996E-3</v>
      </c>
      <c r="AA905" s="384" t="s">
        <v>1288</v>
      </c>
      <c r="AB905" s="384" t="s">
        <v>336</v>
      </c>
      <c r="AC905" s="382">
        <v>3</v>
      </c>
      <c r="AD905" s="384" t="s">
        <v>647</v>
      </c>
      <c r="AE905" s="382">
        <v>53</v>
      </c>
      <c r="AF905" s="386">
        <v>2004</v>
      </c>
      <c r="AG905" s="390">
        <v>0.15723533600000003</v>
      </c>
      <c r="AH905" s="387">
        <v>3.7781590870699695</v>
      </c>
      <c r="AI905" s="387">
        <v>10.200481922880233</v>
      </c>
      <c r="AJ905" s="387">
        <v>0.49369401087494746</v>
      </c>
      <c r="AK905" s="387">
        <v>1.8445377039993088E-2</v>
      </c>
      <c r="AL905" s="387">
        <v>2.0361723906641437E-2</v>
      </c>
      <c r="AM905" s="387">
        <v>2.7573025951367564E-3</v>
      </c>
      <c r="AN905" s="387">
        <v>1.6317131238483183E-2</v>
      </c>
      <c r="AO905" s="387">
        <v>0.16289378362125928</v>
      </c>
      <c r="AP905" s="387">
        <v>1.838211163933277E-2</v>
      </c>
      <c r="AQ905" s="391">
        <v>0.59406011351690002</v>
      </c>
      <c r="AR905" s="391">
        <v>1.6038762025059998</v>
      </c>
      <c r="AS905" s="391">
        <v>7.7626143681110038E-2</v>
      </c>
      <c r="AT905" s="391">
        <v>2.9002650565299994E-3</v>
      </c>
      <c r="AU905" s="391">
        <v>3.2015824999999994E-3</v>
      </c>
      <c r="AV905" s="391">
        <v>4.3354539999999994E-4</v>
      </c>
      <c r="AW905" s="391">
        <v>2.5656296128389999E-3</v>
      </c>
      <c r="AX905" s="391">
        <v>2.5612658800000004E-2</v>
      </c>
      <c r="AY905" s="391">
        <v>2.8903174999999996E-3</v>
      </c>
    </row>
    <row r="906" spans="1:51" customFormat="1" x14ac:dyDescent="0.25">
      <c r="A906" s="384" t="s">
        <v>1289</v>
      </c>
      <c r="B906" s="384" t="s">
        <v>336</v>
      </c>
      <c r="C906" s="382">
        <v>3</v>
      </c>
      <c r="D906" s="384" t="s">
        <v>647</v>
      </c>
      <c r="E906" s="382">
        <v>53</v>
      </c>
      <c r="F906" s="386">
        <v>2005</v>
      </c>
      <c r="G906" s="390">
        <v>8.0676798999999993E-2</v>
      </c>
      <c r="H906" s="387">
        <v>3.7781522683429727</v>
      </c>
      <c r="I906" s="387">
        <v>10.200442090606494</v>
      </c>
      <c r="J906" s="387">
        <v>0.49369315778976303</v>
      </c>
      <c r="K906" s="387">
        <v>1.844533690819836E-2</v>
      </c>
      <c r="L906" s="387">
        <v>2.0361666679413002E-2</v>
      </c>
      <c r="M906" s="387">
        <v>2.7572939774172254E-3</v>
      </c>
      <c r="N906" s="387">
        <v>1.6317108811357287E-2</v>
      </c>
      <c r="O906" s="387">
        <v>0.16289327493025602</v>
      </c>
      <c r="P906" s="387">
        <v>1.8382058762643764E-2</v>
      </c>
      <c r="Q906" s="391">
        <v>0.30480923114450004</v>
      </c>
      <c r="R906" s="391">
        <v>0.82293901625499977</v>
      </c>
      <c r="S906" s="391">
        <v>3.9829583658679994E-2</v>
      </c>
      <c r="T906" s="391">
        <v>1.4881107382300003E-3</v>
      </c>
      <c r="U906" s="391">
        <v>1.6427140900000001E-3</v>
      </c>
      <c r="V906" s="391">
        <v>2.2244965199999999E-4</v>
      </c>
      <c r="W906" s="391">
        <v>1.3164121078350006E-3</v>
      </c>
      <c r="X906" s="391">
        <v>1.3141708000000002E-2</v>
      </c>
      <c r="Y906" s="391">
        <v>1.4830056599999997E-3</v>
      </c>
      <c r="AA906" s="384" t="s">
        <v>1289</v>
      </c>
      <c r="AB906" s="384" t="s">
        <v>336</v>
      </c>
      <c r="AC906" s="382">
        <v>3</v>
      </c>
      <c r="AD906" s="384" t="s">
        <v>647</v>
      </c>
      <c r="AE906" s="382">
        <v>53</v>
      </c>
      <c r="AF906" s="386">
        <v>2005</v>
      </c>
      <c r="AG906" s="390">
        <v>8.0676798999999993E-2</v>
      </c>
      <c r="AH906" s="387">
        <v>3.7781522683429727</v>
      </c>
      <c r="AI906" s="387">
        <v>10.200442090606494</v>
      </c>
      <c r="AJ906" s="387">
        <v>0.49369315778976303</v>
      </c>
      <c r="AK906" s="387">
        <v>1.844533690819836E-2</v>
      </c>
      <c r="AL906" s="387">
        <v>2.0361666679413002E-2</v>
      </c>
      <c r="AM906" s="387">
        <v>2.7572939774172254E-3</v>
      </c>
      <c r="AN906" s="387">
        <v>1.6317108811357287E-2</v>
      </c>
      <c r="AO906" s="387">
        <v>0.16289327493025602</v>
      </c>
      <c r="AP906" s="387">
        <v>1.8382058762643764E-2</v>
      </c>
      <c r="AQ906" s="391">
        <v>0.30480923114450004</v>
      </c>
      <c r="AR906" s="391">
        <v>0.82293901625499977</v>
      </c>
      <c r="AS906" s="391">
        <v>3.9829583658679994E-2</v>
      </c>
      <c r="AT906" s="391">
        <v>1.4881107382300003E-3</v>
      </c>
      <c r="AU906" s="391">
        <v>1.6427140900000001E-3</v>
      </c>
      <c r="AV906" s="391">
        <v>2.2244965199999999E-4</v>
      </c>
      <c r="AW906" s="391">
        <v>1.3164121078350006E-3</v>
      </c>
      <c r="AX906" s="391">
        <v>1.3141708000000002E-2</v>
      </c>
      <c r="AY906" s="391">
        <v>1.4830056599999997E-3</v>
      </c>
    </row>
    <row r="907" spans="1:51" customFormat="1" x14ac:dyDescent="0.25">
      <c r="A907" s="384" t="s">
        <v>1290</v>
      </c>
      <c r="B907" s="384" t="s">
        <v>336</v>
      </c>
      <c r="C907" s="382">
        <v>3</v>
      </c>
      <c r="D907" s="384" t="s">
        <v>647</v>
      </c>
      <c r="E907" s="382">
        <v>53</v>
      </c>
      <c r="F907" s="386">
        <v>2006</v>
      </c>
      <c r="G907" s="390">
        <v>6.568457699999998E-2</v>
      </c>
      <c r="H907" s="387">
        <v>3.7781510351020482</v>
      </c>
      <c r="I907" s="387">
        <v>10.200446284871411</v>
      </c>
      <c r="J907" s="387">
        <v>0.49369250686260802</v>
      </c>
      <c r="K907" s="387">
        <v>1.8445350941622127E-2</v>
      </c>
      <c r="L907" s="387">
        <v>2.0361705914616769E-2</v>
      </c>
      <c r="M907" s="387">
        <v>2.7572965263976661E-3</v>
      </c>
      <c r="N907" s="387">
        <v>1.6317113502748153E-2</v>
      </c>
      <c r="O907" s="387">
        <v>0.16289352826311115</v>
      </c>
      <c r="P907" s="387">
        <v>1.8382065853906625E-2</v>
      </c>
      <c r="Q907" s="391">
        <v>0.2481662525827901</v>
      </c>
      <c r="R907" s="391">
        <v>0.67001199943299994</v>
      </c>
      <c r="S907" s="391">
        <v>3.2427983481339996E-2</v>
      </c>
      <c r="T907" s="391">
        <v>1.2115750742170007E-3</v>
      </c>
      <c r="U907" s="391">
        <v>1.3374500400000001E-3</v>
      </c>
      <c r="V907" s="391">
        <v>1.8111185599999999E-4</v>
      </c>
      <c r="W907" s="391">
        <v>1.0717826982890005E-3</v>
      </c>
      <c r="X907" s="391">
        <v>1.0699592499999997E-2</v>
      </c>
      <c r="Y907" s="391">
        <v>1.2074182200000002E-3</v>
      </c>
      <c r="AA907" s="384" t="s">
        <v>1290</v>
      </c>
      <c r="AB907" s="384" t="s">
        <v>336</v>
      </c>
      <c r="AC907" s="382">
        <v>3</v>
      </c>
      <c r="AD907" s="384" t="s">
        <v>647</v>
      </c>
      <c r="AE907" s="382">
        <v>53</v>
      </c>
      <c r="AF907" s="386">
        <v>2006</v>
      </c>
      <c r="AG907" s="390">
        <v>6.568457699999998E-2</v>
      </c>
      <c r="AH907" s="387">
        <v>3.7781510351020482</v>
      </c>
      <c r="AI907" s="387">
        <v>10.200446284871411</v>
      </c>
      <c r="AJ907" s="387">
        <v>0.49369250686260802</v>
      </c>
      <c r="AK907" s="387">
        <v>1.8445350941622127E-2</v>
      </c>
      <c r="AL907" s="387">
        <v>2.0361705914616769E-2</v>
      </c>
      <c r="AM907" s="387">
        <v>2.7572965263976661E-3</v>
      </c>
      <c r="AN907" s="387">
        <v>1.6317113502748153E-2</v>
      </c>
      <c r="AO907" s="387">
        <v>0.16289352826311115</v>
      </c>
      <c r="AP907" s="387">
        <v>1.8382065853906625E-2</v>
      </c>
      <c r="AQ907" s="391">
        <v>0.2481662525827901</v>
      </c>
      <c r="AR907" s="391">
        <v>0.67001199943299994</v>
      </c>
      <c r="AS907" s="391">
        <v>3.2427983481339996E-2</v>
      </c>
      <c r="AT907" s="391">
        <v>1.2115750742170007E-3</v>
      </c>
      <c r="AU907" s="391">
        <v>1.3374500400000001E-3</v>
      </c>
      <c r="AV907" s="391">
        <v>1.8111185599999999E-4</v>
      </c>
      <c r="AW907" s="391">
        <v>1.0717826982890005E-3</v>
      </c>
      <c r="AX907" s="391">
        <v>1.0699592499999997E-2</v>
      </c>
      <c r="AY907" s="391">
        <v>1.2074182200000002E-3</v>
      </c>
    </row>
    <row r="908" spans="1:51" customFormat="1" x14ac:dyDescent="0.25">
      <c r="A908" s="384" t="s">
        <v>1291</v>
      </c>
      <c r="B908" s="384" t="s">
        <v>336</v>
      </c>
      <c r="C908" s="382">
        <v>3</v>
      </c>
      <c r="D908" s="384" t="s">
        <v>647</v>
      </c>
      <c r="E908" s="382">
        <v>53</v>
      </c>
      <c r="F908" s="386">
        <v>2007</v>
      </c>
      <c r="G908" s="390">
        <v>0.161062022</v>
      </c>
      <c r="H908" s="387">
        <v>5.3954281668170037</v>
      </c>
      <c r="I908" s="387">
        <v>5.1706108609266064</v>
      </c>
      <c r="J908" s="387">
        <v>0.21057640034830796</v>
      </c>
      <c r="K908" s="387">
        <v>9.8491245749789489E-3</v>
      </c>
      <c r="L908" s="387">
        <v>2.0361664775324875E-2</v>
      </c>
      <c r="M908" s="387">
        <v>2.7572936467915449E-3</v>
      </c>
      <c r="N908" s="387">
        <v>8.712725760920843E-3</v>
      </c>
      <c r="O908" s="387">
        <v>0.16289332937841797</v>
      </c>
      <c r="P908" s="387">
        <v>1.8382049121424791E-2</v>
      </c>
      <c r="Q908" s="391">
        <v>0.86899857010329984</v>
      </c>
      <c r="R908" s="391">
        <v>0.83278904023599998</v>
      </c>
      <c r="S908" s="391">
        <v>3.3915860825579985E-2</v>
      </c>
      <c r="T908" s="391">
        <v>1.586319918976E-3</v>
      </c>
      <c r="U908" s="391">
        <v>3.2794909000000002E-3</v>
      </c>
      <c r="V908" s="391">
        <v>4.4409529000000002E-4</v>
      </c>
      <c r="W908" s="391">
        <v>1.4032892281853997E-3</v>
      </c>
      <c r="X908" s="391">
        <v>2.6235929000000002E-2</v>
      </c>
      <c r="Y908" s="391">
        <v>2.9606500000000004E-3</v>
      </c>
      <c r="AA908" s="384" t="s">
        <v>1291</v>
      </c>
      <c r="AB908" s="384" t="s">
        <v>336</v>
      </c>
      <c r="AC908" s="382">
        <v>3</v>
      </c>
      <c r="AD908" s="384" t="s">
        <v>647</v>
      </c>
      <c r="AE908" s="382">
        <v>53</v>
      </c>
      <c r="AF908" s="386">
        <v>2007</v>
      </c>
      <c r="AG908" s="390">
        <v>0.161062022</v>
      </c>
      <c r="AH908" s="387">
        <v>5.3954281668170037</v>
      </c>
      <c r="AI908" s="387">
        <v>5.1706108609266064</v>
      </c>
      <c r="AJ908" s="387">
        <v>0.21057640034830796</v>
      </c>
      <c r="AK908" s="387">
        <v>9.8491245749789489E-3</v>
      </c>
      <c r="AL908" s="387">
        <v>2.0361664775324875E-2</v>
      </c>
      <c r="AM908" s="387">
        <v>2.7572936467915449E-3</v>
      </c>
      <c r="AN908" s="387">
        <v>8.712725760920843E-3</v>
      </c>
      <c r="AO908" s="387">
        <v>0.16289332937841797</v>
      </c>
      <c r="AP908" s="387">
        <v>1.8382049121424791E-2</v>
      </c>
      <c r="AQ908" s="391">
        <v>0.86899857010329984</v>
      </c>
      <c r="AR908" s="391">
        <v>0.83278904023599998</v>
      </c>
      <c r="AS908" s="391">
        <v>3.3915860825579985E-2</v>
      </c>
      <c r="AT908" s="391">
        <v>1.586319918976E-3</v>
      </c>
      <c r="AU908" s="391">
        <v>3.2794909000000002E-3</v>
      </c>
      <c r="AV908" s="391">
        <v>4.4409529000000002E-4</v>
      </c>
      <c r="AW908" s="391">
        <v>1.4032892281853997E-3</v>
      </c>
      <c r="AX908" s="391">
        <v>2.6235929000000002E-2</v>
      </c>
      <c r="AY908" s="391">
        <v>2.9606500000000004E-3</v>
      </c>
    </row>
    <row r="909" spans="1:51" customFormat="1" x14ac:dyDescent="0.25">
      <c r="A909" s="384" t="s">
        <v>1292</v>
      </c>
      <c r="B909" s="384" t="s">
        <v>336</v>
      </c>
      <c r="C909" s="382">
        <v>3</v>
      </c>
      <c r="D909" s="384" t="s">
        <v>647</v>
      </c>
      <c r="E909" s="382">
        <v>53</v>
      </c>
      <c r="F909" s="386">
        <v>2008</v>
      </c>
      <c r="G909" s="390">
        <v>0.22210096999999995</v>
      </c>
      <c r="H909" s="387">
        <v>5.3954282872177464</v>
      </c>
      <c r="I909" s="387">
        <v>5.1706062969378292</v>
      </c>
      <c r="J909" s="387">
        <v>0.21057677567504543</v>
      </c>
      <c r="K909" s="387">
        <v>9.8491147703497206E-3</v>
      </c>
      <c r="L909" s="387">
        <v>2.0361665237211713E-2</v>
      </c>
      <c r="M909" s="387">
        <v>2.7572958821386511E-3</v>
      </c>
      <c r="N909" s="387">
        <v>8.7127217020709132E-3</v>
      </c>
      <c r="O909" s="387">
        <v>0.1628932327490511</v>
      </c>
      <c r="P909" s="387">
        <v>1.838206154615174E-2</v>
      </c>
      <c r="Q909" s="391">
        <v>1.1983298561564999</v>
      </c>
      <c r="R909" s="391">
        <v>1.1483966740379996</v>
      </c>
      <c r="S909" s="391">
        <v>4.6769306136899988E-2</v>
      </c>
      <c r="T909" s="391">
        <v>2.1874979441359999E-3</v>
      </c>
      <c r="U909" s="391">
        <v>4.5223456000000007E-3</v>
      </c>
      <c r="V909" s="391">
        <v>6.1239808999999997E-4</v>
      </c>
      <c r="W909" s="391">
        <v>1.9351039413700005E-3</v>
      </c>
      <c r="X909" s="391">
        <v>3.6178745000000005E-2</v>
      </c>
      <c r="Y909" s="391">
        <v>4.0826737E-3</v>
      </c>
      <c r="AA909" s="384" t="s">
        <v>1292</v>
      </c>
      <c r="AB909" s="384" t="s">
        <v>336</v>
      </c>
      <c r="AC909" s="382">
        <v>3</v>
      </c>
      <c r="AD909" s="384" t="s">
        <v>647</v>
      </c>
      <c r="AE909" s="382">
        <v>53</v>
      </c>
      <c r="AF909" s="386">
        <v>2008</v>
      </c>
      <c r="AG909" s="390">
        <v>0.22210096999999995</v>
      </c>
      <c r="AH909" s="387">
        <v>5.3954282872177464</v>
      </c>
      <c r="AI909" s="387">
        <v>5.1706062969378292</v>
      </c>
      <c r="AJ909" s="387">
        <v>0.21057677567504543</v>
      </c>
      <c r="AK909" s="387">
        <v>9.8491147703497206E-3</v>
      </c>
      <c r="AL909" s="387">
        <v>2.0361665237211713E-2</v>
      </c>
      <c r="AM909" s="387">
        <v>2.7572958821386511E-3</v>
      </c>
      <c r="AN909" s="387">
        <v>8.7127217020709132E-3</v>
      </c>
      <c r="AO909" s="387">
        <v>0.1628932327490511</v>
      </c>
      <c r="AP909" s="387">
        <v>1.838206154615174E-2</v>
      </c>
      <c r="AQ909" s="391">
        <v>1.1983298561564999</v>
      </c>
      <c r="AR909" s="391">
        <v>1.1483966740379996</v>
      </c>
      <c r="AS909" s="391">
        <v>4.6769306136899988E-2</v>
      </c>
      <c r="AT909" s="391">
        <v>2.1874979441359999E-3</v>
      </c>
      <c r="AU909" s="391">
        <v>4.5223456000000007E-3</v>
      </c>
      <c r="AV909" s="391">
        <v>6.1239808999999997E-4</v>
      </c>
      <c r="AW909" s="391">
        <v>1.9351039413700005E-3</v>
      </c>
      <c r="AX909" s="391">
        <v>3.6178745000000005E-2</v>
      </c>
      <c r="AY909" s="391">
        <v>4.0826737E-3</v>
      </c>
    </row>
    <row r="910" spans="1:51" customFormat="1" x14ac:dyDescent="0.25">
      <c r="A910" s="384" t="s">
        <v>1293</v>
      </c>
      <c r="B910" s="384" t="s">
        <v>336</v>
      </c>
      <c r="C910" s="382">
        <v>3</v>
      </c>
      <c r="D910" s="384" t="s">
        <v>647</v>
      </c>
      <c r="E910" s="382">
        <v>53</v>
      </c>
      <c r="F910" s="386">
        <v>2009</v>
      </c>
      <c r="G910" s="390">
        <v>0.54496263999999994</v>
      </c>
      <c r="H910" s="387">
        <v>5.3954232868691729</v>
      </c>
      <c r="I910" s="387">
        <v>5.1705928076243923</v>
      </c>
      <c r="J910" s="387">
        <v>0.21057662601586791</v>
      </c>
      <c r="K910" s="387">
        <v>9.8491244407451547E-3</v>
      </c>
      <c r="L910" s="387">
        <v>2.0361638551956513E-2</v>
      </c>
      <c r="M910" s="387">
        <v>2.7572943348923877E-3</v>
      </c>
      <c r="N910" s="387">
        <v>8.7127224097343619E-3</v>
      </c>
      <c r="O910" s="387">
        <v>0.16289306547692886</v>
      </c>
      <c r="P910" s="387">
        <v>1.8382052024703929E-2</v>
      </c>
      <c r="Q910" s="391">
        <v>2.9403041183297014</v>
      </c>
      <c r="R910" s="391">
        <v>2.8177799068080005</v>
      </c>
      <c r="S910" s="391">
        <v>0.11475639403590004</v>
      </c>
      <c r="T910" s="391">
        <v>5.3674048569170027E-3</v>
      </c>
      <c r="U910" s="391">
        <v>1.1096332299999997E-2</v>
      </c>
      <c r="V910" s="391">
        <v>1.5026223999999996E-3</v>
      </c>
      <c r="W910" s="391">
        <v>4.7481082059959989E-3</v>
      </c>
      <c r="X910" s="391">
        <v>8.8770635000000001E-2</v>
      </c>
      <c r="Y910" s="391">
        <v>1.0017531599999997E-2</v>
      </c>
      <c r="AA910" s="384" t="s">
        <v>1293</v>
      </c>
      <c r="AB910" s="384" t="s">
        <v>336</v>
      </c>
      <c r="AC910" s="382">
        <v>3</v>
      </c>
      <c r="AD910" s="384" t="s">
        <v>647</v>
      </c>
      <c r="AE910" s="382">
        <v>53</v>
      </c>
      <c r="AF910" s="386">
        <v>2009</v>
      </c>
      <c r="AG910" s="390">
        <v>0.54496263999999994</v>
      </c>
      <c r="AH910" s="387">
        <v>5.3954232868691729</v>
      </c>
      <c r="AI910" s="387">
        <v>5.1705928076243923</v>
      </c>
      <c r="AJ910" s="387">
        <v>0.21057662601586791</v>
      </c>
      <c r="AK910" s="387">
        <v>9.8491244407451547E-3</v>
      </c>
      <c r="AL910" s="387">
        <v>2.0361638551956513E-2</v>
      </c>
      <c r="AM910" s="387">
        <v>2.7572943348923877E-3</v>
      </c>
      <c r="AN910" s="387">
        <v>8.7127224097343619E-3</v>
      </c>
      <c r="AO910" s="387">
        <v>0.16289306547692886</v>
      </c>
      <c r="AP910" s="387">
        <v>1.8382052024703929E-2</v>
      </c>
      <c r="AQ910" s="391">
        <v>2.9403041183297014</v>
      </c>
      <c r="AR910" s="391">
        <v>2.8177799068080005</v>
      </c>
      <c r="AS910" s="391">
        <v>0.11475639403590004</v>
      </c>
      <c r="AT910" s="391">
        <v>5.3674048569170027E-3</v>
      </c>
      <c r="AU910" s="391">
        <v>1.1096332299999997E-2</v>
      </c>
      <c r="AV910" s="391">
        <v>1.5026223999999996E-3</v>
      </c>
      <c r="AW910" s="391">
        <v>4.7481082059959989E-3</v>
      </c>
      <c r="AX910" s="391">
        <v>8.8770635000000001E-2</v>
      </c>
      <c r="AY910" s="391">
        <v>1.0017531599999997E-2</v>
      </c>
    </row>
    <row r="911" spans="1:51" customFormat="1" x14ac:dyDescent="0.25">
      <c r="A911" s="384" t="s">
        <v>1294</v>
      </c>
      <c r="B911" s="384" t="s">
        <v>336</v>
      </c>
      <c r="C911" s="382">
        <v>3</v>
      </c>
      <c r="D911" s="384" t="s">
        <v>647</v>
      </c>
      <c r="E911" s="382">
        <v>53</v>
      </c>
      <c r="F911" s="386">
        <v>2010</v>
      </c>
      <c r="G911" s="390">
        <v>0.46025441</v>
      </c>
      <c r="H911" s="387">
        <v>39.410449284978924</v>
      </c>
      <c r="I911" s="387">
        <v>1.3752428302946629</v>
      </c>
      <c r="J911" s="387">
        <v>1.2198192679894575</v>
      </c>
      <c r="K911" s="387">
        <v>1.1815296918706329E-2</v>
      </c>
      <c r="L911" s="387">
        <v>2.0075978196493541E-2</v>
      </c>
      <c r="M911" s="387">
        <v>2.7572922984051367E-3</v>
      </c>
      <c r="N911" s="387">
        <v>1.0452045225433039E-2</v>
      </c>
      <c r="O911" s="387">
        <v>0.16060772562722428</v>
      </c>
      <c r="P911" s="387">
        <v>1.8382055481011031E-2</v>
      </c>
      <c r="Q911" s="391">
        <v>18.138833083492898</v>
      </c>
      <c r="R911" s="391">
        <v>0.63296157746400017</v>
      </c>
      <c r="S911" s="391">
        <v>0.5614271974951196</v>
      </c>
      <c r="T911" s="391">
        <v>5.4380425122939995E-3</v>
      </c>
      <c r="U911" s="391">
        <v>9.2400574999999992E-3</v>
      </c>
      <c r="V911" s="391">
        <v>1.2690559400000002E-3</v>
      </c>
      <c r="W911" s="391">
        <v>4.8105999085250005E-3</v>
      </c>
      <c r="X911" s="391">
        <v>7.392041399999999E-2</v>
      </c>
      <c r="Y911" s="391">
        <v>8.4604220999999983E-3</v>
      </c>
      <c r="AA911" s="384" t="s">
        <v>1294</v>
      </c>
      <c r="AB911" s="384" t="s">
        <v>336</v>
      </c>
      <c r="AC911" s="382">
        <v>3</v>
      </c>
      <c r="AD911" s="384" t="s">
        <v>647</v>
      </c>
      <c r="AE911" s="382">
        <v>53</v>
      </c>
      <c r="AF911" s="386">
        <v>2010</v>
      </c>
      <c r="AG911" s="390">
        <v>0.46025441</v>
      </c>
      <c r="AH911" s="387">
        <v>39.410449284978924</v>
      </c>
      <c r="AI911" s="387">
        <v>1.3752428302946629</v>
      </c>
      <c r="AJ911" s="387">
        <v>1.2198192679894575</v>
      </c>
      <c r="AK911" s="387">
        <v>1.1815296918706329E-2</v>
      </c>
      <c r="AL911" s="387">
        <v>2.0075978196493541E-2</v>
      </c>
      <c r="AM911" s="387">
        <v>2.7572922984051367E-3</v>
      </c>
      <c r="AN911" s="387">
        <v>1.0452045225433039E-2</v>
      </c>
      <c r="AO911" s="387">
        <v>0.16060772562722428</v>
      </c>
      <c r="AP911" s="387">
        <v>1.8382055481011031E-2</v>
      </c>
      <c r="AQ911" s="391">
        <v>18.138833083492898</v>
      </c>
      <c r="AR911" s="391">
        <v>0.63296157746400017</v>
      </c>
      <c r="AS911" s="391">
        <v>0.5614271974951196</v>
      </c>
      <c r="AT911" s="391">
        <v>5.4380425122939995E-3</v>
      </c>
      <c r="AU911" s="391">
        <v>9.2400574999999992E-3</v>
      </c>
      <c r="AV911" s="391">
        <v>1.2690559400000002E-3</v>
      </c>
      <c r="AW911" s="391">
        <v>4.8105999085250005E-3</v>
      </c>
      <c r="AX911" s="391">
        <v>7.392041399999999E-2</v>
      </c>
      <c r="AY911" s="391">
        <v>8.4604220999999983E-3</v>
      </c>
    </row>
    <row r="912" spans="1:51" customFormat="1" x14ac:dyDescent="0.25">
      <c r="A912" s="384" t="s">
        <v>1295</v>
      </c>
      <c r="B912" s="384" t="s">
        <v>336</v>
      </c>
      <c r="C912" s="382">
        <v>3</v>
      </c>
      <c r="D912" s="384" t="s">
        <v>647</v>
      </c>
      <c r="E912" s="382">
        <v>53</v>
      </c>
      <c r="F912" s="386">
        <v>2011</v>
      </c>
      <c r="G912" s="390">
        <v>0.67779990000000001</v>
      </c>
      <c r="H912" s="387">
        <v>39.410491495764461</v>
      </c>
      <c r="I912" s="387">
        <v>1.3752421681782487</v>
      </c>
      <c r="J912" s="387">
        <v>1.2198186924036141</v>
      </c>
      <c r="K912" s="387">
        <v>1.1815282381583409E-2</v>
      </c>
      <c r="L912" s="387">
        <v>2.0075875933295358E-2</v>
      </c>
      <c r="M912" s="387">
        <v>2.7572936348913596E-3</v>
      </c>
      <c r="N912" s="387">
        <v>1.0452024090190925E-2</v>
      </c>
      <c r="O912" s="387">
        <v>0.16060703608837945</v>
      </c>
      <c r="P912" s="387">
        <v>1.838203664532851E-2</v>
      </c>
      <c r="Q912" s="391">
        <v>26.712427194780002</v>
      </c>
      <c r="R912" s="391">
        <v>0.93213900406700012</v>
      </c>
      <c r="S912" s="391">
        <v>0.82679298772930032</v>
      </c>
      <c r="T912" s="391">
        <v>8.0083972167089967E-3</v>
      </c>
      <c r="U912" s="391">
        <v>1.3607426700000001E-2</v>
      </c>
      <c r="V912" s="391">
        <v>1.8688933500000001E-3</v>
      </c>
      <c r="W912" s="391">
        <v>7.084380883129E-3</v>
      </c>
      <c r="X912" s="391">
        <v>0.10885943299999999</v>
      </c>
      <c r="Y912" s="391">
        <v>1.2459342600000001E-2</v>
      </c>
      <c r="AA912" s="384" t="s">
        <v>1295</v>
      </c>
      <c r="AB912" s="384" t="s">
        <v>336</v>
      </c>
      <c r="AC912" s="382">
        <v>3</v>
      </c>
      <c r="AD912" s="384" t="s">
        <v>647</v>
      </c>
      <c r="AE912" s="382">
        <v>53</v>
      </c>
      <c r="AF912" s="386">
        <v>2011</v>
      </c>
      <c r="AG912" s="390">
        <v>0.67779990000000001</v>
      </c>
      <c r="AH912" s="387">
        <v>39.410491495764461</v>
      </c>
      <c r="AI912" s="387">
        <v>1.3752421681782487</v>
      </c>
      <c r="AJ912" s="387">
        <v>1.2198186924036141</v>
      </c>
      <c r="AK912" s="387">
        <v>1.1815282381583409E-2</v>
      </c>
      <c r="AL912" s="387">
        <v>2.0075875933295358E-2</v>
      </c>
      <c r="AM912" s="387">
        <v>2.7572936348913596E-3</v>
      </c>
      <c r="AN912" s="387">
        <v>1.0452024090190925E-2</v>
      </c>
      <c r="AO912" s="387">
        <v>0.16060703608837945</v>
      </c>
      <c r="AP912" s="387">
        <v>1.838203664532851E-2</v>
      </c>
      <c r="AQ912" s="391">
        <v>26.712427194780002</v>
      </c>
      <c r="AR912" s="391">
        <v>0.93213900406700012</v>
      </c>
      <c r="AS912" s="391">
        <v>0.82679298772930032</v>
      </c>
      <c r="AT912" s="391">
        <v>8.0083972167089967E-3</v>
      </c>
      <c r="AU912" s="391">
        <v>1.3607426700000001E-2</v>
      </c>
      <c r="AV912" s="391">
        <v>1.8688933500000001E-3</v>
      </c>
      <c r="AW912" s="391">
        <v>7.084380883129E-3</v>
      </c>
      <c r="AX912" s="391">
        <v>0.10885943299999999</v>
      </c>
      <c r="AY912" s="391">
        <v>1.2459342600000001E-2</v>
      </c>
    </row>
    <row r="913" spans="1:51" customFormat="1" x14ac:dyDescent="0.25">
      <c r="A913" s="384" t="s">
        <v>1296</v>
      </c>
      <c r="B913" s="384" t="s">
        <v>336</v>
      </c>
      <c r="C913" s="382">
        <v>3</v>
      </c>
      <c r="D913" s="384" t="s">
        <v>647</v>
      </c>
      <c r="E913" s="382">
        <v>53</v>
      </c>
      <c r="F913" s="386">
        <v>2012</v>
      </c>
      <c r="G913" s="390">
        <v>1.3536088399999995</v>
      </c>
      <c r="H913" s="387">
        <v>39.410440784028879</v>
      </c>
      <c r="I913" s="387">
        <v>1.3752438914974883</v>
      </c>
      <c r="J913" s="387">
        <v>1.2198180984766627</v>
      </c>
      <c r="K913" s="387">
        <v>1.18152933793946E-2</v>
      </c>
      <c r="L913" s="387">
        <v>2.0075916097001854E-2</v>
      </c>
      <c r="M913" s="387">
        <v>2.7572956009950414E-3</v>
      </c>
      <c r="N913" s="387">
        <v>1.0452036890930024E-2</v>
      </c>
      <c r="O913" s="387">
        <v>0.16060749869216287</v>
      </c>
      <c r="P913" s="387">
        <v>1.8382052676310837E-2</v>
      </c>
      <c r="Q913" s="391">
        <v>53.346321033557999</v>
      </c>
      <c r="R913" s="391">
        <v>1.8615422886870001</v>
      </c>
      <c r="S913" s="391">
        <v>1.6511565612900005</v>
      </c>
      <c r="T913" s="391">
        <v>1.5993285565541998E-2</v>
      </c>
      <c r="U913" s="391">
        <v>2.7174937499999996E-2</v>
      </c>
      <c r="V913" s="391">
        <v>3.7322996999999995E-3</v>
      </c>
      <c r="W913" s="391">
        <v>1.4147969531568992E-2</v>
      </c>
      <c r="X913" s="391">
        <v>0.21739973000000001</v>
      </c>
      <c r="Y913" s="391">
        <v>2.4882108999999996E-2</v>
      </c>
      <c r="AA913" s="384" t="s">
        <v>1296</v>
      </c>
      <c r="AB913" s="384" t="s">
        <v>336</v>
      </c>
      <c r="AC913" s="382">
        <v>3</v>
      </c>
      <c r="AD913" s="384" t="s">
        <v>647</v>
      </c>
      <c r="AE913" s="382">
        <v>53</v>
      </c>
      <c r="AF913" s="386">
        <v>2012</v>
      </c>
      <c r="AG913" s="390">
        <v>1.3536088399999995</v>
      </c>
      <c r="AH913" s="387">
        <v>39.410440784028879</v>
      </c>
      <c r="AI913" s="387">
        <v>1.3752438914974883</v>
      </c>
      <c r="AJ913" s="387">
        <v>1.2198180984766627</v>
      </c>
      <c r="AK913" s="387">
        <v>1.18152933793946E-2</v>
      </c>
      <c r="AL913" s="387">
        <v>2.0075916097001854E-2</v>
      </c>
      <c r="AM913" s="387">
        <v>2.7572956009950414E-3</v>
      </c>
      <c r="AN913" s="387">
        <v>1.0452036890930024E-2</v>
      </c>
      <c r="AO913" s="387">
        <v>0.16060749869216287</v>
      </c>
      <c r="AP913" s="387">
        <v>1.8382052676310837E-2</v>
      </c>
      <c r="AQ913" s="391">
        <v>53.346321033557999</v>
      </c>
      <c r="AR913" s="391">
        <v>1.8615422886870001</v>
      </c>
      <c r="AS913" s="391">
        <v>1.6511565612900005</v>
      </c>
      <c r="AT913" s="391">
        <v>1.5993285565541998E-2</v>
      </c>
      <c r="AU913" s="391">
        <v>2.7174937499999996E-2</v>
      </c>
      <c r="AV913" s="391">
        <v>3.7322996999999995E-3</v>
      </c>
      <c r="AW913" s="391">
        <v>1.4147969531568992E-2</v>
      </c>
      <c r="AX913" s="391">
        <v>0.21739973000000001</v>
      </c>
      <c r="AY913" s="391">
        <v>2.4882108999999996E-2</v>
      </c>
    </row>
    <row r="914" spans="1:51" customFormat="1" x14ac:dyDescent="0.25">
      <c r="A914" s="384" t="s">
        <v>1297</v>
      </c>
      <c r="B914" s="384" t="s">
        <v>336</v>
      </c>
      <c r="C914" s="382">
        <v>3</v>
      </c>
      <c r="D914" s="384" t="s">
        <v>647</v>
      </c>
      <c r="E914" s="382">
        <v>53</v>
      </c>
      <c r="F914" s="386">
        <v>2013</v>
      </c>
      <c r="G914" s="390">
        <v>1.3379724900000001</v>
      </c>
      <c r="H914" s="387">
        <v>39.410537241843429</v>
      </c>
      <c r="I914" s="387">
        <v>1.3752448741266723</v>
      </c>
      <c r="J914" s="387">
        <v>1.2198200554094349</v>
      </c>
      <c r="K914" s="387">
        <v>1.1815305139990583E-2</v>
      </c>
      <c r="L914" s="387">
        <v>2.0075904475435072E-2</v>
      </c>
      <c r="M914" s="387">
        <v>2.7572965270758294E-3</v>
      </c>
      <c r="N914" s="387">
        <v>1.0452049991444884E-2</v>
      </c>
      <c r="O914" s="387">
        <v>0.16060725732858674</v>
      </c>
      <c r="P914" s="387">
        <v>1.8382070022979324E-2</v>
      </c>
      <c r="Q914" s="391">
        <v>52.730214645706987</v>
      </c>
      <c r="R914" s="391">
        <v>1.8400398085950003</v>
      </c>
      <c r="S914" s="391">
        <v>1.6320856768880996</v>
      </c>
      <c r="T914" s="391">
        <v>1.5808553238262999E-2</v>
      </c>
      <c r="U914" s="391">
        <v>2.6861007900000008E-2</v>
      </c>
      <c r="V914" s="391">
        <v>3.6891869E-3</v>
      </c>
      <c r="W914" s="391">
        <v>1.3984555352657992E-2</v>
      </c>
      <c r="X914" s="391">
        <v>0.21488809199999998</v>
      </c>
      <c r="Y914" s="391">
        <v>2.4594704000000002E-2</v>
      </c>
      <c r="AA914" s="384" t="s">
        <v>1297</v>
      </c>
      <c r="AB914" s="384" t="s">
        <v>336</v>
      </c>
      <c r="AC914" s="382">
        <v>3</v>
      </c>
      <c r="AD914" s="384" t="s">
        <v>647</v>
      </c>
      <c r="AE914" s="382">
        <v>53</v>
      </c>
      <c r="AF914" s="386">
        <v>2013</v>
      </c>
      <c r="AG914" s="390">
        <v>1.3379724900000001</v>
      </c>
      <c r="AH914" s="387">
        <v>39.410537241843429</v>
      </c>
      <c r="AI914" s="387">
        <v>1.3752448741266723</v>
      </c>
      <c r="AJ914" s="387">
        <v>1.2198200554094349</v>
      </c>
      <c r="AK914" s="387">
        <v>1.1815305139990583E-2</v>
      </c>
      <c r="AL914" s="387">
        <v>2.0075904475435072E-2</v>
      </c>
      <c r="AM914" s="387">
        <v>2.7572965270758294E-3</v>
      </c>
      <c r="AN914" s="387">
        <v>1.0452049991444884E-2</v>
      </c>
      <c r="AO914" s="387">
        <v>0.16060725732858674</v>
      </c>
      <c r="AP914" s="387">
        <v>1.8382070022979324E-2</v>
      </c>
      <c r="AQ914" s="391">
        <v>52.730214645706987</v>
      </c>
      <c r="AR914" s="391">
        <v>1.8400398085950003</v>
      </c>
      <c r="AS914" s="391">
        <v>1.6320856768880996</v>
      </c>
      <c r="AT914" s="391">
        <v>1.5808553238262999E-2</v>
      </c>
      <c r="AU914" s="391">
        <v>2.6861007900000008E-2</v>
      </c>
      <c r="AV914" s="391">
        <v>3.6891869E-3</v>
      </c>
      <c r="AW914" s="391">
        <v>1.3984555352657992E-2</v>
      </c>
      <c r="AX914" s="391">
        <v>0.21488809199999998</v>
      </c>
      <c r="AY914" s="391">
        <v>2.4594704000000002E-2</v>
      </c>
    </row>
    <row r="915" spans="1:51" customFormat="1" x14ac:dyDescent="0.25">
      <c r="A915" s="384" t="s">
        <v>1298</v>
      </c>
      <c r="B915" s="384" t="s">
        <v>336</v>
      </c>
      <c r="C915" s="382">
        <v>3</v>
      </c>
      <c r="D915" s="384" t="s">
        <v>647</v>
      </c>
      <c r="E915" s="382">
        <v>53</v>
      </c>
      <c r="F915" s="386">
        <v>2014</v>
      </c>
      <c r="G915" s="390">
        <v>2.1206425599999998</v>
      </c>
      <c r="H915" s="387">
        <v>39.37519419247343</v>
      </c>
      <c r="I915" s="387">
        <v>1.3745472939140673</v>
      </c>
      <c r="J915" s="387">
        <v>1.2195415461352901</v>
      </c>
      <c r="K915" s="387">
        <v>1.1801934690709972E-2</v>
      </c>
      <c r="L915" s="387">
        <v>2.0099598019951086E-2</v>
      </c>
      <c r="M915" s="387">
        <v>2.7572961187763778E-3</v>
      </c>
      <c r="N915" s="387">
        <v>1.0440222994298485E-2</v>
      </c>
      <c r="O915" s="387">
        <v>0.16079673040231732</v>
      </c>
      <c r="P915" s="387">
        <v>1.8382060576960228E-2</v>
      </c>
      <c r="Q915" s="391">
        <v>83.500712612823975</v>
      </c>
      <c r="R915" s="391">
        <v>2.914923492207</v>
      </c>
      <c r="S915" s="391">
        <v>2.5862117064226995</v>
      </c>
      <c r="T915" s="391">
        <v>2.5027684995460001E-2</v>
      </c>
      <c r="U915" s="391">
        <v>4.2624062999999997E-2</v>
      </c>
      <c r="V915" s="391">
        <v>5.8472395000000012E-3</v>
      </c>
      <c r="W915" s="391">
        <v>2.2139981217600004E-2</v>
      </c>
      <c r="X915" s="391">
        <v>0.34099238999999998</v>
      </c>
      <c r="Y915" s="391">
        <v>3.8981780000000014E-2</v>
      </c>
      <c r="AA915" s="384" t="s">
        <v>1298</v>
      </c>
      <c r="AB915" s="384" t="s">
        <v>336</v>
      </c>
      <c r="AC915" s="382">
        <v>3</v>
      </c>
      <c r="AD915" s="384" t="s">
        <v>647</v>
      </c>
      <c r="AE915" s="382">
        <v>53</v>
      </c>
      <c r="AF915" s="386">
        <v>2014</v>
      </c>
      <c r="AG915" s="390">
        <v>2.1206425599999998</v>
      </c>
      <c r="AH915" s="387">
        <v>39.37519419247343</v>
      </c>
      <c r="AI915" s="387">
        <v>1.3745472939140673</v>
      </c>
      <c r="AJ915" s="387">
        <v>1.2195415461352901</v>
      </c>
      <c r="AK915" s="387">
        <v>1.1801934690709972E-2</v>
      </c>
      <c r="AL915" s="387">
        <v>2.0099598019951086E-2</v>
      </c>
      <c r="AM915" s="387">
        <v>2.7572961187763778E-3</v>
      </c>
      <c r="AN915" s="387">
        <v>1.0440222994298485E-2</v>
      </c>
      <c r="AO915" s="387">
        <v>0.16079673040231732</v>
      </c>
      <c r="AP915" s="387">
        <v>1.8382060576960228E-2</v>
      </c>
      <c r="AQ915" s="391">
        <v>83.500712612823975</v>
      </c>
      <c r="AR915" s="391">
        <v>2.914923492207</v>
      </c>
      <c r="AS915" s="391">
        <v>2.5862117064226995</v>
      </c>
      <c r="AT915" s="391">
        <v>2.5027684995460001E-2</v>
      </c>
      <c r="AU915" s="391">
        <v>4.2624062999999997E-2</v>
      </c>
      <c r="AV915" s="391">
        <v>5.8472395000000012E-3</v>
      </c>
      <c r="AW915" s="391">
        <v>2.2139981217600004E-2</v>
      </c>
      <c r="AX915" s="391">
        <v>0.34099238999999998</v>
      </c>
      <c r="AY915" s="391">
        <v>3.8981780000000014E-2</v>
      </c>
    </row>
    <row r="916" spans="1:51" customFormat="1" x14ac:dyDescent="0.25">
      <c r="A916" s="384" t="s">
        <v>1299</v>
      </c>
      <c r="B916" s="384" t="s">
        <v>336</v>
      </c>
      <c r="C916" s="382">
        <v>3</v>
      </c>
      <c r="D916" s="384" t="s">
        <v>647</v>
      </c>
      <c r="E916" s="382">
        <v>53</v>
      </c>
      <c r="F916" s="386">
        <v>2015</v>
      </c>
      <c r="G916" s="390">
        <v>2.1519493999999999</v>
      </c>
      <c r="H916" s="387">
        <v>39.375212512529799</v>
      </c>
      <c r="I916" s="387">
        <v>1.3745494730103789</v>
      </c>
      <c r="J916" s="387">
        <v>1.2195410048355224</v>
      </c>
      <c r="K916" s="387">
        <v>1.1801948820506657E-2</v>
      </c>
      <c r="L916" s="387">
        <v>2.0099596672672696E-2</v>
      </c>
      <c r="M916" s="387">
        <v>2.757293410337622E-3</v>
      </c>
      <c r="N916" s="387">
        <v>1.0440223902276696E-2</v>
      </c>
      <c r="O916" s="387">
        <v>0.16079670832408979</v>
      </c>
      <c r="P916" s="387">
        <v>1.8382036770938942E-2</v>
      </c>
      <c r="Q916" s="391">
        <v>84.733464941210997</v>
      </c>
      <c r="R916" s="391">
        <v>2.9579609137150009</v>
      </c>
      <c r="S916" s="391">
        <v>2.6243905336311997</v>
      </c>
      <c r="T916" s="391">
        <v>2.5397196683120005E-2</v>
      </c>
      <c r="U916" s="391">
        <v>4.3253315000000001E-2</v>
      </c>
      <c r="V916" s="391">
        <v>5.9335558999999991E-3</v>
      </c>
      <c r="W916" s="391">
        <v>2.2466833562369993E-2</v>
      </c>
      <c r="X916" s="391">
        <v>0.34602638000000002</v>
      </c>
      <c r="Y916" s="391">
        <v>3.9557212999999994E-2</v>
      </c>
      <c r="AA916" s="384" t="s">
        <v>1299</v>
      </c>
      <c r="AB916" s="384" t="s">
        <v>336</v>
      </c>
      <c r="AC916" s="382">
        <v>3</v>
      </c>
      <c r="AD916" s="384" t="s">
        <v>647</v>
      </c>
      <c r="AE916" s="382">
        <v>53</v>
      </c>
      <c r="AF916" s="386">
        <v>2015</v>
      </c>
      <c r="AG916" s="390">
        <v>2.1519493999999999</v>
      </c>
      <c r="AH916" s="387">
        <v>39.375212512529799</v>
      </c>
      <c r="AI916" s="387">
        <v>1.3745494730103789</v>
      </c>
      <c r="AJ916" s="387">
        <v>1.2195410048355224</v>
      </c>
      <c r="AK916" s="387">
        <v>1.1801948820506657E-2</v>
      </c>
      <c r="AL916" s="387">
        <v>2.0099596672672696E-2</v>
      </c>
      <c r="AM916" s="387">
        <v>2.757293410337622E-3</v>
      </c>
      <c r="AN916" s="387">
        <v>1.0440223902276696E-2</v>
      </c>
      <c r="AO916" s="387">
        <v>0.16079670832408979</v>
      </c>
      <c r="AP916" s="387">
        <v>1.8382036770938942E-2</v>
      </c>
      <c r="AQ916" s="391">
        <v>84.733464941210997</v>
      </c>
      <c r="AR916" s="391">
        <v>2.9579609137150009</v>
      </c>
      <c r="AS916" s="391">
        <v>2.6243905336311997</v>
      </c>
      <c r="AT916" s="391">
        <v>2.5397196683120005E-2</v>
      </c>
      <c r="AU916" s="391">
        <v>4.3253315000000001E-2</v>
      </c>
      <c r="AV916" s="391">
        <v>5.9335558999999991E-3</v>
      </c>
      <c r="AW916" s="391">
        <v>2.2466833562369993E-2</v>
      </c>
      <c r="AX916" s="391">
        <v>0.34602638000000002</v>
      </c>
      <c r="AY916" s="391">
        <v>3.9557212999999994E-2</v>
      </c>
    </row>
    <row r="917" spans="1:51" customFormat="1" x14ac:dyDescent="0.25">
      <c r="A917" s="384" t="s">
        <v>1300</v>
      </c>
      <c r="B917" s="384" t="s">
        <v>336</v>
      </c>
      <c r="C917" s="382">
        <v>3</v>
      </c>
      <c r="D917" s="384" t="s">
        <v>647</v>
      </c>
      <c r="E917" s="382">
        <v>53</v>
      </c>
      <c r="F917" s="386">
        <v>2016</v>
      </c>
      <c r="G917" s="390">
        <v>3.739074</v>
      </c>
      <c r="H917" s="387">
        <v>39.375229261443081</v>
      </c>
      <c r="I917" s="387">
        <v>1.3745486378745115</v>
      </c>
      <c r="J917" s="387">
        <v>1.2195433218098388</v>
      </c>
      <c r="K917" s="387">
        <v>1.1801972189702584E-2</v>
      </c>
      <c r="L917" s="387">
        <v>2.0099613433700425E-2</v>
      </c>
      <c r="M917" s="387">
        <v>2.7572953891792464E-3</v>
      </c>
      <c r="N917" s="387">
        <v>1.0440247046477282E-2</v>
      </c>
      <c r="O917" s="387">
        <v>0.16079696737748436</v>
      </c>
      <c r="P917" s="387">
        <v>1.8382064115339786E-2</v>
      </c>
      <c r="Q917" s="391">
        <v>147.22689597550104</v>
      </c>
      <c r="R917" s="391">
        <v>5.139539073612001</v>
      </c>
      <c r="S917" s="391">
        <v>4.5599627264528015</v>
      </c>
      <c r="T917" s="391">
        <v>4.4128447363240002E-2</v>
      </c>
      <c r="U917" s="391">
        <v>7.5153941999999987E-2</v>
      </c>
      <c r="V917" s="391">
        <v>1.0309731500000002E-2</v>
      </c>
      <c r="W917" s="391">
        <v>3.9036856285059998E-2</v>
      </c>
      <c r="X917" s="391">
        <v>0.60123176</v>
      </c>
      <c r="Y917" s="391">
        <v>6.8731898E-2</v>
      </c>
      <c r="AA917" s="384" t="s">
        <v>1300</v>
      </c>
      <c r="AB917" s="384" t="s">
        <v>336</v>
      </c>
      <c r="AC917" s="382">
        <v>3</v>
      </c>
      <c r="AD917" s="384" t="s">
        <v>647</v>
      </c>
      <c r="AE917" s="382">
        <v>53</v>
      </c>
      <c r="AF917" s="386">
        <v>2016</v>
      </c>
      <c r="AG917" s="390">
        <v>3.739074</v>
      </c>
      <c r="AH917" s="387">
        <v>39.375229261443081</v>
      </c>
      <c r="AI917" s="387">
        <v>1.3745486378745115</v>
      </c>
      <c r="AJ917" s="387">
        <v>1.2195433218098388</v>
      </c>
      <c r="AK917" s="387">
        <v>1.1801972189702584E-2</v>
      </c>
      <c r="AL917" s="387">
        <v>2.0099613433700425E-2</v>
      </c>
      <c r="AM917" s="387">
        <v>2.7572953891792464E-3</v>
      </c>
      <c r="AN917" s="387">
        <v>1.0440247046477282E-2</v>
      </c>
      <c r="AO917" s="387">
        <v>0.16079696737748436</v>
      </c>
      <c r="AP917" s="387">
        <v>1.8382064115339786E-2</v>
      </c>
      <c r="AQ917" s="391">
        <v>147.22689597550104</v>
      </c>
      <c r="AR917" s="391">
        <v>5.139539073612001</v>
      </c>
      <c r="AS917" s="391">
        <v>4.5599627264528015</v>
      </c>
      <c r="AT917" s="391">
        <v>4.4128447363240002E-2</v>
      </c>
      <c r="AU917" s="391">
        <v>7.5153941999999987E-2</v>
      </c>
      <c r="AV917" s="391">
        <v>1.0309731500000002E-2</v>
      </c>
      <c r="AW917" s="391">
        <v>3.9036856285059998E-2</v>
      </c>
      <c r="AX917" s="391">
        <v>0.60123176</v>
      </c>
      <c r="AY917" s="391">
        <v>6.8731898E-2</v>
      </c>
    </row>
    <row r="918" spans="1:51" customFormat="1" x14ac:dyDescent="0.25">
      <c r="A918" s="384" t="s">
        <v>1301</v>
      </c>
      <c r="B918" s="384" t="s">
        <v>336</v>
      </c>
      <c r="C918" s="382">
        <v>3</v>
      </c>
      <c r="D918" s="384" t="s">
        <v>647</v>
      </c>
      <c r="E918" s="382">
        <v>53</v>
      </c>
      <c r="F918" s="386">
        <v>2017</v>
      </c>
      <c r="G918" s="390">
        <v>2.9777380999999998</v>
      </c>
      <c r="H918" s="387">
        <v>39.375274965333901</v>
      </c>
      <c r="I918" s="387">
        <v>1.3745501713330666</v>
      </c>
      <c r="J918" s="387">
        <v>1.2195431502230167</v>
      </c>
      <c r="K918" s="387">
        <v>1.1801974484592855E-2</v>
      </c>
      <c r="L918" s="387">
        <v>2.0099607148123606E-2</v>
      </c>
      <c r="M918" s="387">
        <v>2.7572980981772719E-3</v>
      </c>
      <c r="N918" s="387">
        <v>1.04402444203639E-2</v>
      </c>
      <c r="O918" s="387">
        <v>0.16079690151393775</v>
      </c>
      <c r="P918" s="387">
        <v>1.8382080680634742E-2</v>
      </c>
      <c r="Q918" s="391">
        <v>117.24925646225093</v>
      </c>
      <c r="R918" s="391">
        <v>4.0930504155399996</v>
      </c>
      <c r="S918" s="391">
        <v>3.6314801030131001</v>
      </c>
      <c r="T918" s="391">
        <v>3.5143189078000008E-2</v>
      </c>
      <c r="U918" s="391">
        <v>5.9851365999999996E-2</v>
      </c>
      <c r="V918" s="391">
        <v>8.210511600000003E-3</v>
      </c>
      <c r="W918" s="391">
        <v>3.1088313583829998E-2</v>
      </c>
      <c r="X918" s="391">
        <v>0.47881106000000007</v>
      </c>
      <c r="Y918" s="391">
        <v>5.4737021999999996E-2</v>
      </c>
      <c r="AA918" s="384" t="s">
        <v>1301</v>
      </c>
      <c r="AB918" s="384" t="s">
        <v>336</v>
      </c>
      <c r="AC918" s="382">
        <v>3</v>
      </c>
      <c r="AD918" s="384" t="s">
        <v>647</v>
      </c>
      <c r="AE918" s="382">
        <v>53</v>
      </c>
      <c r="AF918" s="386">
        <v>2017</v>
      </c>
      <c r="AG918" s="390">
        <v>2.9777380999999998</v>
      </c>
      <c r="AH918" s="387">
        <v>39.375274965333901</v>
      </c>
      <c r="AI918" s="387">
        <v>1.3745501713330666</v>
      </c>
      <c r="AJ918" s="387">
        <v>1.2195431502230167</v>
      </c>
      <c r="AK918" s="387">
        <v>1.1801974484592855E-2</v>
      </c>
      <c r="AL918" s="387">
        <v>2.0099607148123606E-2</v>
      </c>
      <c r="AM918" s="387">
        <v>2.7572980981772719E-3</v>
      </c>
      <c r="AN918" s="387">
        <v>1.04402444203639E-2</v>
      </c>
      <c r="AO918" s="387">
        <v>0.16079690151393775</v>
      </c>
      <c r="AP918" s="387">
        <v>1.8382080680634742E-2</v>
      </c>
      <c r="AQ918" s="391">
        <v>117.24925646225093</v>
      </c>
      <c r="AR918" s="391">
        <v>4.0930504155399996</v>
      </c>
      <c r="AS918" s="391">
        <v>3.6314801030131001</v>
      </c>
      <c r="AT918" s="391">
        <v>3.5143189078000008E-2</v>
      </c>
      <c r="AU918" s="391">
        <v>5.9851365999999996E-2</v>
      </c>
      <c r="AV918" s="391">
        <v>8.210511600000003E-3</v>
      </c>
      <c r="AW918" s="391">
        <v>3.1088313583829998E-2</v>
      </c>
      <c r="AX918" s="391">
        <v>0.47881106000000007</v>
      </c>
      <c r="AY918" s="391">
        <v>5.4737021999999996E-2</v>
      </c>
    </row>
    <row r="919" spans="1:51" customFormat="1" x14ac:dyDescent="0.25">
      <c r="A919" s="384" t="s">
        <v>1302</v>
      </c>
      <c r="B919" s="384" t="s">
        <v>336</v>
      </c>
      <c r="C919" s="382">
        <v>3</v>
      </c>
      <c r="D919" s="384" t="s">
        <v>647</v>
      </c>
      <c r="E919" s="382">
        <v>53</v>
      </c>
      <c r="F919" s="386">
        <v>2018</v>
      </c>
      <c r="G919" s="390">
        <v>6.0205893000000001</v>
      </c>
      <c r="H919" s="387">
        <v>39.375291172563777</v>
      </c>
      <c r="I919" s="387">
        <v>1.3745513767614073</v>
      </c>
      <c r="J919" s="387">
        <v>1.2195437377362708</v>
      </c>
      <c r="K919" s="387">
        <v>1.1801964636390329E-2</v>
      </c>
      <c r="L919" s="387">
        <v>2.009957347530748E-2</v>
      </c>
      <c r="M919" s="387">
        <v>2.7572966985142137E-3</v>
      </c>
      <c r="N919" s="387">
        <v>1.0440251335848468E-2</v>
      </c>
      <c r="O919" s="387">
        <v>0.16079674459774229</v>
      </c>
      <c r="P919" s="387">
        <v>1.8382065024764267E-2</v>
      </c>
      <c r="Q919" s="391">
        <v>237.06245671792195</v>
      </c>
      <c r="R919" s="391">
        <v>8.2756093112299975</v>
      </c>
      <c r="S919" s="391">
        <v>7.3423719782969981</v>
      </c>
      <c r="T919" s="391">
        <v>7.1054782008830003E-2</v>
      </c>
      <c r="U919" s="391">
        <v>0.12101127700000003</v>
      </c>
      <c r="V919" s="391">
        <v>1.6600551000000002E-2</v>
      </c>
      <c r="W919" s="391">
        <v>6.285646548191999E-2</v>
      </c>
      <c r="X919" s="391">
        <v>0.96809116000000006</v>
      </c>
      <c r="Y919" s="391">
        <v>0.11067086399999998</v>
      </c>
      <c r="AA919" s="384" t="s">
        <v>1302</v>
      </c>
      <c r="AB919" s="384" t="s">
        <v>336</v>
      </c>
      <c r="AC919" s="382">
        <v>3</v>
      </c>
      <c r="AD919" s="384" t="s">
        <v>647</v>
      </c>
      <c r="AE919" s="382">
        <v>53</v>
      </c>
      <c r="AF919" s="386">
        <v>2018</v>
      </c>
      <c r="AG919" s="390">
        <v>6.0205893000000001</v>
      </c>
      <c r="AH919" s="387">
        <v>39.375291172563777</v>
      </c>
      <c r="AI919" s="387">
        <v>1.3745513767614073</v>
      </c>
      <c r="AJ919" s="387">
        <v>1.2195437377362708</v>
      </c>
      <c r="AK919" s="387">
        <v>1.1801964636390329E-2</v>
      </c>
      <c r="AL919" s="387">
        <v>2.009957347530748E-2</v>
      </c>
      <c r="AM919" s="387">
        <v>2.7572966985142137E-3</v>
      </c>
      <c r="AN919" s="387">
        <v>1.0440251335848468E-2</v>
      </c>
      <c r="AO919" s="387">
        <v>0.16079674459774229</v>
      </c>
      <c r="AP919" s="387">
        <v>1.8382065024764267E-2</v>
      </c>
      <c r="AQ919" s="391">
        <v>237.06245671792195</v>
      </c>
      <c r="AR919" s="391">
        <v>8.2756093112299975</v>
      </c>
      <c r="AS919" s="391">
        <v>7.3423719782969981</v>
      </c>
      <c r="AT919" s="391">
        <v>7.1054782008830003E-2</v>
      </c>
      <c r="AU919" s="391">
        <v>0.12101127700000003</v>
      </c>
      <c r="AV919" s="391">
        <v>1.6600551000000002E-2</v>
      </c>
      <c r="AW919" s="391">
        <v>6.285646548191999E-2</v>
      </c>
      <c r="AX919" s="391">
        <v>0.96809116000000006</v>
      </c>
      <c r="AY919" s="391">
        <v>0.11067086399999998</v>
      </c>
    </row>
    <row r="920" spans="1:51" customFormat="1" x14ac:dyDescent="0.25">
      <c r="A920" s="384" t="s">
        <v>1303</v>
      </c>
      <c r="B920" s="384" t="s">
        <v>336</v>
      </c>
      <c r="C920" s="382">
        <v>3</v>
      </c>
      <c r="D920" s="384" t="s">
        <v>647</v>
      </c>
      <c r="E920" s="382">
        <v>53</v>
      </c>
      <c r="F920" s="386">
        <v>2019</v>
      </c>
      <c r="G920" s="390">
        <v>8.4324015999999986</v>
      </c>
      <c r="H920" s="387">
        <v>39.375158596829635</v>
      </c>
      <c r="I920" s="387">
        <v>1.3745476746494145</v>
      </c>
      <c r="J920" s="387">
        <v>1.2195409138618354</v>
      </c>
      <c r="K920" s="387">
        <v>1.1801935078481087E-2</v>
      </c>
      <c r="L920" s="387">
        <v>2.0099547796679898E-2</v>
      </c>
      <c r="M920" s="387">
        <v>2.7572896907566645E-3</v>
      </c>
      <c r="N920" s="387">
        <v>1.0440216571077448E-2</v>
      </c>
      <c r="O920" s="387">
        <v>0.16079631809756309</v>
      </c>
      <c r="P920" s="387">
        <v>1.8382022151316894E-2</v>
      </c>
      <c r="Q920" s="391">
        <v>332.02715035215994</v>
      </c>
      <c r="R920" s="391">
        <v>11.59073801099</v>
      </c>
      <c r="S920" s="391">
        <v>10.283658753314</v>
      </c>
      <c r="T920" s="391">
        <v>9.9518656238880038E-2</v>
      </c>
      <c r="U920" s="391">
        <v>0.16948745900000001</v>
      </c>
      <c r="V920" s="391">
        <v>2.3250574E-2</v>
      </c>
      <c r="W920" s="391">
        <v>8.8036098918299971E-2</v>
      </c>
      <c r="X920" s="391">
        <v>1.3558991299999998</v>
      </c>
      <c r="Y920" s="391">
        <v>0.155004593</v>
      </c>
      <c r="AA920" s="384" t="s">
        <v>1303</v>
      </c>
      <c r="AB920" s="384" t="s">
        <v>336</v>
      </c>
      <c r="AC920" s="382">
        <v>3</v>
      </c>
      <c r="AD920" s="384" t="s">
        <v>647</v>
      </c>
      <c r="AE920" s="382">
        <v>53</v>
      </c>
      <c r="AF920" s="386">
        <v>2019</v>
      </c>
      <c r="AG920" s="390">
        <v>8.4324015999999986</v>
      </c>
      <c r="AH920" s="387">
        <v>39.375158596829635</v>
      </c>
      <c r="AI920" s="387">
        <v>1.3745476746494145</v>
      </c>
      <c r="AJ920" s="387">
        <v>1.2195409138618354</v>
      </c>
      <c r="AK920" s="387">
        <v>1.1801935078481087E-2</v>
      </c>
      <c r="AL920" s="387">
        <v>2.0099547796679898E-2</v>
      </c>
      <c r="AM920" s="387">
        <v>2.7572896907566645E-3</v>
      </c>
      <c r="AN920" s="387">
        <v>1.0440216571077448E-2</v>
      </c>
      <c r="AO920" s="387">
        <v>0.16079631809756309</v>
      </c>
      <c r="AP920" s="387">
        <v>1.8382022151316894E-2</v>
      </c>
      <c r="AQ920" s="391">
        <v>332.02715035215994</v>
      </c>
      <c r="AR920" s="391">
        <v>11.59073801099</v>
      </c>
      <c r="AS920" s="391">
        <v>10.283658753314</v>
      </c>
      <c r="AT920" s="391">
        <v>9.9518656238880038E-2</v>
      </c>
      <c r="AU920" s="391">
        <v>0.16948745900000001</v>
      </c>
      <c r="AV920" s="391">
        <v>2.3250574E-2</v>
      </c>
      <c r="AW920" s="391">
        <v>8.8036098918299971E-2</v>
      </c>
      <c r="AX920" s="391">
        <v>1.3558991299999998</v>
      </c>
      <c r="AY920" s="391">
        <v>0.155004593</v>
      </c>
    </row>
    <row r="921" spans="1:51" customFormat="1" x14ac:dyDescent="0.25">
      <c r="A921" s="384" t="s">
        <v>1304</v>
      </c>
      <c r="B921" s="384" t="s">
        <v>336</v>
      </c>
      <c r="C921" s="382">
        <v>3</v>
      </c>
      <c r="D921" s="384" t="s">
        <v>647</v>
      </c>
      <c r="E921" s="382">
        <v>53</v>
      </c>
      <c r="F921" s="386">
        <v>2020</v>
      </c>
      <c r="G921" s="390">
        <v>8.990569500000003</v>
      </c>
      <c r="H921" s="387">
        <v>39.375230539191108</v>
      </c>
      <c r="I921" s="387">
        <v>1.3745518902345395</v>
      </c>
      <c r="J921" s="387">
        <v>1.2195432273341529</v>
      </c>
      <c r="K921" s="387">
        <v>1.1801956346033468E-2</v>
      </c>
      <c r="L921" s="387">
        <v>2.0099589019360781E-2</v>
      </c>
      <c r="M921" s="387">
        <v>2.7572957419438218E-3</v>
      </c>
      <c r="N921" s="387">
        <v>1.0440233146538712E-2</v>
      </c>
      <c r="O921" s="387">
        <v>0.16079654464603155</v>
      </c>
      <c r="P921" s="387">
        <v>1.8382045097365629E-2</v>
      </c>
      <c r="Q921" s="391">
        <v>354.00574674112022</v>
      </c>
      <c r="R921" s="391">
        <v>12.358004300510002</v>
      </c>
      <c r="S921" s="391">
        <v>10.964388143602005</v>
      </c>
      <c r="T921" s="391">
        <v>0.10610630876497998</v>
      </c>
      <c r="U921" s="391">
        <v>0.18070675200000003</v>
      </c>
      <c r="V921" s="391">
        <v>2.4789659000000002E-2</v>
      </c>
      <c r="W921" s="391">
        <v>9.3863641700159997E-2</v>
      </c>
      <c r="X921" s="391">
        <v>1.4456525099999999</v>
      </c>
      <c r="Y921" s="391">
        <v>0.16526505400000002</v>
      </c>
      <c r="AA921" s="384" t="s">
        <v>1304</v>
      </c>
      <c r="AB921" s="384" t="s">
        <v>336</v>
      </c>
      <c r="AC921" s="382">
        <v>3</v>
      </c>
      <c r="AD921" s="384" t="s">
        <v>647</v>
      </c>
      <c r="AE921" s="382">
        <v>53</v>
      </c>
      <c r="AF921" s="386">
        <v>2020</v>
      </c>
      <c r="AG921" s="390">
        <v>8.990569500000003</v>
      </c>
      <c r="AH921" s="387">
        <v>39.375230539191108</v>
      </c>
      <c r="AI921" s="387">
        <v>1.3745518902345395</v>
      </c>
      <c r="AJ921" s="387">
        <v>1.2195432273341529</v>
      </c>
      <c r="AK921" s="387">
        <v>1.1801956346033468E-2</v>
      </c>
      <c r="AL921" s="387">
        <v>2.0099589019360781E-2</v>
      </c>
      <c r="AM921" s="387">
        <v>2.7572957419438218E-3</v>
      </c>
      <c r="AN921" s="387">
        <v>1.0440233146538712E-2</v>
      </c>
      <c r="AO921" s="387">
        <v>0.16079654464603155</v>
      </c>
      <c r="AP921" s="387">
        <v>1.8382045097365629E-2</v>
      </c>
      <c r="AQ921" s="391">
        <v>354.00574674112022</v>
      </c>
      <c r="AR921" s="391">
        <v>12.358004300510002</v>
      </c>
      <c r="AS921" s="391">
        <v>10.964388143602005</v>
      </c>
      <c r="AT921" s="391">
        <v>0.10610630876497998</v>
      </c>
      <c r="AU921" s="391">
        <v>0.18070675200000003</v>
      </c>
      <c r="AV921" s="391">
        <v>2.4789659000000002E-2</v>
      </c>
      <c r="AW921" s="391">
        <v>9.3863641700159997E-2</v>
      </c>
      <c r="AX921" s="391">
        <v>1.4456525099999999</v>
      </c>
      <c r="AY921" s="391">
        <v>0.16526505400000002</v>
      </c>
    </row>
    <row r="922" spans="1:51" customFormat="1" x14ac:dyDescent="0.25">
      <c r="A922" s="384" t="s">
        <v>1305</v>
      </c>
      <c r="B922" s="384" t="s">
        <v>336</v>
      </c>
      <c r="C922" s="382">
        <v>3</v>
      </c>
      <c r="D922" s="384" t="s">
        <v>647</v>
      </c>
      <c r="E922" s="382">
        <v>53</v>
      </c>
      <c r="F922" s="386">
        <v>2021</v>
      </c>
      <c r="G922" s="390">
        <v>10.366853500000001</v>
      </c>
      <c r="H922" s="387">
        <v>39.283257946841822</v>
      </c>
      <c r="I922" s="387">
        <v>1.3738795276512779</v>
      </c>
      <c r="J922" s="387">
        <v>1.2175983702375077</v>
      </c>
      <c r="K922" s="387">
        <v>1.178454711567015E-2</v>
      </c>
      <c r="L922" s="387">
        <v>2.0183086700318473E-2</v>
      </c>
      <c r="M922" s="387">
        <v>2.7572989239213223E-3</v>
      </c>
      <c r="N922" s="387">
        <v>1.0424846387084564E-2</v>
      </c>
      <c r="O922" s="387">
        <v>0.16146450511719876</v>
      </c>
      <c r="P922" s="387">
        <v>1.8382081602677222E-2</v>
      </c>
      <c r="Q922" s="391">
        <v>407.24378013761998</v>
      </c>
      <c r="R922" s="391">
        <v>14.242807789809998</v>
      </c>
      <c r="S922" s="391">
        <v>12.622663926091004</v>
      </c>
      <c r="T922" s="391">
        <v>0.12216867351200002</v>
      </c>
      <c r="U922" s="391">
        <v>0.20923510300000003</v>
      </c>
      <c r="V922" s="391">
        <v>2.8584513999999998E-2</v>
      </c>
      <c r="W922" s="391">
        <v>0.10807285525490998</v>
      </c>
      <c r="X922" s="391">
        <v>1.67387887</v>
      </c>
      <c r="Y922" s="391">
        <v>0.190564347</v>
      </c>
      <c r="AA922" s="384" t="s">
        <v>1305</v>
      </c>
      <c r="AB922" s="384" t="s">
        <v>336</v>
      </c>
      <c r="AC922" s="382">
        <v>3</v>
      </c>
      <c r="AD922" s="384" t="s">
        <v>647</v>
      </c>
      <c r="AE922" s="382">
        <v>53</v>
      </c>
      <c r="AF922" s="386">
        <v>2021</v>
      </c>
      <c r="AG922" s="390">
        <v>10.366853500000001</v>
      </c>
      <c r="AH922" s="387">
        <v>39.283257946841822</v>
      </c>
      <c r="AI922" s="387">
        <v>1.3738795276512779</v>
      </c>
      <c r="AJ922" s="387">
        <v>1.2175983702375077</v>
      </c>
      <c r="AK922" s="387">
        <v>1.178454711567015E-2</v>
      </c>
      <c r="AL922" s="387">
        <v>2.0183086700318473E-2</v>
      </c>
      <c r="AM922" s="387">
        <v>2.7572989239213223E-3</v>
      </c>
      <c r="AN922" s="387">
        <v>1.0424846387084564E-2</v>
      </c>
      <c r="AO922" s="387">
        <v>0.16146450511719876</v>
      </c>
      <c r="AP922" s="387">
        <v>1.8382081602677222E-2</v>
      </c>
      <c r="AQ922" s="391">
        <v>407.24378013761998</v>
      </c>
      <c r="AR922" s="391">
        <v>14.242807789809998</v>
      </c>
      <c r="AS922" s="391">
        <v>12.622663926091004</v>
      </c>
      <c r="AT922" s="391">
        <v>0.12216867351200002</v>
      </c>
      <c r="AU922" s="391">
        <v>0.20923510300000003</v>
      </c>
      <c r="AV922" s="391">
        <v>2.8584513999999998E-2</v>
      </c>
      <c r="AW922" s="391">
        <v>0.10807285525490998</v>
      </c>
      <c r="AX922" s="391">
        <v>1.67387887</v>
      </c>
      <c r="AY922" s="391">
        <v>0.190564347</v>
      </c>
    </row>
    <row r="923" spans="1:51" customFormat="1" x14ac:dyDescent="0.25">
      <c r="A923" s="384" t="s">
        <v>1306</v>
      </c>
      <c r="B923" s="384" t="s">
        <v>336</v>
      </c>
      <c r="C923" s="382">
        <v>3</v>
      </c>
      <c r="D923" s="384" t="s">
        <v>647</v>
      </c>
      <c r="E923" s="382">
        <v>53</v>
      </c>
      <c r="F923" s="386">
        <v>2022</v>
      </c>
      <c r="G923" s="390">
        <v>9.8482518000000017</v>
      </c>
      <c r="H923" s="387">
        <v>39.283218840431154</v>
      </c>
      <c r="I923" s="387">
        <v>1.3738807623562181</v>
      </c>
      <c r="J923" s="387">
        <v>1.2175966503558531</v>
      </c>
      <c r="K923" s="387">
        <v>1.1784557283829803E-2</v>
      </c>
      <c r="L923" s="387">
        <v>2.018306741507157E-2</v>
      </c>
      <c r="M923" s="387">
        <v>2.7572992193396189E-3</v>
      </c>
      <c r="N923" s="387">
        <v>1.0424843980629128E-2</v>
      </c>
      <c r="O923" s="387">
        <v>0.16146459516804798</v>
      </c>
      <c r="P923" s="387">
        <v>1.8382073760542957E-2</v>
      </c>
      <c r="Q923" s="391">
        <v>386.87103065507011</v>
      </c>
      <c r="R923" s="391">
        <v>13.53032369086</v>
      </c>
      <c r="S923" s="391">
        <v>11.991198403541002</v>
      </c>
      <c r="T923" s="391">
        <v>0.11605728748267999</v>
      </c>
      <c r="U923" s="391">
        <v>0.19876792999999995</v>
      </c>
      <c r="V923" s="391">
        <v>2.7154576999999999E-2</v>
      </c>
      <c r="W923" s="391">
        <v>0.10266648849695</v>
      </c>
      <c r="X923" s="391">
        <v>1.5901439900000001</v>
      </c>
      <c r="Y923" s="391">
        <v>0.18103129099999998</v>
      </c>
      <c r="AA923" s="384" t="s">
        <v>1306</v>
      </c>
      <c r="AB923" s="384" t="s">
        <v>336</v>
      </c>
      <c r="AC923" s="382">
        <v>3</v>
      </c>
      <c r="AD923" s="384" t="s">
        <v>647</v>
      </c>
      <c r="AE923" s="382">
        <v>53</v>
      </c>
      <c r="AF923" s="386">
        <v>2022</v>
      </c>
      <c r="AG923" s="390">
        <v>9.8482518000000017</v>
      </c>
      <c r="AH923" s="387">
        <v>39.283218840431154</v>
      </c>
      <c r="AI923" s="387">
        <v>1.3738807623562181</v>
      </c>
      <c r="AJ923" s="387">
        <v>1.2175966503558531</v>
      </c>
      <c r="AK923" s="387">
        <v>1.1784557283829803E-2</v>
      </c>
      <c r="AL923" s="387">
        <v>2.018306741507157E-2</v>
      </c>
      <c r="AM923" s="387">
        <v>2.7572992193396189E-3</v>
      </c>
      <c r="AN923" s="387">
        <v>1.0424843980629128E-2</v>
      </c>
      <c r="AO923" s="387">
        <v>0.16146459516804798</v>
      </c>
      <c r="AP923" s="387">
        <v>1.8382073760542957E-2</v>
      </c>
      <c r="AQ923" s="391">
        <v>386.87103065507011</v>
      </c>
      <c r="AR923" s="391">
        <v>13.53032369086</v>
      </c>
      <c r="AS923" s="391">
        <v>11.991198403541002</v>
      </c>
      <c r="AT923" s="391">
        <v>0.11605728748267999</v>
      </c>
      <c r="AU923" s="391">
        <v>0.19876792999999995</v>
      </c>
      <c r="AV923" s="391">
        <v>2.7154576999999999E-2</v>
      </c>
      <c r="AW923" s="391">
        <v>0.10266648849695</v>
      </c>
      <c r="AX923" s="391">
        <v>1.5901439900000001</v>
      </c>
      <c r="AY923" s="391">
        <v>0.18103129099999998</v>
      </c>
    </row>
    <row r="924" spans="1:51" customFormat="1" x14ac:dyDescent="0.25">
      <c r="A924" s="384" t="s">
        <v>1307</v>
      </c>
      <c r="B924" s="384" t="s">
        <v>336</v>
      </c>
      <c r="C924" s="382">
        <v>3</v>
      </c>
      <c r="D924" s="384" t="s">
        <v>647</v>
      </c>
      <c r="E924" s="382">
        <v>53</v>
      </c>
      <c r="F924" s="386">
        <v>2023</v>
      </c>
      <c r="G924" s="390">
        <v>10.507335599999998</v>
      </c>
      <c r="H924" s="387">
        <v>39.283202699102915</v>
      </c>
      <c r="I924" s="387">
        <v>1.3738815966237914</v>
      </c>
      <c r="J924" s="387">
        <v>1.2175969237345003</v>
      </c>
      <c r="K924" s="387">
        <v>1.1784560855871021E-2</v>
      </c>
      <c r="L924" s="387">
        <v>2.0183068388907269E-2</v>
      </c>
      <c r="M924" s="387">
        <v>2.7572937710298329E-3</v>
      </c>
      <c r="N924" s="387">
        <v>1.042483810011741E-2</v>
      </c>
      <c r="O924" s="387">
        <v>0.16146459146122644</v>
      </c>
      <c r="P924" s="387">
        <v>1.8382061576104992E-2</v>
      </c>
      <c r="Q924" s="391">
        <v>412.76179420230005</v>
      </c>
      <c r="R924" s="391">
        <v>14.435835010390001</v>
      </c>
      <c r="S924" s="391">
        <v>12.793699503205998</v>
      </c>
      <c r="T924" s="391">
        <v>0.12382433581126001</v>
      </c>
      <c r="U924" s="391">
        <v>0.21207027299999995</v>
      </c>
      <c r="V924" s="391">
        <v>2.8971811000000004E-2</v>
      </c>
      <c r="W924" s="391">
        <v>0.1095372724936</v>
      </c>
      <c r="X924" s="391">
        <v>1.6965626500000002</v>
      </c>
      <c r="Y924" s="391">
        <v>0.19314649000000003</v>
      </c>
      <c r="AA924" s="384" t="s">
        <v>1307</v>
      </c>
      <c r="AB924" s="384" t="s">
        <v>336</v>
      </c>
      <c r="AC924" s="382">
        <v>3</v>
      </c>
      <c r="AD924" s="384" t="s">
        <v>647</v>
      </c>
      <c r="AE924" s="382">
        <v>53</v>
      </c>
      <c r="AF924" s="386">
        <v>2023</v>
      </c>
      <c r="AG924" s="390">
        <v>10.507335599999998</v>
      </c>
      <c r="AH924" s="387">
        <v>39.283202699102915</v>
      </c>
      <c r="AI924" s="387">
        <v>1.3738815966237914</v>
      </c>
      <c r="AJ924" s="387">
        <v>1.2175969237345003</v>
      </c>
      <c r="AK924" s="387">
        <v>1.1784560855871021E-2</v>
      </c>
      <c r="AL924" s="387">
        <v>2.0183068388907269E-2</v>
      </c>
      <c r="AM924" s="387">
        <v>2.7572937710298329E-3</v>
      </c>
      <c r="AN924" s="387">
        <v>1.042483810011741E-2</v>
      </c>
      <c r="AO924" s="387">
        <v>0.16146459146122644</v>
      </c>
      <c r="AP924" s="387">
        <v>1.8382061576104992E-2</v>
      </c>
      <c r="AQ924" s="391">
        <v>412.76179420230005</v>
      </c>
      <c r="AR924" s="391">
        <v>14.435835010390001</v>
      </c>
      <c r="AS924" s="391">
        <v>12.793699503205998</v>
      </c>
      <c r="AT924" s="391">
        <v>0.12382433581126001</v>
      </c>
      <c r="AU924" s="391">
        <v>0.21207027299999995</v>
      </c>
      <c r="AV924" s="391">
        <v>2.8971811000000004E-2</v>
      </c>
      <c r="AW924" s="391">
        <v>0.1095372724936</v>
      </c>
      <c r="AX924" s="391">
        <v>1.6965626500000002</v>
      </c>
      <c r="AY924" s="391">
        <v>0.19314649000000003</v>
      </c>
    </row>
    <row r="925" spans="1:51" customFormat="1" x14ac:dyDescent="0.25">
      <c r="A925" s="384" t="s">
        <v>1308</v>
      </c>
      <c r="B925" s="384" t="s">
        <v>336</v>
      </c>
      <c r="C925" s="382">
        <v>3</v>
      </c>
      <c r="D925" s="384" t="s">
        <v>647</v>
      </c>
      <c r="E925" s="382">
        <v>53</v>
      </c>
      <c r="F925" s="386">
        <v>2024</v>
      </c>
      <c r="G925" s="390">
        <v>11.321479999999998</v>
      </c>
      <c r="H925" s="387">
        <v>39.221497277346252</v>
      </c>
      <c r="I925" s="387">
        <v>1.37365619583747</v>
      </c>
      <c r="J925" s="387">
        <v>1.216698839287885</v>
      </c>
      <c r="K925" s="387">
        <v>1.1777882696355067E-2</v>
      </c>
      <c r="L925" s="387">
        <v>2.0219374145429746E-2</v>
      </c>
      <c r="M925" s="387">
        <v>2.757297897448037E-3</v>
      </c>
      <c r="N925" s="387">
        <v>1.041894631783212E-2</v>
      </c>
      <c r="O925" s="387">
        <v>0.16175500199620552</v>
      </c>
      <c r="P925" s="387">
        <v>1.8382076813278834E-2</v>
      </c>
      <c r="Q925" s="391">
        <v>444.04539699552998</v>
      </c>
      <c r="R925" s="391">
        <v>15.551821148049997</v>
      </c>
      <c r="S925" s="391">
        <v>13.774831575021002</v>
      </c>
      <c r="T925" s="391">
        <v>0.13334306338912993</v>
      </c>
      <c r="U925" s="391">
        <v>0.22891323999999993</v>
      </c>
      <c r="V925" s="391">
        <v>3.1216692999999997E-2</v>
      </c>
      <c r="W925" s="391">
        <v>0.11795789235840996</v>
      </c>
      <c r="X925" s="391">
        <v>1.8313060200000004</v>
      </c>
      <c r="Y925" s="391">
        <v>0.20811231500000002</v>
      </c>
      <c r="AA925" s="384" t="s">
        <v>1308</v>
      </c>
      <c r="AB925" s="384" t="s">
        <v>336</v>
      </c>
      <c r="AC925" s="382">
        <v>3</v>
      </c>
      <c r="AD925" s="384" t="s">
        <v>647</v>
      </c>
      <c r="AE925" s="382">
        <v>53</v>
      </c>
      <c r="AF925" s="386">
        <v>2024</v>
      </c>
      <c r="AG925" s="390">
        <v>11.321479999999998</v>
      </c>
      <c r="AH925" s="387">
        <v>39.221497277346252</v>
      </c>
      <c r="AI925" s="387">
        <v>1.37365619583747</v>
      </c>
      <c r="AJ925" s="387">
        <v>1.216698839287885</v>
      </c>
      <c r="AK925" s="387">
        <v>1.1777882696355067E-2</v>
      </c>
      <c r="AL925" s="387">
        <v>2.0219374145429746E-2</v>
      </c>
      <c r="AM925" s="387">
        <v>2.757297897448037E-3</v>
      </c>
      <c r="AN925" s="387">
        <v>1.041894631783212E-2</v>
      </c>
      <c r="AO925" s="387">
        <v>0.16175500199620552</v>
      </c>
      <c r="AP925" s="387">
        <v>1.8382076813278834E-2</v>
      </c>
      <c r="AQ925" s="391">
        <v>444.04539699552998</v>
      </c>
      <c r="AR925" s="391">
        <v>15.551821148049997</v>
      </c>
      <c r="AS925" s="391">
        <v>13.774831575021002</v>
      </c>
      <c r="AT925" s="391">
        <v>0.13334306338912993</v>
      </c>
      <c r="AU925" s="391">
        <v>0.22891323999999993</v>
      </c>
      <c r="AV925" s="391">
        <v>3.1216692999999997E-2</v>
      </c>
      <c r="AW925" s="391">
        <v>0.11795789235840996</v>
      </c>
      <c r="AX925" s="391">
        <v>1.8313060200000004</v>
      </c>
      <c r="AY925" s="391">
        <v>0.20811231500000002</v>
      </c>
    </row>
    <row r="926" spans="1:51" customFormat="1" x14ac:dyDescent="0.25">
      <c r="A926" s="384" t="s">
        <v>1309</v>
      </c>
      <c r="B926" s="384" t="s">
        <v>336</v>
      </c>
      <c r="C926" s="382">
        <v>3</v>
      </c>
      <c r="D926" s="384" t="s">
        <v>647</v>
      </c>
      <c r="E926" s="382">
        <v>53</v>
      </c>
      <c r="F926" s="386">
        <v>2025</v>
      </c>
      <c r="G926" s="390">
        <v>11.759200999999997</v>
      </c>
      <c r="H926" s="387">
        <v>39.221418691662805</v>
      </c>
      <c r="I926" s="387">
        <v>1.373655701401822</v>
      </c>
      <c r="J926" s="387">
        <v>1.2166974750452857</v>
      </c>
      <c r="K926" s="387">
        <v>1.1777874446263827E-2</v>
      </c>
      <c r="L926" s="387">
        <v>2.0219338371714208E-2</v>
      </c>
      <c r="M926" s="387">
        <v>2.7572904825761556E-3</v>
      </c>
      <c r="N926" s="387">
        <v>1.04189302705456E-2</v>
      </c>
      <c r="O926" s="387">
        <v>0.16175439810919132</v>
      </c>
      <c r="P926" s="387">
        <v>1.8382033949415441E-2</v>
      </c>
      <c r="Q926" s="391">
        <v>461.21254590041985</v>
      </c>
      <c r="R926" s="391">
        <v>16.153093497580002</v>
      </c>
      <c r="S926" s="391">
        <v>14.307390165249995</v>
      </c>
      <c r="T926" s="391">
        <v>0.13849839296638</v>
      </c>
      <c r="U926" s="391">
        <v>0.23776326400000003</v>
      </c>
      <c r="V926" s="391">
        <v>3.2423533000000004E-2</v>
      </c>
      <c r="W926" s="391">
        <v>0.12251829525633005</v>
      </c>
      <c r="X926" s="391">
        <v>1.9021024800000002</v>
      </c>
      <c r="Y926" s="391">
        <v>0.21615803199999997</v>
      </c>
      <c r="AA926" s="384" t="s">
        <v>1309</v>
      </c>
      <c r="AB926" s="384" t="s">
        <v>336</v>
      </c>
      <c r="AC926" s="382">
        <v>3</v>
      </c>
      <c r="AD926" s="384" t="s">
        <v>647</v>
      </c>
      <c r="AE926" s="382">
        <v>53</v>
      </c>
      <c r="AF926" s="386">
        <v>2025</v>
      </c>
      <c r="AG926" s="390">
        <v>11.759200999999997</v>
      </c>
      <c r="AH926" s="387">
        <v>39.221418691662805</v>
      </c>
      <c r="AI926" s="387">
        <v>1.373655701401822</v>
      </c>
      <c r="AJ926" s="387">
        <v>1.2166974750452857</v>
      </c>
      <c r="AK926" s="387">
        <v>1.1777874446263827E-2</v>
      </c>
      <c r="AL926" s="387">
        <v>2.0219338371714208E-2</v>
      </c>
      <c r="AM926" s="387">
        <v>2.7572904825761556E-3</v>
      </c>
      <c r="AN926" s="387">
        <v>1.04189302705456E-2</v>
      </c>
      <c r="AO926" s="387">
        <v>0.16175439810919132</v>
      </c>
      <c r="AP926" s="387">
        <v>1.8382033949415441E-2</v>
      </c>
      <c r="AQ926" s="391">
        <v>461.21254590041985</v>
      </c>
      <c r="AR926" s="391">
        <v>16.153093497580002</v>
      </c>
      <c r="AS926" s="391">
        <v>14.307390165249995</v>
      </c>
      <c r="AT926" s="391">
        <v>0.13849839296638</v>
      </c>
      <c r="AU926" s="391">
        <v>0.23776326400000003</v>
      </c>
      <c r="AV926" s="391">
        <v>3.2423533000000004E-2</v>
      </c>
      <c r="AW926" s="391">
        <v>0.12251829525633005</v>
      </c>
      <c r="AX926" s="391">
        <v>1.9021024800000002</v>
      </c>
      <c r="AY926" s="391">
        <v>0.21615803199999997</v>
      </c>
    </row>
    <row r="927" spans="1:51" customFormat="1" x14ac:dyDescent="0.25">
      <c r="A927" s="384" t="s">
        <v>1310</v>
      </c>
      <c r="B927" s="384" t="s">
        <v>336</v>
      </c>
      <c r="C927" s="382">
        <v>3</v>
      </c>
      <c r="D927" s="384" t="s">
        <v>647</v>
      </c>
      <c r="E927" s="382">
        <v>53</v>
      </c>
      <c r="F927" s="386">
        <v>2026</v>
      </c>
      <c r="G927" s="390">
        <v>12.558333499999998</v>
      </c>
      <c r="H927" s="387">
        <v>17.395811449314525</v>
      </c>
      <c r="I927" s="387">
        <v>0.95672601593197071</v>
      </c>
      <c r="J927" s="387">
        <v>0.47284897844351725</v>
      </c>
      <c r="K927" s="387">
        <v>6.7326723811865627E-3</v>
      </c>
      <c r="L927" s="387">
        <v>2.0219396785409471E-2</v>
      </c>
      <c r="M927" s="387">
        <v>2.7572992865653712E-3</v>
      </c>
      <c r="N927" s="387">
        <v>5.9558510956887736E-3</v>
      </c>
      <c r="O927" s="387">
        <v>0.16175526872255788</v>
      </c>
      <c r="P927" s="387">
        <v>1.8382068767324899E-2</v>
      </c>
      <c r="Q927" s="391">
        <v>218.46240168361012</v>
      </c>
      <c r="R927" s="391">
        <v>12.014884376199999</v>
      </c>
      <c r="S927" s="391">
        <v>5.9381951664279997</v>
      </c>
      <c r="T927" s="391">
        <v>8.4551145109179965E-2</v>
      </c>
      <c r="U927" s="391">
        <v>0.25392192800000002</v>
      </c>
      <c r="V927" s="391">
        <v>3.4627083999999995E-2</v>
      </c>
      <c r="W927" s="391">
        <v>7.4795564336000014E-2</v>
      </c>
      <c r="X927" s="391">
        <v>2.0313766100000006</v>
      </c>
      <c r="Y927" s="391">
        <v>0.23084814999999997</v>
      </c>
      <c r="AA927" s="384" t="s">
        <v>1310</v>
      </c>
      <c r="AB927" s="384" t="s">
        <v>336</v>
      </c>
      <c r="AC927" s="382">
        <v>3</v>
      </c>
      <c r="AD927" s="384" t="s">
        <v>647</v>
      </c>
      <c r="AE927" s="382">
        <v>53</v>
      </c>
      <c r="AF927" s="386">
        <v>2026</v>
      </c>
      <c r="AG927" s="390">
        <v>12.558333499999998</v>
      </c>
      <c r="AH927" s="387">
        <v>17.395811449314525</v>
      </c>
      <c r="AI927" s="387">
        <v>0.95672601593197071</v>
      </c>
      <c r="AJ927" s="387">
        <v>0.47284897844351725</v>
      </c>
      <c r="AK927" s="387">
        <v>6.7326723811865627E-3</v>
      </c>
      <c r="AL927" s="387">
        <v>2.0219396785409471E-2</v>
      </c>
      <c r="AM927" s="387">
        <v>2.7572992865653712E-3</v>
      </c>
      <c r="AN927" s="387">
        <v>5.9558510956887736E-3</v>
      </c>
      <c r="AO927" s="387">
        <v>0.16175526872255788</v>
      </c>
      <c r="AP927" s="387">
        <v>1.8382068767324899E-2</v>
      </c>
      <c r="AQ927" s="391">
        <v>218.46240168361012</v>
      </c>
      <c r="AR927" s="391">
        <v>12.014884376199999</v>
      </c>
      <c r="AS927" s="391">
        <v>5.9381951664279997</v>
      </c>
      <c r="AT927" s="391">
        <v>8.4551145109179965E-2</v>
      </c>
      <c r="AU927" s="391">
        <v>0.25392192800000002</v>
      </c>
      <c r="AV927" s="391">
        <v>3.4627083999999995E-2</v>
      </c>
      <c r="AW927" s="391">
        <v>7.4795564336000014E-2</v>
      </c>
      <c r="AX927" s="391">
        <v>2.0313766100000006</v>
      </c>
      <c r="AY927" s="391">
        <v>0.23084814999999997</v>
      </c>
    </row>
    <row r="928" spans="1:51" customFormat="1" x14ac:dyDescent="0.25">
      <c r="A928" s="384" t="s">
        <v>1311</v>
      </c>
      <c r="B928" s="384" t="s">
        <v>336</v>
      </c>
      <c r="C928" s="382">
        <v>3</v>
      </c>
      <c r="D928" s="384" t="s">
        <v>647</v>
      </c>
      <c r="E928" s="382">
        <v>53</v>
      </c>
      <c r="F928" s="386">
        <v>2027</v>
      </c>
      <c r="G928" s="390">
        <v>13.035664900000002</v>
      </c>
      <c r="H928" s="387">
        <v>17.39494819985898</v>
      </c>
      <c r="I928" s="387">
        <v>0.95669827534612362</v>
      </c>
      <c r="J928" s="387">
        <v>0.47278459211121604</v>
      </c>
      <c r="K928" s="387">
        <v>6.732323087307957E-3</v>
      </c>
      <c r="L928" s="387">
        <v>2.0219352907729315E-2</v>
      </c>
      <c r="M928" s="387">
        <v>2.757293262424995E-3</v>
      </c>
      <c r="N928" s="387">
        <v>5.9555443580963773E-3</v>
      </c>
      <c r="O928" s="387">
        <v>0.16175482694404028</v>
      </c>
      <c r="P928" s="387">
        <v>1.8382068106092532E-2</v>
      </c>
      <c r="Q928" s="391">
        <v>226.75471568621995</v>
      </c>
      <c r="R928" s="391">
        <v>12.471198127820001</v>
      </c>
      <c r="S928" s="391">
        <v>6.1630615126449966</v>
      </c>
      <c r="T928" s="391">
        <v>8.7760307764679982E-2</v>
      </c>
      <c r="U928" s="391">
        <v>0.26357270900000002</v>
      </c>
      <c r="V928" s="391">
        <v>3.5943151E-2</v>
      </c>
      <c r="W928" s="391">
        <v>7.7634480549229987E-2</v>
      </c>
      <c r="X928" s="391">
        <v>2.1085817200000005</v>
      </c>
      <c r="Y928" s="391">
        <v>0.23962247999999994</v>
      </c>
      <c r="AA928" s="384" t="s">
        <v>1311</v>
      </c>
      <c r="AB928" s="384" t="s">
        <v>336</v>
      </c>
      <c r="AC928" s="382">
        <v>3</v>
      </c>
      <c r="AD928" s="384" t="s">
        <v>647</v>
      </c>
      <c r="AE928" s="382">
        <v>53</v>
      </c>
      <c r="AF928" s="386">
        <v>2027</v>
      </c>
      <c r="AG928" s="390">
        <v>13.035664900000002</v>
      </c>
      <c r="AH928" s="387">
        <v>17.39494819985898</v>
      </c>
      <c r="AI928" s="387">
        <v>0.95669827534612362</v>
      </c>
      <c r="AJ928" s="387">
        <v>0.47278459211121604</v>
      </c>
      <c r="AK928" s="387">
        <v>6.732323087307957E-3</v>
      </c>
      <c r="AL928" s="387">
        <v>2.0219352907729315E-2</v>
      </c>
      <c r="AM928" s="387">
        <v>2.757293262424995E-3</v>
      </c>
      <c r="AN928" s="387">
        <v>5.9555443580963773E-3</v>
      </c>
      <c r="AO928" s="387">
        <v>0.16175482694404028</v>
      </c>
      <c r="AP928" s="387">
        <v>1.8382068106092532E-2</v>
      </c>
      <c r="AQ928" s="391">
        <v>226.75471568621995</v>
      </c>
      <c r="AR928" s="391">
        <v>12.471198127820001</v>
      </c>
      <c r="AS928" s="391">
        <v>6.1630615126449966</v>
      </c>
      <c r="AT928" s="391">
        <v>8.7760307764679982E-2</v>
      </c>
      <c r="AU928" s="391">
        <v>0.26357270900000002</v>
      </c>
      <c r="AV928" s="391">
        <v>3.5943151E-2</v>
      </c>
      <c r="AW928" s="391">
        <v>7.7634480549229987E-2</v>
      </c>
      <c r="AX928" s="391">
        <v>2.1085817200000005</v>
      </c>
      <c r="AY928" s="391">
        <v>0.23962247999999994</v>
      </c>
    </row>
    <row r="929" spans="1:51" customFormat="1" x14ac:dyDescent="0.25">
      <c r="A929" s="384" t="s">
        <v>1312</v>
      </c>
      <c r="B929" s="384" t="s">
        <v>336</v>
      </c>
      <c r="C929" s="382">
        <v>3</v>
      </c>
      <c r="D929" s="384" t="s">
        <v>647</v>
      </c>
      <c r="E929" s="382">
        <v>53</v>
      </c>
      <c r="F929" s="386">
        <v>2028</v>
      </c>
      <c r="G929" s="390">
        <v>13.172715</v>
      </c>
      <c r="H929" s="387">
        <v>17.394981366287812</v>
      </c>
      <c r="I929" s="387">
        <v>0.9566988333786921</v>
      </c>
      <c r="J929" s="387">
        <v>0.4727857970925507</v>
      </c>
      <c r="K929" s="387">
        <v>6.7323345787075788E-3</v>
      </c>
      <c r="L929" s="387">
        <v>2.0219379300318883E-2</v>
      </c>
      <c r="M929" s="387">
        <v>2.7572989319210196E-3</v>
      </c>
      <c r="N929" s="387">
        <v>5.9555510880072897E-3</v>
      </c>
      <c r="O929" s="387">
        <v>0.16175513779809256</v>
      </c>
      <c r="P929" s="387">
        <v>1.8382076132369068E-2</v>
      </c>
      <c r="Q929" s="391">
        <v>229.13913196841997</v>
      </c>
      <c r="R929" s="391">
        <v>12.602321072929998</v>
      </c>
      <c r="S929" s="391">
        <v>6.2278725611479988</v>
      </c>
      <c r="T929" s="391">
        <v>8.8683124689960008E-2</v>
      </c>
      <c r="U929" s="391">
        <v>0.26634412100000004</v>
      </c>
      <c r="V929" s="391">
        <v>3.6321112999999995E-2</v>
      </c>
      <c r="W929" s="391">
        <v>7.8450777150259943E-2</v>
      </c>
      <c r="X929" s="391">
        <v>2.1307543300000007</v>
      </c>
      <c r="Y929" s="391">
        <v>0.24214185000000002</v>
      </c>
      <c r="AA929" s="384" t="s">
        <v>1312</v>
      </c>
      <c r="AB929" s="384" t="s">
        <v>336</v>
      </c>
      <c r="AC929" s="382">
        <v>3</v>
      </c>
      <c r="AD929" s="384" t="s">
        <v>647</v>
      </c>
      <c r="AE929" s="382">
        <v>53</v>
      </c>
      <c r="AF929" s="386">
        <v>2028</v>
      </c>
      <c r="AG929" s="390">
        <v>13.172715</v>
      </c>
      <c r="AH929" s="387">
        <v>17.394981366287812</v>
      </c>
      <c r="AI929" s="387">
        <v>0.9566988333786921</v>
      </c>
      <c r="AJ929" s="387">
        <v>0.4727857970925507</v>
      </c>
      <c r="AK929" s="387">
        <v>6.7323345787075788E-3</v>
      </c>
      <c r="AL929" s="387">
        <v>2.0219379300318883E-2</v>
      </c>
      <c r="AM929" s="387">
        <v>2.7572989319210196E-3</v>
      </c>
      <c r="AN929" s="387">
        <v>5.9555510880072897E-3</v>
      </c>
      <c r="AO929" s="387">
        <v>0.16175513779809256</v>
      </c>
      <c r="AP929" s="387">
        <v>1.8382076132369068E-2</v>
      </c>
      <c r="AQ929" s="391">
        <v>229.13913196841997</v>
      </c>
      <c r="AR929" s="391">
        <v>12.602321072929998</v>
      </c>
      <c r="AS929" s="391">
        <v>6.2278725611479988</v>
      </c>
      <c r="AT929" s="391">
        <v>8.8683124689960008E-2</v>
      </c>
      <c r="AU929" s="391">
        <v>0.26634412100000004</v>
      </c>
      <c r="AV929" s="391">
        <v>3.6321112999999995E-2</v>
      </c>
      <c r="AW929" s="391">
        <v>7.8450777150259943E-2</v>
      </c>
      <c r="AX929" s="391">
        <v>2.1307543300000007</v>
      </c>
      <c r="AY929" s="391">
        <v>0.24214185000000002</v>
      </c>
    </row>
    <row r="930" spans="1:51" customFormat="1" x14ac:dyDescent="0.25">
      <c r="A930" s="384" t="s">
        <v>1415</v>
      </c>
      <c r="B930" s="384" t="s">
        <v>336</v>
      </c>
      <c r="C930" s="382">
        <v>3</v>
      </c>
      <c r="D930" s="384" t="s">
        <v>647</v>
      </c>
      <c r="E930" s="382">
        <v>53</v>
      </c>
      <c r="F930" s="386">
        <v>2029</v>
      </c>
      <c r="G930" s="390">
        <v>11.975943300000001</v>
      </c>
      <c r="H930" s="387">
        <v>17.394926183118287</v>
      </c>
      <c r="I930" s="387">
        <v>0.95669630263029048</v>
      </c>
      <c r="J930" s="387">
        <v>0.47278396853540561</v>
      </c>
      <c r="K930" s="387">
        <v>6.7323106926742062E-3</v>
      </c>
      <c r="L930" s="387">
        <v>2.0219369943075799E-2</v>
      </c>
      <c r="M930" s="387">
        <v>2.7572898579103985E-3</v>
      </c>
      <c r="N930" s="387">
        <v>5.9555332731643781E-3</v>
      </c>
      <c r="O930" s="387">
        <v>0.16175491662523145</v>
      </c>
      <c r="P930" s="387">
        <v>1.8382015469295018E-2</v>
      </c>
      <c r="Q930" s="391">
        <v>208.32064967671002</v>
      </c>
      <c r="R930" s="391">
        <v>11.457340675620001</v>
      </c>
      <c r="S930" s="391">
        <v>5.6620340003290019</v>
      </c>
      <c r="T930" s="391">
        <v>8.0625771133450028E-2</v>
      </c>
      <c r="U930" s="391">
        <v>0.24214602800000001</v>
      </c>
      <c r="V930" s="391">
        <v>3.3021146999999994E-2</v>
      </c>
      <c r="W930" s="391">
        <v>7.1323128800680008E-2</v>
      </c>
      <c r="X930" s="391">
        <v>1.9371677099999993</v>
      </c>
      <c r="Y930" s="391">
        <v>0.22014197500000002</v>
      </c>
      <c r="AA930" s="384" t="s">
        <v>1415</v>
      </c>
      <c r="AB930" s="384" t="s">
        <v>336</v>
      </c>
      <c r="AC930" s="382">
        <v>3</v>
      </c>
      <c r="AD930" s="384" t="s">
        <v>647</v>
      </c>
      <c r="AE930" s="382">
        <v>53</v>
      </c>
      <c r="AF930" s="386">
        <v>2029</v>
      </c>
      <c r="AG930" s="390">
        <v>11.975943300000001</v>
      </c>
      <c r="AH930" s="387">
        <v>17.394926183118287</v>
      </c>
      <c r="AI930" s="387">
        <v>0.95669630263029048</v>
      </c>
      <c r="AJ930" s="387">
        <v>0.47278396853540561</v>
      </c>
      <c r="AK930" s="387">
        <v>6.7323106926742062E-3</v>
      </c>
      <c r="AL930" s="387">
        <v>2.0219369943075799E-2</v>
      </c>
      <c r="AM930" s="387">
        <v>2.7572898579103985E-3</v>
      </c>
      <c r="AN930" s="387">
        <v>5.9555332731643781E-3</v>
      </c>
      <c r="AO930" s="387">
        <v>0.16175491662523145</v>
      </c>
      <c r="AP930" s="387">
        <v>1.8382015469295018E-2</v>
      </c>
      <c r="AQ930" s="391">
        <v>208.32064967671002</v>
      </c>
      <c r="AR930" s="391">
        <v>11.457340675620001</v>
      </c>
      <c r="AS930" s="391">
        <v>5.6620340003290019</v>
      </c>
      <c r="AT930" s="391">
        <v>8.0625771133450028E-2</v>
      </c>
      <c r="AU930" s="391">
        <v>0.24214602800000001</v>
      </c>
      <c r="AV930" s="391">
        <v>3.3021146999999994E-2</v>
      </c>
      <c r="AW930" s="391">
        <v>7.1323128800680008E-2</v>
      </c>
      <c r="AX930" s="391">
        <v>1.9371677099999993</v>
      </c>
      <c r="AY930" s="391">
        <v>0.22014197500000002</v>
      </c>
    </row>
    <row r="931" spans="1:51" customFormat="1" x14ac:dyDescent="0.25">
      <c r="A931" s="384" t="s">
        <v>1416</v>
      </c>
      <c r="B931" s="384" t="s">
        <v>336</v>
      </c>
      <c r="C931" s="382">
        <v>3</v>
      </c>
      <c r="D931" s="384" t="s">
        <v>647</v>
      </c>
      <c r="E931" s="382">
        <v>53</v>
      </c>
      <c r="F931" s="386">
        <v>2030</v>
      </c>
      <c r="G931" s="390">
        <v>10.717081799999997</v>
      </c>
      <c r="H931" s="387">
        <v>17.394953600074235</v>
      </c>
      <c r="I931" s="387">
        <v>0.95669695306142044</v>
      </c>
      <c r="J931" s="387">
        <v>0.4727839583749377</v>
      </c>
      <c r="K931" s="387">
        <v>6.7323191161412985E-3</v>
      </c>
      <c r="L931" s="387">
        <v>2.021932985525967E-2</v>
      </c>
      <c r="M931" s="387">
        <v>2.7572882759931911E-3</v>
      </c>
      <c r="N931" s="387">
        <v>5.9555398912192713E-3</v>
      </c>
      <c r="O931" s="387">
        <v>0.16175458043065419</v>
      </c>
      <c r="P931" s="387">
        <v>1.8381999473028196E-2</v>
      </c>
      <c r="Q931" s="391">
        <v>186.4231406392</v>
      </c>
      <c r="R931" s="391">
        <v>10.252999503770001</v>
      </c>
      <c r="S931" s="391">
        <v>5.066864355632001</v>
      </c>
      <c r="T931" s="391">
        <v>7.2150814671389979E-2</v>
      </c>
      <c r="U931" s="391">
        <v>0.216692212</v>
      </c>
      <c r="V931" s="391">
        <v>2.9550083999999997E-2</v>
      </c>
      <c r="W931" s="391">
        <v>6.3826008177360019E-2</v>
      </c>
      <c r="X931" s="391">
        <v>1.7335370699999997</v>
      </c>
      <c r="Y931" s="391">
        <v>0.19700139200000003</v>
      </c>
      <c r="AA931" s="384" t="s">
        <v>1416</v>
      </c>
      <c r="AB931" s="384" t="s">
        <v>336</v>
      </c>
      <c r="AC931" s="382">
        <v>3</v>
      </c>
      <c r="AD931" s="384" t="s">
        <v>647</v>
      </c>
      <c r="AE931" s="382">
        <v>53</v>
      </c>
      <c r="AF931" s="386">
        <v>2030</v>
      </c>
      <c r="AG931" s="390">
        <v>10.717081799999997</v>
      </c>
      <c r="AH931" s="387">
        <v>17.394953600074235</v>
      </c>
      <c r="AI931" s="387">
        <v>0.95669695306142044</v>
      </c>
      <c r="AJ931" s="387">
        <v>0.4727839583749377</v>
      </c>
      <c r="AK931" s="387">
        <v>6.7323191161412985E-3</v>
      </c>
      <c r="AL931" s="387">
        <v>2.021932985525967E-2</v>
      </c>
      <c r="AM931" s="387">
        <v>2.7572882759931911E-3</v>
      </c>
      <c r="AN931" s="387">
        <v>5.9555398912192713E-3</v>
      </c>
      <c r="AO931" s="387">
        <v>0.16175458043065419</v>
      </c>
      <c r="AP931" s="387">
        <v>1.8381999473028196E-2</v>
      </c>
      <c r="AQ931" s="391">
        <v>186.4231406392</v>
      </c>
      <c r="AR931" s="391">
        <v>10.252999503770001</v>
      </c>
      <c r="AS931" s="391">
        <v>5.066864355632001</v>
      </c>
      <c r="AT931" s="391">
        <v>7.2150814671389979E-2</v>
      </c>
      <c r="AU931" s="391">
        <v>0.216692212</v>
      </c>
      <c r="AV931" s="391">
        <v>2.9550083999999997E-2</v>
      </c>
      <c r="AW931" s="391">
        <v>6.3826008177360019E-2</v>
      </c>
      <c r="AX931" s="391">
        <v>1.7335370699999997</v>
      </c>
      <c r="AY931" s="391">
        <v>0.19700139200000003</v>
      </c>
    </row>
    <row r="932" spans="1:51" customFormat="1" x14ac:dyDescent="0.25">
      <c r="A932" s="384" t="s">
        <v>2127</v>
      </c>
      <c r="B932" s="384" t="s">
        <v>336</v>
      </c>
      <c r="C932" s="382">
        <v>3</v>
      </c>
      <c r="D932" s="384" t="s">
        <v>647</v>
      </c>
      <c r="E932" s="382">
        <v>53</v>
      </c>
      <c r="F932" s="386">
        <v>2031</v>
      </c>
      <c r="G932" s="390">
        <v>10.233707299999997</v>
      </c>
      <c r="H932" s="387">
        <v>17.394966138531252</v>
      </c>
      <c r="I932" s="387">
        <v>0.95669666127640762</v>
      </c>
      <c r="J932" s="387">
        <v>0.47278438715635346</v>
      </c>
      <c r="K932" s="387">
        <v>6.7323219077078779E-3</v>
      </c>
      <c r="L932" s="387">
        <v>2.0219351593141616E-2</v>
      </c>
      <c r="M932" s="387">
        <v>2.7572905080058335E-3</v>
      </c>
      <c r="N932" s="387">
        <v>5.9555403334693802E-3</v>
      </c>
      <c r="O932" s="387">
        <v>0.16175494192607998</v>
      </c>
      <c r="P932" s="387">
        <v>1.8382027693913037E-2</v>
      </c>
      <c r="Q932" s="391">
        <v>178.01499195514003</v>
      </c>
      <c r="R932" s="391">
        <v>9.7905536063899969</v>
      </c>
      <c r="S932" s="391">
        <v>4.8383370341679992</v>
      </c>
      <c r="T932" s="391">
        <v>6.8896611852860015E-2</v>
      </c>
      <c r="U932" s="391">
        <v>0.20691892599999992</v>
      </c>
      <c r="V932" s="391">
        <v>2.8217303999999999E-2</v>
      </c>
      <c r="W932" s="391">
        <v>6.094725658607001E-2</v>
      </c>
      <c r="X932" s="391">
        <v>1.6553527300000002</v>
      </c>
      <c r="Y932" s="391">
        <v>0.18811629099999996</v>
      </c>
      <c r="AA932" s="384" t="s">
        <v>2127</v>
      </c>
      <c r="AB932" s="384" t="s">
        <v>336</v>
      </c>
      <c r="AC932" s="382">
        <v>3</v>
      </c>
      <c r="AD932" s="384" t="s">
        <v>647</v>
      </c>
      <c r="AE932" s="382">
        <v>53</v>
      </c>
      <c r="AF932" s="386">
        <v>2031</v>
      </c>
      <c r="AG932" s="390">
        <v>10.233707299999997</v>
      </c>
      <c r="AH932" s="387">
        <v>17.394966138531252</v>
      </c>
      <c r="AI932" s="387">
        <v>0.95669666127640762</v>
      </c>
      <c r="AJ932" s="387">
        <v>0.47278438715635346</v>
      </c>
      <c r="AK932" s="387">
        <v>6.7323219077078779E-3</v>
      </c>
      <c r="AL932" s="387">
        <v>2.0219351593141616E-2</v>
      </c>
      <c r="AM932" s="387">
        <v>2.7572905080058335E-3</v>
      </c>
      <c r="AN932" s="387">
        <v>5.9555403334693802E-3</v>
      </c>
      <c r="AO932" s="387">
        <v>0.16175494192607998</v>
      </c>
      <c r="AP932" s="387">
        <v>1.8382027693913037E-2</v>
      </c>
      <c r="AQ932" s="391">
        <v>178.01499195514003</v>
      </c>
      <c r="AR932" s="391">
        <v>9.7905536063899969</v>
      </c>
      <c r="AS932" s="391">
        <v>4.8383370341679992</v>
      </c>
      <c r="AT932" s="391">
        <v>6.8896611852860015E-2</v>
      </c>
      <c r="AU932" s="391">
        <v>0.20691892599999992</v>
      </c>
      <c r="AV932" s="391">
        <v>2.8217303999999999E-2</v>
      </c>
      <c r="AW932" s="391">
        <v>6.094725658607001E-2</v>
      </c>
      <c r="AX932" s="391">
        <v>1.6553527300000002</v>
      </c>
      <c r="AY932" s="391">
        <v>0.18811629099999996</v>
      </c>
    </row>
    <row r="933" spans="1:51" customFormat="1" x14ac:dyDescent="0.25">
      <c r="A933" s="384" t="s">
        <v>1313</v>
      </c>
      <c r="B933" s="384" t="s">
        <v>336</v>
      </c>
      <c r="C933" s="382">
        <v>3</v>
      </c>
      <c r="D933" s="384" t="s">
        <v>258</v>
      </c>
      <c r="E933" s="382">
        <v>54</v>
      </c>
      <c r="F933" s="386">
        <v>54</v>
      </c>
      <c r="G933" s="390">
        <v>0.24924841999999997</v>
      </c>
      <c r="H933" s="387">
        <v>22.924050750832837</v>
      </c>
      <c r="I933" s="387">
        <v>18.46384392740384</v>
      </c>
      <c r="J933" s="387">
        <v>3.9017495480121807</v>
      </c>
      <c r="K933" s="387">
        <v>0.29535534382527279</v>
      </c>
      <c r="L933" s="387">
        <v>1.9786802700695157E-2</v>
      </c>
      <c r="M933" s="387">
        <v>2.7572934985906836E-3</v>
      </c>
      <c r="N933" s="387">
        <v>0.26127691273131859</v>
      </c>
      <c r="O933" s="387">
        <v>0.15829428126364858</v>
      </c>
      <c r="P933" s="387">
        <v>1.8382065130041748E-2</v>
      </c>
      <c r="Q933" s="391">
        <v>5.7137834296448977</v>
      </c>
      <c r="R933" s="391">
        <v>4.6020839260320008</v>
      </c>
      <c r="S933" s="391">
        <v>0.97250491007775008</v>
      </c>
      <c r="T933" s="391">
        <v>7.3616852787005985E-2</v>
      </c>
      <c r="U933" s="391">
        <v>4.93182931E-3</v>
      </c>
      <c r="V933" s="391">
        <v>6.8725104800000008E-4</v>
      </c>
      <c r="W933" s="391">
        <v>6.5122857680759039E-2</v>
      </c>
      <c r="X933" s="391">
        <v>3.9454599500000007E-2</v>
      </c>
      <c r="Y933" s="391">
        <v>4.58170069E-3</v>
      </c>
      <c r="AA933" s="384" t="s">
        <v>1313</v>
      </c>
      <c r="AB933" s="384" t="s">
        <v>336</v>
      </c>
      <c r="AC933" s="382">
        <v>3</v>
      </c>
      <c r="AD933" s="384" t="s">
        <v>258</v>
      </c>
      <c r="AE933" s="382">
        <v>54</v>
      </c>
      <c r="AF933" s="386">
        <v>54</v>
      </c>
      <c r="AG933" s="390">
        <v>0.24924841999999997</v>
      </c>
      <c r="AH933" s="387">
        <v>22.924050750832837</v>
      </c>
      <c r="AI933" s="387">
        <v>18.46384392740384</v>
      </c>
      <c r="AJ933" s="387">
        <v>3.9017495480121807</v>
      </c>
      <c r="AK933" s="387">
        <v>0.29535534382527279</v>
      </c>
      <c r="AL933" s="387">
        <v>1.9786802700695157E-2</v>
      </c>
      <c r="AM933" s="387">
        <v>2.7572934985906836E-3</v>
      </c>
      <c r="AN933" s="387">
        <v>0.26127691273131859</v>
      </c>
      <c r="AO933" s="387">
        <v>0.15829428126364858</v>
      </c>
      <c r="AP933" s="387">
        <v>1.8382065130041748E-2</v>
      </c>
      <c r="AQ933" s="391">
        <v>5.7137834296448977</v>
      </c>
      <c r="AR933" s="391">
        <v>4.6020839260320008</v>
      </c>
      <c r="AS933" s="391">
        <v>0.97250491007775008</v>
      </c>
      <c r="AT933" s="391">
        <v>7.3616852787005985E-2</v>
      </c>
      <c r="AU933" s="391">
        <v>4.93182931E-3</v>
      </c>
      <c r="AV933" s="391">
        <v>6.8725104800000008E-4</v>
      </c>
      <c r="AW933" s="391">
        <v>6.5122857680759039E-2</v>
      </c>
      <c r="AX933" s="391">
        <v>3.9454599500000007E-2</v>
      </c>
      <c r="AY933" s="391">
        <v>4.58170069E-3</v>
      </c>
    </row>
    <row r="934" spans="1:51" customFormat="1" x14ac:dyDescent="0.25">
      <c r="A934" s="384" t="s">
        <v>1314</v>
      </c>
      <c r="B934" s="384" t="s">
        <v>336</v>
      </c>
      <c r="C934" s="382">
        <v>3</v>
      </c>
      <c r="D934" s="384" t="s">
        <v>258</v>
      </c>
      <c r="E934" s="382">
        <v>54</v>
      </c>
      <c r="F934" s="386">
        <v>2001</v>
      </c>
      <c r="G934" s="390">
        <v>0.17805707299999998</v>
      </c>
      <c r="H934" s="387">
        <v>30.462184929769109</v>
      </c>
      <c r="I934" s="387">
        <v>21.78067771539186</v>
      </c>
      <c r="J934" s="387">
        <v>5.2686397804938654</v>
      </c>
      <c r="K934" s="387">
        <v>0.40607505603638672</v>
      </c>
      <c r="L934" s="387">
        <v>1.9786802852813382E-2</v>
      </c>
      <c r="M934" s="387">
        <v>2.7572931629624175E-3</v>
      </c>
      <c r="N934" s="387">
        <v>0.35922165744362222</v>
      </c>
      <c r="O934" s="387">
        <v>0.15829423411896706</v>
      </c>
      <c r="P934" s="387">
        <v>1.8382067866520531E-2</v>
      </c>
      <c r="Q934" s="391">
        <v>5.4240074857793976</v>
      </c>
      <c r="R934" s="391">
        <v>3.8782037219590011</v>
      </c>
      <c r="S934" s="391">
        <v>0.9381185780061001</v>
      </c>
      <c r="T934" s="391">
        <v>7.2304535896149991E-2</v>
      </c>
      <c r="U934" s="391">
        <v>3.5231802E-3</v>
      </c>
      <c r="V934" s="391">
        <v>4.9095555000000003E-4</v>
      </c>
      <c r="W934" s="391">
        <v>6.3961956882620033E-2</v>
      </c>
      <c r="X934" s="391">
        <v>2.8185408000000006E-2</v>
      </c>
      <c r="Y934" s="391">
        <v>3.2730571999999999E-3</v>
      </c>
      <c r="AA934" s="384" t="s">
        <v>1314</v>
      </c>
      <c r="AB934" s="384" t="s">
        <v>336</v>
      </c>
      <c r="AC934" s="382">
        <v>3</v>
      </c>
      <c r="AD934" s="384" t="s">
        <v>258</v>
      </c>
      <c r="AE934" s="382">
        <v>54</v>
      </c>
      <c r="AF934" s="386">
        <v>2001</v>
      </c>
      <c r="AG934" s="390">
        <v>0.17805707299999998</v>
      </c>
      <c r="AH934" s="387">
        <v>30.462184929769109</v>
      </c>
      <c r="AI934" s="387">
        <v>21.78067771539186</v>
      </c>
      <c r="AJ934" s="387">
        <v>5.2686397804938654</v>
      </c>
      <c r="AK934" s="387">
        <v>0.40607505603638672</v>
      </c>
      <c r="AL934" s="387">
        <v>1.9786802852813382E-2</v>
      </c>
      <c r="AM934" s="387">
        <v>2.7572931629624175E-3</v>
      </c>
      <c r="AN934" s="387">
        <v>0.35922165744362222</v>
      </c>
      <c r="AO934" s="387">
        <v>0.15829423411896706</v>
      </c>
      <c r="AP934" s="387">
        <v>1.8382067866520531E-2</v>
      </c>
      <c r="AQ934" s="391">
        <v>5.4240074857793976</v>
      </c>
      <c r="AR934" s="391">
        <v>3.8782037219590011</v>
      </c>
      <c r="AS934" s="391">
        <v>0.9381185780061001</v>
      </c>
      <c r="AT934" s="391">
        <v>7.2304535896149991E-2</v>
      </c>
      <c r="AU934" s="391">
        <v>3.5231802E-3</v>
      </c>
      <c r="AV934" s="391">
        <v>4.9095555000000003E-4</v>
      </c>
      <c r="AW934" s="391">
        <v>6.3961956882620033E-2</v>
      </c>
      <c r="AX934" s="391">
        <v>2.8185408000000006E-2</v>
      </c>
      <c r="AY934" s="391">
        <v>3.2730571999999999E-3</v>
      </c>
    </row>
    <row r="935" spans="1:51" customFormat="1" x14ac:dyDescent="0.25">
      <c r="A935" s="384" t="s">
        <v>1315</v>
      </c>
      <c r="B935" s="384" t="s">
        <v>336</v>
      </c>
      <c r="C935" s="382">
        <v>3</v>
      </c>
      <c r="D935" s="384" t="s">
        <v>258</v>
      </c>
      <c r="E935" s="382">
        <v>54</v>
      </c>
      <c r="F935" s="386">
        <v>2002</v>
      </c>
      <c r="G935" s="390">
        <v>7.1191346999999988E-2</v>
      </c>
      <c r="H935" s="387">
        <v>4.0703815291695511</v>
      </c>
      <c r="I935" s="387">
        <v>10.168092536203872</v>
      </c>
      <c r="J935" s="387">
        <v>0.48301280311004674</v>
      </c>
      <c r="K935" s="387">
        <v>1.8433657265341522E-2</v>
      </c>
      <c r="L935" s="387">
        <v>1.978680232023142E-2</v>
      </c>
      <c r="M935" s="387">
        <v>2.7572943380324024E-3</v>
      </c>
      <c r="N935" s="387">
        <v>1.630676826692154E-2</v>
      </c>
      <c r="O935" s="387">
        <v>0.15829439917747312</v>
      </c>
      <c r="P935" s="387">
        <v>1.8382058285819486E-2</v>
      </c>
      <c r="Q935" s="391">
        <v>0.2897759438655001</v>
      </c>
      <c r="R935" s="391">
        <v>0.7238802040729998</v>
      </c>
      <c r="S935" s="391">
        <v>3.4386332071650011E-2</v>
      </c>
      <c r="T935" s="391">
        <v>1.3123168908559992E-3</v>
      </c>
      <c r="U935" s="391">
        <v>1.4086491099999999E-3</v>
      </c>
      <c r="V935" s="391">
        <v>1.9629549800000002E-4</v>
      </c>
      <c r="W935" s="391">
        <v>1.1609007981389999E-3</v>
      </c>
      <c r="X935" s="391">
        <v>1.1269191500000001E-2</v>
      </c>
      <c r="Y935" s="391">
        <v>1.30864349E-3</v>
      </c>
      <c r="AA935" s="384" t="s">
        <v>1315</v>
      </c>
      <c r="AB935" s="384" t="s">
        <v>336</v>
      </c>
      <c r="AC935" s="382">
        <v>3</v>
      </c>
      <c r="AD935" s="384" t="s">
        <v>258</v>
      </c>
      <c r="AE935" s="382">
        <v>54</v>
      </c>
      <c r="AF935" s="386">
        <v>2002</v>
      </c>
      <c r="AG935" s="390">
        <v>7.1191346999999988E-2</v>
      </c>
      <c r="AH935" s="387">
        <v>4.0703815291695511</v>
      </c>
      <c r="AI935" s="387">
        <v>10.168092536203872</v>
      </c>
      <c r="AJ935" s="387">
        <v>0.48301280311004674</v>
      </c>
      <c r="AK935" s="387">
        <v>1.8433657265341522E-2</v>
      </c>
      <c r="AL935" s="387">
        <v>1.978680232023142E-2</v>
      </c>
      <c r="AM935" s="387">
        <v>2.7572943380324024E-3</v>
      </c>
      <c r="AN935" s="387">
        <v>1.630676826692154E-2</v>
      </c>
      <c r="AO935" s="387">
        <v>0.15829439917747312</v>
      </c>
      <c r="AP935" s="387">
        <v>1.8382058285819486E-2</v>
      </c>
      <c r="AQ935" s="391">
        <v>0.2897759438655001</v>
      </c>
      <c r="AR935" s="391">
        <v>0.7238802040729998</v>
      </c>
      <c r="AS935" s="391">
        <v>3.4386332071650011E-2</v>
      </c>
      <c r="AT935" s="391">
        <v>1.3123168908559992E-3</v>
      </c>
      <c r="AU935" s="391">
        <v>1.4086491099999999E-3</v>
      </c>
      <c r="AV935" s="391">
        <v>1.9629549800000002E-4</v>
      </c>
      <c r="AW935" s="391">
        <v>1.1609007981389999E-3</v>
      </c>
      <c r="AX935" s="391">
        <v>1.1269191500000001E-2</v>
      </c>
      <c r="AY935" s="391">
        <v>1.30864349E-3</v>
      </c>
    </row>
    <row r="936" spans="1:51" customFormat="1" x14ac:dyDescent="0.25">
      <c r="A936" s="384" t="s">
        <v>1316</v>
      </c>
      <c r="B936" s="384" t="s">
        <v>336</v>
      </c>
      <c r="C936" s="382">
        <v>3</v>
      </c>
      <c r="D936" s="384" t="s">
        <v>679</v>
      </c>
      <c r="E936" s="382">
        <v>61</v>
      </c>
      <c r="F936" s="386">
        <v>61</v>
      </c>
      <c r="G936" s="390">
        <v>587.71525099999997</v>
      </c>
      <c r="H936" s="387">
        <v>35.881549906798092</v>
      </c>
      <c r="I936" s="387">
        <v>1.2691188512843274</v>
      </c>
      <c r="J936" s="387">
        <v>0.97394611984697343</v>
      </c>
      <c r="K936" s="387">
        <v>1.0751366293891019E-2</v>
      </c>
      <c r="L936" s="387">
        <v>1.6112882410124832E-2</v>
      </c>
      <c r="M936" s="387">
        <v>2.7572926908782918E-3</v>
      </c>
      <c r="N936" s="387">
        <v>9.5108639737672921E-3</v>
      </c>
      <c r="O936" s="387">
        <v>0.12890306407924068</v>
      </c>
      <c r="P936" s="387">
        <v>1.8382041188514272E-2</v>
      </c>
      <c r="Q936" s="391">
        <v>21088.134109742867</v>
      </c>
      <c r="R936" s="391">
        <v>745.8805042314001</v>
      </c>
      <c r="S936" s="391">
        <v>572.40298828634002</v>
      </c>
      <c r="T936" s="391">
        <v>6.3187419400070999</v>
      </c>
      <c r="U936" s="391">
        <v>9.4697867299999992</v>
      </c>
      <c r="V936" s="391">
        <v>1.6205029659000005</v>
      </c>
      <c r="W936" s="391">
        <v>5.5896798075695013</v>
      </c>
      <c r="X936" s="391">
        <v>75.758296660000013</v>
      </c>
      <c r="Y936" s="391">
        <v>10.803405951000002</v>
      </c>
      <c r="AA936" s="384" t="s">
        <v>1316</v>
      </c>
      <c r="AB936" s="384" t="s">
        <v>336</v>
      </c>
      <c r="AC936" s="382">
        <v>3</v>
      </c>
      <c r="AD936" s="384" t="s">
        <v>679</v>
      </c>
      <c r="AE936" s="382">
        <v>61</v>
      </c>
      <c r="AF936" s="386">
        <v>61</v>
      </c>
      <c r="AG936" s="390">
        <v>587.71525099999997</v>
      </c>
      <c r="AH936" s="387">
        <v>35.881549906798092</v>
      </c>
      <c r="AI936" s="387">
        <v>1.2691188512843274</v>
      </c>
      <c r="AJ936" s="387">
        <v>0.97394611984697343</v>
      </c>
      <c r="AK936" s="387">
        <v>1.0751366293891019E-2</v>
      </c>
      <c r="AL936" s="387">
        <v>1.6112882410124832E-2</v>
      </c>
      <c r="AM936" s="387">
        <v>2.7572926908782918E-3</v>
      </c>
      <c r="AN936" s="387">
        <v>9.5108639737672921E-3</v>
      </c>
      <c r="AO936" s="387">
        <v>0.12890306407924068</v>
      </c>
      <c r="AP936" s="387">
        <v>1.8382041188514272E-2</v>
      </c>
      <c r="AQ936" s="391">
        <v>21088.134109742867</v>
      </c>
      <c r="AR936" s="391">
        <v>745.8805042314001</v>
      </c>
      <c r="AS936" s="391">
        <v>572.40298828634002</v>
      </c>
      <c r="AT936" s="391">
        <v>6.3187419400070999</v>
      </c>
      <c r="AU936" s="391">
        <v>9.4697867299999992</v>
      </c>
      <c r="AV936" s="391">
        <v>1.6205029659000005</v>
      </c>
      <c r="AW936" s="391">
        <v>5.5896798075695013</v>
      </c>
      <c r="AX936" s="391">
        <v>75.758296660000013</v>
      </c>
      <c r="AY936" s="391">
        <v>10.803405951000002</v>
      </c>
    </row>
    <row r="937" spans="1:51" customFormat="1" x14ac:dyDescent="0.25">
      <c r="A937" s="384" t="s">
        <v>1317</v>
      </c>
      <c r="B937" s="384" t="s">
        <v>336</v>
      </c>
      <c r="C937" s="382">
        <v>3</v>
      </c>
      <c r="D937" s="384" t="s">
        <v>679</v>
      </c>
      <c r="E937" s="382">
        <v>61</v>
      </c>
      <c r="F937" s="386">
        <v>2009</v>
      </c>
      <c r="G937" s="390">
        <v>7.2212474000000002</v>
      </c>
      <c r="H937" s="387">
        <v>6.1885504057512293</v>
      </c>
      <c r="I937" s="387">
        <v>5.7587567696655837</v>
      </c>
      <c r="J937" s="387">
        <v>0.22174127136954205</v>
      </c>
      <c r="K937" s="387">
        <v>1.0280335950143459E-2</v>
      </c>
      <c r="L937" s="387">
        <v>1.5866604154844494E-2</v>
      </c>
      <c r="M937" s="387">
        <v>2.7572968071970503E-3</v>
      </c>
      <c r="N937" s="387">
        <v>9.0941810725110993E-3</v>
      </c>
      <c r="O937" s="387">
        <v>0.12693305729976789</v>
      </c>
      <c r="P937" s="387">
        <v>1.8382083405700793E-2</v>
      </c>
      <c r="Q937" s="391">
        <v>44.689053527300011</v>
      </c>
      <c r="R937" s="391">
        <v>41.585407350179999</v>
      </c>
      <c r="S937" s="391">
        <v>1.60124857935</v>
      </c>
      <c r="T937" s="391">
        <v>7.4236849251099982E-2</v>
      </c>
      <c r="U937" s="391">
        <v>0.114576674</v>
      </c>
      <c r="V937" s="391">
        <v>1.9911122400000002E-2</v>
      </c>
      <c r="W937" s="391">
        <v>6.5671331424999993E-2</v>
      </c>
      <c r="X937" s="391">
        <v>0.9166150099999999</v>
      </c>
      <c r="Y937" s="391">
        <v>0.132741572</v>
      </c>
      <c r="AA937" s="384" t="s">
        <v>1317</v>
      </c>
      <c r="AB937" s="384" t="s">
        <v>336</v>
      </c>
      <c r="AC937" s="382">
        <v>3</v>
      </c>
      <c r="AD937" s="384" t="s">
        <v>679</v>
      </c>
      <c r="AE937" s="382">
        <v>61</v>
      </c>
      <c r="AF937" s="386">
        <v>2009</v>
      </c>
      <c r="AG937" s="390">
        <v>7.2212474000000002</v>
      </c>
      <c r="AH937" s="387">
        <v>6.1885504057512293</v>
      </c>
      <c r="AI937" s="387">
        <v>5.7587567696655837</v>
      </c>
      <c r="AJ937" s="387">
        <v>0.22174127136954205</v>
      </c>
      <c r="AK937" s="387">
        <v>1.0280335950143459E-2</v>
      </c>
      <c r="AL937" s="387">
        <v>1.5866604154844494E-2</v>
      </c>
      <c r="AM937" s="387">
        <v>2.7572968071970503E-3</v>
      </c>
      <c r="AN937" s="387">
        <v>9.0941810725110993E-3</v>
      </c>
      <c r="AO937" s="387">
        <v>0.12693305729976789</v>
      </c>
      <c r="AP937" s="387">
        <v>1.8382083405700793E-2</v>
      </c>
      <c r="AQ937" s="391">
        <v>44.689053527300011</v>
      </c>
      <c r="AR937" s="391">
        <v>41.585407350179999</v>
      </c>
      <c r="AS937" s="391">
        <v>1.60124857935</v>
      </c>
      <c r="AT937" s="391">
        <v>7.4236849251099982E-2</v>
      </c>
      <c r="AU937" s="391">
        <v>0.114576674</v>
      </c>
      <c r="AV937" s="391">
        <v>1.9911122400000002E-2</v>
      </c>
      <c r="AW937" s="391">
        <v>6.5671331424999993E-2</v>
      </c>
      <c r="AX937" s="391">
        <v>0.9166150099999999</v>
      </c>
      <c r="AY937" s="391">
        <v>0.132741572</v>
      </c>
    </row>
    <row r="938" spans="1:51" customFormat="1" x14ac:dyDescent="0.25">
      <c r="A938" s="384" t="s">
        <v>1318</v>
      </c>
      <c r="B938" s="384" t="s">
        <v>336</v>
      </c>
      <c r="C938" s="382">
        <v>3</v>
      </c>
      <c r="D938" s="384" t="s">
        <v>679</v>
      </c>
      <c r="E938" s="382">
        <v>61</v>
      </c>
      <c r="F938" s="386">
        <v>2010</v>
      </c>
      <c r="G938" s="390">
        <v>5.1684598999999984</v>
      </c>
      <c r="H938" s="387">
        <v>44.542370334354359</v>
      </c>
      <c r="I938" s="387">
        <v>1.3330880422638087</v>
      </c>
      <c r="J938" s="387">
        <v>1.2110575661426723</v>
      </c>
      <c r="K938" s="387">
        <v>1.2533601568273749E-2</v>
      </c>
      <c r="L938" s="387">
        <v>1.5640061752244614E-2</v>
      </c>
      <c r="M938" s="387">
        <v>2.7572974881743791E-3</v>
      </c>
      <c r="N938" s="387">
        <v>1.1087460053177551E-2</v>
      </c>
      <c r="O938" s="387">
        <v>0.12512046190007206</v>
      </c>
      <c r="P938" s="387">
        <v>1.8382069482632539E-2</v>
      </c>
      <c r="Q938" s="391">
        <v>230.21545492406003</v>
      </c>
      <c r="R938" s="391">
        <v>6.890012089609999</v>
      </c>
      <c r="S938" s="391">
        <v>6.2593024671999977</v>
      </c>
      <c r="T938" s="391">
        <v>6.4779417108199969E-2</v>
      </c>
      <c r="U938" s="391">
        <v>8.0835032000000001E-2</v>
      </c>
      <c r="V938" s="391">
        <v>1.4250981499999999E-2</v>
      </c>
      <c r="W938" s="391">
        <v>5.7305092677700023E-2</v>
      </c>
      <c r="X938" s="391">
        <v>0.64668009000000004</v>
      </c>
      <c r="Y938" s="391">
        <v>9.5006989E-2</v>
      </c>
      <c r="AA938" s="384" t="s">
        <v>1318</v>
      </c>
      <c r="AB938" s="384" t="s">
        <v>336</v>
      </c>
      <c r="AC938" s="382">
        <v>3</v>
      </c>
      <c r="AD938" s="384" t="s">
        <v>679</v>
      </c>
      <c r="AE938" s="382">
        <v>61</v>
      </c>
      <c r="AF938" s="386">
        <v>2010</v>
      </c>
      <c r="AG938" s="390">
        <v>5.1684598999999984</v>
      </c>
      <c r="AH938" s="387">
        <v>44.542370334354359</v>
      </c>
      <c r="AI938" s="387">
        <v>1.3330880422638087</v>
      </c>
      <c r="AJ938" s="387">
        <v>1.2110575661426723</v>
      </c>
      <c r="AK938" s="387">
        <v>1.2533601568273749E-2</v>
      </c>
      <c r="AL938" s="387">
        <v>1.5640061752244614E-2</v>
      </c>
      <c r="AM938" s="387">
        <v>2.7572974881743791E-3</v>
      </c>
      <c r="AN938" s="387">
        <v>1.1087460053177551E-2</v>
      </c>
      <c r="AO938" s="387">
        <v>0.12512046190007206</v>
      </c>
      <c r="AP938" s="387">
        <v>1.8382069482632539E-2</v>
      </c>
      <c r="AQ938" s="391">
        <v>230.21545492406003</v>
      </c>
      <c r="AR938" s="391">
        <v>6.890012089609999</v>
      </c>
      <c r="AS938" s="391">
        <v>6.2593024671999977</v>
      </c>
      <c r="AT938" s="391">
        <v>6.4779417108199969E-2</v>
      </c>
      <c r="AU938" s="391">
        <v>8.0835032000000001E-2</v>
      </c>
      <c r="AV938" s="391">
        <v>1.4250981499999999E-2</v>
      </c>
      <c r="AW938" s="391">
        <v>5.7305092677700023E-2</v>
      </c>
      <c r="AX938" s="391">
        <v>0.64668009000000004</v>
      </c>
      <c r="AY938" s="391">
        <v>9.5006989E-2</v>
      </c>
    </row>
    <row r="939" spans="1:51" customFormat="1" x14ac:dyDescent="0.25">
      <c r="A939" s="384" t="s">
        <v>1319</v>
      </c>
      <c r="B939" s="384" t="s">
        <v>336</v>
      </c>
      <c r="C939" s="382">
        <v>3</v>
      </c>
      <c r="D939" s="384" t="s">
        <v>679</v>
      </c>
      <c r="E939" s="382">
        <v>61</v>
      </c>
      <c r="F939" s="386">
        <v>2011</v>
      </c>
      <c r="G939" s="390">
        <v>11.3759934</v>
      </c>
      <c r="H939" s="387">
        <v>44.542338942768708</v>
      </c>
      <c r="I939" s="387">
        <v>1.3330876390891722</v>
      </c>
      <c r="J939" s="387">
        <v>1.2110563322496302</v>
      </c>
      <c r="K939" s="387">
        <v>1.2533600141241292E-2</v>
      </c>
      <c r="L939" s="387">
        <v>1.5640057333366594E-2</v>
      </c>
      <c r="M939" s="387">
        <v>2.7572930905533049E-3</v>
      </c>
      <c r="N939" s="387">
        <v>1.1087460061782387E-2</v>
      </c>
      <c r="O939" s="387">
        <v>0.12512047695105027</v>
      </c>
      <c r="P939" s="387">
        <v>1.8382021037389135E-2</v>
      </c>
      <c r="Q939" s="391">
        <v>506.71335383349987</v>
      </c>
      <c r="R939" s="391">
        <v>15.165196183900004</v>
      </c>
      <c r="S939" s="391">
        <v>13.776968842700001</v>
      </c>
      <c r="T939" s="391">
        <v>0.142582152485</v>
      </c>
      <c r="U939" s="391">
        <v>0.17792118899999998</v>
      </c>
      <c r="V939" s="391">
        <v>3.1366947999999999E-2</v>
      </c>
      <c r="W939" s="391">
        <v>0.12613087248560004</v>
      </c>
      <c r="X939" s="391">
        <v>1.4233697200000002</v>
      </c>
      <c r="Y939" s="391">
        <v>0.20911374999999996</v>
      </c>
      <c r="AA939" s="384" t="s">
        <v>1319</v>
      </c>
      <c r="AB939" s="384" t="s">
        <v>336</v>
      </c>
      <c r="AC939" s="382">
        <v>3</v>
      </c>
      <c r="AD939" s="384" t="s">
        <v>679</v>
      </c>
      <c r="AE939" s="382">
        <v>61</v>
      </c>
      <c r="AF939" s="386">
        <v>2011</v>
      </c>
      <c r="AG939" s="390">
        <v>11.3759934</v>
      </c>
      <c r="AH939" s="387">
        <v>44.542338942768708</v>
      </c>
      <c r="AI939" s="387">
        <v>1.3330876390891722</v>
      </c>
      <c r="AJ939" s="387">
        <v>1.2110563322496302</v>
      </c>
      <c r="AK939" s="387">
        <v>1.2533600141241292E-2</v>
      </c>
      <c r="AL939" s="387">
        <v>1.5640057333366594E-2</v>
      </c>
      <c r="AM939" s="387">
        <v>2.7572930905533049E-3</v>
      </c>
      <c r="AN939" s="387">
        <v>1.1087460061782387E-2</v>
      </c>
      <c r="AO939" s="387">
        <v>0.12512047695105027</v>
      </c>
      <c r="AP939" s="387">
        <v>1.8382021037389135E-2</v>
      </c>
      <c r="AQ939" s="391">
        <v>506.71335383349987</v>
      </c>
      <c r="AR939" s="391">
        <v>15.165196183900004</v>
      </c>
      <c r="AS939" s="391">
        <v>13.776968842700001</v>
      </c>
      <c r="AT939" s="391">
        <v>0.142582152485</v>
      </c>
      <c r="AU939" s="391">
        <v>0.17792118899999998</v>
      </c>
      <c r="AV939" s="391">
        <v>3.1366947999999999E-2</v>
      </c>
      <c r="AW939" s="391">
        <v>0.12613087248560004</v>
      </c>
      <c r="AX939" s="391">
        <v>1.4233697200000002</v>
      </c>
      <c r="AY939" s="391">
        <v>0.20911374999999996</v>
      </c>
    </row>
    <row r="940" spans="1:51" customFormat="1" x14ac:dyDescent="0.25">
      <c r="A940" s="384" t="s">
        <v>1320</v>
      </c>
      <c r="B940" s="384" t="s">
        <v>336</v>
      </c>
      <c r="C940" s="382">
        <v>3</v>
      </c>
      <c r="D940" s="384" t="s">
        <v>679</v>
      </c>
      <c r="E940" s="382">
        <v>61</v>
      </c>
      <c r="F940" s="386">
        <v>2012</v>
      </c>
      <c r="G940" s="390">
        <v>21.865773999999998</v>
      </c>
      <c r="H940" s="387">
        <v>44.542329813113412</v>
      </c>
      <c r="I940" s="387">
        <v>1.3330899658283304</v>
      </c>
      <c r="J940" s="387">
        <v>1.21105587893207</v>
      </c>
      <c r="K940" s="387">
        <v>1.2533594403820326E-2</v>
      </c>
      <c r="L940" s="387">
        <v>1.5640048232456807E-2</v>
      </c>
      <c r="M940" s="387">
        <v>2.7572989183918214E-3</v>
      </c>
      <c r="N940" s="387">
        <v>1.108746657383361E-2</v>
      </c>
      <c r="O940" s="387">
        <v>0.12512047686946734</v>
      </c>
      <c r="P940" s="387">
        <v>1.8382090659127825E-2</v>
      </c>
      <c r="Q940" s="391">
        <v>973.95251712700008</v>
      </c>
      <c r="R940" s="391">
        <v>29.149043914469992</v>
      </c>
      <c r="S940" s="391">
        <v>26.4806741501</v>
      </c>
      <c r="T940" s="391">
        <v>0.27405674264159996</v>
      </c>
      <c r="U940" s="391">
        <v>0.34198175999999997</v>
      </c>
      <c r="V940" s="391">
        <v>6.0290475000000003E-2</v>
      </c>
      <c r="W940" s="391">
        <v>0.242436038336</v>
      </c>
      <c r="X940" s="391">
        <v>2.7358560700000001</v>
      </c>
      <c r="Y940" s="391">
        <v>0.40193864000000001</v>
      </c>
      <c r="AA940" s="384" t="s">
        <v>1320</v>
      </c>
      <c r="AB940" s="384" t="s">
        <v>336</v>
      </c>
      <c r="AC940" s="382">
        <v>3</v>
      </c>
      <c r="AD940" s="384" t="s">
        <v>679</v>
      </c>
      <c r="AE940" s="382">
        <v>61</v>
      </c>
      <c r="AF940" s="386">
        <v>2012</v>
      </c>
      <c r="AG940" s="390">
        <v>21.865773999999998</v>
      </c>
      <c r="AH940" s="387">
        <v>44.542329813113412</v>
      </c>
      <c r="AI940" s="387">
        <v>1.3330899658283304</v>
      </c>
      <c r="AJ940" s="387">
        <v>1.21105587893207</v>
      </c>
      <c r="AK940" s="387">
        <v>1.2533594403820326E-2</v>
      </c>
      <c r="AL940" s="387">
        <v>1.5640048232456807E-2</v>
      </c>
      <c r="AM940" s="387">
        <v>2.7572989183918214E-3</v>
      </c>
      <c r="AN940" s="387">
        <v>1.108746657383361E-2</v>
      </c>
      <c r="AO940" s="387">
        <v>0.12512047686946734</v>
      </c>
      <c r="AP940" s="387">
        <v>1.8382090659127825E-2</v>
      </c>
      <c r="AQ940" s="391">
        <v>973.95251712700008</v>
      </c>
      <c r="AR940" s="391">
        <v>29.149043914469992</v>
      </c>
      <c r="AS940" s="391">
        <v>26.4806741501</v>
      </c>
      <c r="AT940" s="391">
        <v>0.27405674264159996</v>
      </c>
      <c r="AU940" s="391">
        <v>0.34198175999999997</v>
      </c>
      <c r="AV940" s="391">
        <v>6.0290475000000003E-2</v>
      </c>
      <c r="AW940" s="391">
        <v>0.242436038336</v>
      </c>
      <c r="AX940" s="391">
        <v>2.7358560700000001</v>
      </c>
      <c r="AY940" s="391">
        <v>0.40193864000000001</v>
      </c>
    </row>
    <row r="941" spans="1:51" customFormat="1" x14ac:dyDescent="0.25">
      <c r="A941" s="384" t="s">
        <v>1321</v>
      </c>
      <c r="B941" s="384" t="s">
        <v>336</v>
      </c>
      <c r="C941" s="382">
        <v>3</v>
      </c>
      <c r="D941" s="384" t="s">
        <v>679</v>
      </c>
      <c r="E941" s="382">
        <v>61</v>
      </c>
      <c r="F941" s="386">
        <v>2013</v>
      </c>
      <c r="G941" s="390">
        <v>21.761503000000001</v>
      </c>
      <c r="H941" s="387">
        <v>44.542356657869625</v>
      </c>
      <c r="I941" s="387">
        <v>1.3330895551699713</v>
      </c>
      <c r="J941" s="387">
        <v>1.211057338585483</v>
      </c>
      <c r="K941" s="387">
        <v>1.2533613543811752E-2</v>
      </c>
      <c r="L941" s="387">
        <v>1.5640054365730158E-2</v>
      </c>
      <c r="M941" s="387">
        <v>2.7572969569243447E-3</v>
      </c>
      <c r="N941" s="387">
        <v>1.1087472262136485E-2</v>
      </c>
      <c r="O941" s="387">
        <v>0.12512049006909132</v>
      </c>
      <c r="P941" s="387">
        <v>1.8382066257096302E-2</v>
      </c>
      <c r="Q941" s="391">
        <v>969.30862803729985</v>
      </c>
      <c r="R941" s="391">
        <v>29.010032354099998</v>
      </c>
      <c r="S941" s="391">
        <v>26.354427906800005</v>
      </c>
      <c r="T941" s="391">
        <v>0.27275026873450009</v>
      </c>
      <c r="U941" s="391">
        <v>0.34035108999999997</v>
      </c>
      <c r="V941" s="391">
        <v>6.0002925999999998E-2</v>
      </c>
      <c r="W941" s="391">
        <v>0.24128006089489992</v>
      </c>
      <c r="X941" s="391">
        <v>2.7228099200000009</v>
      </c>
      <c r="Y941" s="391">
        <v>0.40002138999999998</v>
      </c>
      <c r="AA941" s="384" t="s">
        <v>1321</v>
      </c>
      <c r="AB941" s="384" t="s">
        <v>336</v>
      </c>
      <c r="AC941" s="382">
        <v>3</v>
      </c>
      <c r="AD941" s="384" t="s">
        <v>679</v>
      </c>
      <c r="AE941" s="382">
        <v>61</v>
      </c>
      <c r="AF941" s="386">
        <v>2013</v>
      </c>
      <c r="AG941" s="390">
        <v>21.761503000000001</v>
      </c>
      <c r="AH941" s="387">
        <v>44.542356657869625</v>
      </c>
      <c r="AI941" s="387">
        <v>1.3330895551699713</v>
      </c>
      <c r="AJ941" s="387">
        <v>1.211057338585483</v>
      </c>
      <c r="AK941" s="387">
        <v>1.2533613543811752E-2</v>
      </c>
      <c r="AL941" s="387">
        <v>1.5640054365730158E-2</v>
      </c>
      <c r="AM941" s="387">
        <v>2.7572969569243447E-3</v>
      </c>
      <c r="AN941" s="387">
        <v>1.1087472262136485E-2</v>
      </c>
      <c r="AO941" s="387">
        <v>0.12512049006909132</v>
      </c>
      <c r="AP941" s="387">
        <v>1.8382066257096302E-2</v>
      </c>
      <c r="AQ941" s="391">
        <v>969.30862803729985</v>
      </c>
      <c r="AR941" s="391">
        <v>29.010032354099998</v>
      </c>
      <c r="AS941" s="391">
        <v>26.354427906800005</v>
      </c>
      <c r="AT941" s="391">
        <v>0.27275026873450009</v>
      </c>
      <c r="AU941" s="391">
        <v>0.34035108999999997</v>
      </c>
      <c r="AV941" s="391">
        <v>6.0002925999999998E-2</v>
      </c>
      <c r="AW941" s="391">
        <v>0.24128006089489992</v>
      </c>
      <c r="AX941" s="391">
        <v>2.7228099200000009</v>
      </c>
      <c r="AY941" s="391">
        <v>0.40002138999999998</v>
      </c>
    </row>
    <row r="942" spans="1:51" customFormat="1" x14ac:dyDescent="0.25">
      <c r="A942" s="384" t="s">
        <v>1322</v>
      </c>
      <c r="B942" s="384" t="s">
        <v>336</v>
      </c>
      <c r="C942" s="382">
        <v>3</v>
      </c>
      <c r="D942" s="384" t="s">
        <v>679</v>
      </c>
      <c r="E942" s="382">
        <v>61</v>
      </c>
      <c r="F942" s="386">
        <v>2014</v>
      </c>
      <c r="G942" s="390">
        <v>28.121876</v>
      </c>
      <c r="H942" s="387">
        <v>43.959819070317373</v>
      </c>
      <c r="I942" s="387">
        <v>1.331581036864681</v>
      </c>
      <c r="J942" s="387">
        <v>1.2092675534199786</v>
      </c>
      <c r="K942" s="387">
        <v>1.2403176750630004E-2</v>
      </c>
      <c r="L942" s="387">
        <v>1.5964974029470867E-2</v>
      </c>
      <c r="M942" s="387">
        <v>2.7572859292886438E-3</v>
      </c>
      <c r="N942" s="387">
        <v>1.0972078153015118E-2</v>
      </c>
      <c r="O942" s="387">
        <v>0.12771965142012573</v>
      </c>
      <c r="P942" s="387">
        <v>1.8382007658379548E-2</v>
      </c>
      <c r="Q942" s="391">
        <v>1236.2325808779005</v>
      </c>
      <c r="R942" s="391">
        <v>37.446556802659991</v>
      </c>
      <c r="S942" s="391">
        <v>34.006872188100012</v>
      </c>
      <c r="T942" s="391">
        <v>0.34880059858729989</v>
      </c>
      <c r="U942" s="391">
        <v>0.44896502000000005</v>
      </c>
      <c r="V942" s="391">
        <v>7.7540053000000012E-2</v>
      </c>
      <c r="W942" s="391">
        <v>0.30855542128140018</v>
      </c>
      <c r="X942" s="391">
        <v>3.5917162</v>
      </c>
      <c r="Y942" s="391">
        <v>0.51693654</v>
      </c>
      <c r="AA942" s="384" t="s">
        <v>1322</v>
      </c>
      <c r="AB942" s="384" t="s">
        <v>336</v>
      </c>
      <c r="AC942" s="382">
        <v>3</v>
      </c>
      <c r="AD942" s="384" t="s">
        <v>679</v>
      </c>
      <c r="AE942" s="382">
        <v>61</v>
      </c>
      <c r="AF942" s="386">
        <v>2014</v>
      </c>
      <c r="AG942" s="390">
        <v>28.121876</v>
      </c>
      <c r="AH942" s="387">
        <v>43.959819070317373</v>
      </c>
      <c r="AI942" s="387">
        <v>1.331581036864681</v>
      </c>
      <c r="AJ942" s="387">
        <v>1.2092675534199786</v>
      </c>
      <c r="AK942" s="387">
        <v>1.2403176750630004E-2</v>
      </c>
      <c r="AL942" s="387">
        <v>1.5964974029470867E-2</v>
      </c>
      <c r="AM942" s="387">
        <v>2.7572859292886438E-3</v>
      </c>
      <c r="AN942" s="387">
        <v>1.0972078153015118E-2</v>
      </c>
      <c r="AO942" s="387">
        <v>0.12771965142012573</v>
      </c>
      <c r="AP942" s="387">
        <v>1.8382007658379548E-2</v>
      </c>
      <c r="AQ942" s="391">
        <v>1236.2325808779005</v>
      </c>
      <c r="AR942" s="391">
        <v>37.446556802659991</v>
      </c>
      <c r="AS942" s="391">
        <v>34.006872188100012</v>
      </c>
      <c r="AT942" s="391">
        <v>0.34880059858729989</v>
      </c>
      <c r="AU942" s="391">
        <v>0.44896502000000005</v>
      </c>
      <c r="AV942" s="391">
        <v>7.7540053000000012E-2</v>
      </c>
      <c r="AW942" s="391">
        <v>0.30855542128140018</v>
      </c>
      <c r="AX942" s="391">
        <v>3.5917162</v>
      </c>
      <c r="AY942" s="391">
        <v>0.51693654</v>
      </c>
    </row>
    <row r="943" spans="1:51" customFormat="1" x14ac:dyDescent="0.25">
      <c r="A943" s="384" t="s">
        <v>1323</v>
      </c>
      <c r="B943" s="384" t="s">
        <v>336</v>
      </c>
      <c r="C943" s="382">
        <v>3</v>
      </c>
      <c r="D943" s="384" t="s">
        <v>679</v>
      </c>
      <c r="E943" s="382">
        <v>61</v>
      </c>
      <c r="F943" s="386">
        <v>2015</v>
      </c>
      <c r="G943" s="390">
        <v>43.239397000000004</v>
      </c>
      <c r="H943" s="387">
        <v>43.959871342327006</v>
      </c>
      <c r="I943" s="387">
        <v>1.3315844803825547</v>
      </c>
      <c r="J943" s="387">
        <v>1.2092717909317745</v>
      </c>
      <c r="K943" s="387">
        <v>1.240317281103619E-2</v>
      </c>
      <c r="L943" s="387">
        <v>1.5965017736024392E-2</v>
      </c>
      <c r="M943" s="387">
        <v>2.7572907873807777E-3</v>
      </c>
      <c r="N943" s="387">
        <v>1.097208640985442E-2</v>
      </c>
      <c r="O943" s="387">
        <v>0.12772010210965706</v>
      </c>
      <c r="P943" s="387">
        <v>1.8382035716178E-2</v>
      </c>
      <c r="Q943" s="391">
        <v>1900.7983290398004</v>
      </c>
      <c r="R943" s="391">
        <v>57.576909986300002</v>
      </c>
      <c r="S943" s="391">
        <v>52.288183049000004</v>
      </c>
      <c r="T943" s="391">
        <v>0.53630571323599985</v>
      </c>
      <c r="U943" s="391">
        <v>0.69031774000000001</v>
      </c>
      <c r="V943" s="391">
        <v>0.11922359100000005</v>
      </c>
      <c r="W943" s="391">
        <v>0.47442640019400006</v>
      </c>
      <c r="X943" s="391">
        <v>5.5225401999999999</v>
      </c>
      <c r="Y943" s="391">
        <v>0.79482813999999991</v>
      </c>
      <c r="AA943" s="384" t="s">
        <v>1323</v>
      </c>
      <c r="AB943" s="384" t="s">
        <v>336</v>
      </c>
      <c r="AC943" s="382">
        <v>3</v>
      </c>
      <c r="AD943" s="384" t="s">
        <v>679</v>
      </c>
      <c r="AE943" s="382">
        <v>61</v>
      </c>
      <c r="AF943" s="386">
        <v>2015</v>
      </c>
      <c r="AG943" s="390">
        <v>43.239397000000004</v>
      </c>
      <c r="AH943" s="387">
        <v>43.959871342327006</v>
      </c>
      <c r="AI943" s="387">
        <v>1.3315844803825547</v>
      </c>
      <c r="AJ943" s="387">
        <v>1.2092717909317745</v>
      </c>
      <c r="AK943" s="387">
        <v>1.240317281103619E-2</v>
      </c>
      <c r="AL943" s="387">
        <v>1.5965017736024392E-2</v>
      </c>
      <c r="AM943" s="387">
        <v>2.7572907873807777E-3</v>
      </c>
      <c r="AN943" s="387">
        <v>1.097208640985442E-2</v>
      </c>
      <c r="AO943" s="387">
        <v>0.12772010210965706</v>
      </c>
      <c r="AP943" s="387">
        <v>1.8382035716178E-2</v>
      </c>
      <c r="AQ943" s="391">
        <v>1900.7983290398004</v>
      </c>
      <c r="AR943" s="391">
        <v>57.576909986300002</v>
      </c>
      <c r="AS943" s="391">
        <v>52.288183049000004</v>
      </c>
      <c r="AT943" s="391">
        <v>0.53630571323599985</v>
      </c>
      <c r="AU943" s="391">
        <v>0.69031774000000001</v>
      </c>
      <c r="AV943" s="391">
        <v>0.11922359100000005</v>
      </c>
      <c r="AW943" s="391">
        <v>0.47442640019400006</v>
      </c>
      <c r="AX943" s="391">
        <v>5.5225401999999999</v>
      </c>
      <c r="AY943" s="391">
        <v>0.79482813999999991</v>
      </c>
    </row>
    <row r="944" spans="1:51" customFormat="1" x14ac:dyDescent="0.25">
      <c r="A944" s="384" t="s">
        <v>1324</v>
      </c>
      <c r="B944" s="384" t="s">
        <v>336</v>
      </c>
      <c r="C944" s="382">
        <v>3</v>
      </c>
      <c r="D944" s="384" t="s">
        <v>679</v>
      </c>
      <c r="E944" s="382">
        <v>61</v>
      </c>
      <c r="F944" s="386">
        <v>2016</v>
      </c>
      <c r="G944" s="390">
        <v>32.146121000000001</v>
      </c>
      <c r="H944" s="387">
        <v>43.959836518206949</v>
      </c>
      <c r="I944" s="387">
        <v>1.3315803837878293</v>
      </c>
      <c r="J944" s="387">
        <v>1.2092723478083094</v>
      </c>
      <c r="K944" s="387">
        <v>1.2403173495458442E-2</v>
      </c>
      <c r="L944" s="387">
        <v>1.5964977547368777E-2</v>
      </c>
      <c r="M944" s="387">
        <v>2.7572898142205092E-3</v>
      </c>
      <c r="N944" s="387">
        <v>1.097208552368107E-2</v>
      </c>
      <c r="O944" s="387">
        <v>0.12771990748121678</v>
      </c>
      <c r="P944" s="387">
        <v>1.8382015671502019E-2</v>
      </c>
      <c r="Q944" s="391">
        <v>1413.1382238544993</v>
      </c>
      <c r="R944" s="391">
        <v>42.805144138469998</v>
      </c>
      <c r="S944" s="391">
        <v>38.873415214600001</v>
      </c>
      <c r="T944" s="391">
        <v>0.39871391596900002</v>
      </c>
      <c r="U944" s="391">
        <v>0.51321209999999995</v>
      </c>
      <c r="V944" s="391">
        <v>8.8636172000000013E-2</v>
      </c>
      <c r="W944" s="391">
        <v>0.35270998886660004</v>
      </c>
      <c r="X944" s="391">
        <v>4.1056996000000003</v>
      </c>
      <c r="Y944" s="391">
        <v>0.59091050000000012</v>
      </c>
      <c r="AA944" s="384" t="s">
        <v>1324</v>
      </c>
      <c r="AB944" s="384" t="s">
        <v>336</v>
      </c>
      <c r="AC944" s="382">
        <v>3</v>
      </c>
      <c r="AD944" s="384" t="s">
        <v>679</v>
      </c>
      <c r="AE944" s="382">
        <v>61</v>
      </c>
      <c r="AF944" s="386">
        <v>2016</v>
      </c>
      <c r="AG944" s="390">
        <v>32.146121000000001</v>
      </c>
      <c r="AH944" s="387">
        <v>43.959836518206949</v>
      </c>
      <c r="AI944" s="387">
        <v>1.3315803837878293</v>
      </c>
      <c r="AJ944" s="387">
        <v>1.2092723478083094</v>
      </c>
      <c r="AK944" s="387">
        <v>1.2403173495458442E-2</v>
      </c>
      <c r="AL944" s="387">
        <v>1.5964977547368777E-2</v>
      </c>
      <c r="AM944" s="387">
        <v>2.7572898142205092E-3</v>
      </c>
      <c r="AN944" s="387">
        <v>1.097208552368107E-2</v>
      </c>
      <c r="AO944" s="387">
        <v>0.12771990748121678</v>
      </c>
      <c r="AP944" s="387">
        <v>1.8382015671502019E-2</v>
      </c>
      <c r="AQ944" s="391">
        <v>1413.1382238544993</v>
      </c>
      <c r="AR944" s="391">
        <v>42.805144138469998</v>
      </c>
      <c r="AS944" s="391">
        <v>38.873415214600001</v>
      </c>
      <c r="AT944" s="391">
        <v>0.39871391596900002</v>
      </c>
      <c r="AU944" s="391">
        <v>0.51321209999999995</v>
      </c>
      <c r="AV944" s="391">
        <v>8.8636172000000013E-2</v>
      </c>
      <c r="AW944" s="391">
        <v>0.35270998886660004</v>
      </c>
      <c r="AX944" s="391">
        <v>4.1056996000000003</v>
      </c>
      <c r="AY944" s="391">
        <v>0.59091050000000012</v>
      </c>
    </row>
    <row r="945" spans="1:51" customFormat="1" x14ac:dyDescent="0.25">
      <c r="A945" s="384" t="s">
        <v>1325</v>
      </c>
      <c r="B945" s="384" t="s">
        <v>336</v>
      </c>
      <c r="C945" s="382">
        <v>3</v>
      </c>
      <c r="D945" s="384" t="s">
        <v>679</v>
      </c>
      <c r="E945" s="382">
        <v>61</v>
      </c>
      <c r="F945" s="386">
        <v>2017</v>
      </c>
      <c r="G945" s="390">
        <v>17.979710399999998</v>
      </c>
      <c r="H945" s="387">
        <v>43.959948324506975</v>
      </c>
      <c r="I945" s="387">
        <v>1.3315873777594327</v>
      </c>
      <c r="J945" s="387">
        <v>1.2092730139913712</v>
      </c>
      <c r="K945" s="387">
        <v>1.2403190840265145E-2</v>
      </c>
      <c r="L945" s="387">
        <v>1.596500742303391E-2</v>
      </c>
      <c r="M945" s="387">
        <v>2.7572996392644907E-3</v>
      </c>
      <c r="N945" s="387">
        <v>1.0972103562274281E-2</v>
      </c>
      <c r="O945" s="387">
        <v>0.12772015226674624</v>
      </c>
      <c r="P945" s="387">
        <v>1.838207749998021E-2</v>
      </c>
      <c r="Q945" s="391">
        <v>790.38714007360056</v>
      </c>
      <c r="R945" s="391">
        <v>23.941555424409998</v>
      </c>
      <c r="S945" s="391">
        <v>21.742378586099999</v>
      </c>
      <c r="T945" s="391">
        <v>0.22300577934389995</v>
      </c>
      <c r="U945" s="391">
        <v>0.28704620999999997</v>
      </c>
      <c r="V945" s="391">
        <v>4.9575449000000008E-2</v>
      </c>
      <c r="W945" s="391">
        <v>0.19727524452849993</v>
      </c>
      <c r="X945" s="391">
        <v>2.2963713500000007</v>
      </c>
      <c r="Y945" s="391">
        <v>0.33050443000000013</v>
      </c>
      <c r="AA945" s="384" t="s">
        <v>1325</v>
      </c>
      <c r="AB945" s="384" t="s">
        <v>336</v>
      </c>
      <c r="AC945" s="382">
        <v>3</v>
      </c>
      <c r="AD945" s="384" t="s">
        <v>679</v>
      </c>
      <c r="AE945" s="382">
        <v>61</v>
      </c>
      <c r="AF945" s="386">
        <v>2017</v>
      </c>
      <c r="AG945" s="390">
        <v>17.979710399999998</v>
      </c>
      <c r="AH945" s="387">
        <v>43.959948324506975</v>
      </c>
      <c r="AI945" s="387">
        <v>1.3315873777594327</v>
      </c>
      <c r="AJ945" s="387">
        <v>1.2092730139913712</v>
      </c>
      <c r="AK945" s="387">
        <v>1.2403190840265145E-2</v>
      </c>
      <c r="AL945" s="387">
        <v>1.596500742303391E-2</v>
      </c>
      <c r="AM945" s="387">
        <v>2.7572996392644907E-3</v>
      </c>
      <c r="AN945" s="387">
        <v>1.0972103562274281E-2</v>
      </c>
      <c r="AO945" s="387">
        <v>0.12772015226674624</v>
      </c>
      <c r="AP945" s="387">
        <v>1.838207749998021E-2</v>
      </c>
      <c r="AQ945" s="391">
        <v>790.38714007360056</v>
      </c>
      <c r="AR945" s="391">
        <v>23.941555424409998</v>
      </c>
      <c r="AS945" s="391">
        <v>21.742378586099999</v>
      </c>
      <c r="AT945" s="391">
        <v>0.22300577934389995</v>
      </c>
      <c r="AU945" s="391">
        <v>0.28704620999999997</v>
      </c>
      <c r="AV945" s="391">
        <v>4.9575449000000008E-2</v>
      </c>
      <c r="AW945" s="391">
        <v>0.19727524452849993</v>
      </c>
      <c r="AX945" s="391">
        <v>2.2963713500000007</v>
      </c>
      <c r="AY945" s="391">
        <v>0.33050443000000013</v>
      </c>
    </row>
    <row r="946" spans="1:51" customFormat="1" x14ac:dyDescent="0.25">
      <c r="A946" s="384" t="s">
        <v>1326</v>
      </c>
      <c r="B946" s="384" t="s">
        <v>336</v>
      </c>
      <c r="C946" s="382">
        <v>3</v>
      </c>
      <c r="D946" s="384" t="s">
        <v>679</v>
      </c>
      <c r="E946" s="382">
        <v>61</v>
      </c>
      <c r="F946" s="386">
        <v>2018</v>
      </c>
      <c r="G946" s="390">
        <v>38.631646000000003</v>
      </c>
      <c r="H946" s="387">
        <v>43.959998030876044</v>
      </c>
      <c r="I946" s="387">
        <v>1.3315853684518122</v>
      </c>
      <c r="J946" s="387">
        <v>1.2092740056558813</v>
      </c>
      <c r="K946" s="387">
        <v>1.2403192559307469E-2</v>
      </c>
      <c r="L946" s="387">
        <v>1.5965072521113906E-2</v>
      </c>
      <c r="M946" s="387">
        <v>2.7572957673095261E-3</v>
      </c>
      <c r="N946" s="387">
        <v>1.097209681717937E-2</v>
      </c>
      <c r="O946" s="387">
        <v>0.12772061537320981</v>
      </c>
      <c r="P946" s="387">
        <v>1.83820642796323E-2</v>
      </c>
      <c r="Q946" s="391">
        <v>1698.2470820895005</v>
      </c>
      <c r="R946" s="391">
        <v>51.441334572809978</v>
      </c>
      <c r="S946" s="391">
        <v>46.71624530350001</v>
      </c>
      <c r="T946" s="391">
        <v>0.47915574422100016</v>
      </c>
      <c r="U946" s="391">
        <v>0.61675703000000004</v>
      </c>
      <c r="V946" s="391">
        <v>0.106518874</v>
      </c>
      <c r="W946" s="391">
        <v>0.42387016011900019</v>
      </c>
      <c r="X946" s="391">
        <v>4.9340575999999992</v>
      </c>
      <c r="Y946" s="391">
        <v>0.71012940000000013</v>
      </c>
      <c r="AA946" s="384" t="s">
        <v>1326</v>
      </c>
      <c r="AB946" s="384" t="s">
        <v>336</v>
      </c>
      <c r="AC946" s="382">
        <v>3</v>
      </c>
      <c r="AD946" s="384" t="s">
        <v>679</v>
      </c>
      <c r="AE946" s="382">
        <v>61</v>
      </c>
      <c r="AF946" s="386">
        <v>2018</v>
      </c>
      <c r="AG946" s="390">
        <v>38.631646000000003</v>
      </c>
      <c r="AH946" s="387">
        <v>43.959998030876044</v>
      </c>
      <c r="AI946" s="387">
        <v>1.3315853684518122</v>
      </c>
      <c r="AJ946" s="387">
        <v>1.2092740056558813</v>
      </c>
      <c r="AK946" s="387">
        <v>1.2403192559307469E-2</v>
      </c>
      <c r="AL946" s="387">
        <v>1.5965072521113906E-2</v>
      </c>
      <c r="AM946" s="387">
        <v>2.7572957673095261E-3</v>
      </c>
      <c r="AN946" s="387">
        <v>1.097209681717937E-2</v>
      </c>
      <c r="AO946" s="387">
        <v>0.12772061537320981</v>
      </c>
      <c r="AP946" s="387">
        <v>1.83820642796323E-2</v>
      </c>
      <c r="AQ946" s="391">
        <v>1698.2470820895005</v>
      </c>
      <c r="AR946" s="391">
        <v>51.441334572809978</v>
      </c>
      <c r="AS946" s="391">
        <v>46.71624530350001</v>
      </c>
      <c r="AT946" s="391">
        <v>0.47915574422100016</v>
      </c>
      <c r="AU946" s="391">
        <v>0.61675703000000004</v>
      </c>
      <c r="AV946" s="391">
        <v>0.106518874</v>
      </c>
      <c r="AW946" s="391">
        <v>0.42387016011900019</v>
      </c>
      <c r="AX946" s="391">
        <v>4.9340575999999992</v>
      </c>
      <c r="AY946" s="391">
        <v>0.71012940000000013</v>
      </c>
    </row>
    <row r="947" spans="1:51" customFormat="1" x14ac:dyDescent="0.25">
      <c r="A947" s="384" t="s">
        <v>1327</v>
      </c>
      <c r="B947" s="384" t="s">
        <v>336</v>
      </c>
      <c r="C947" s="382">
        <v>3</v>
      </c>
      <c r="D947" s="384" t="s">
        <v>679</v>
      </c>
      <c r="E947" s="382">
        <v>61</v>
      </c>
      <c r="F947" s="386">
        <v>2019</v>
      </c>
      <c r="G947" s="390">
        <v>16.433774899999996</v>
      </c>
      <c r="H947" s="387">
        <v>43.959920202551892</v>
      </c>
      <c r="I947" s="387">
        <v>1.3315870649110577</v>
      </c>
      <c r="J947" s="387">
        <v>1.2092744732672469</v>
      </c>
      <c r="K947" s="387">
        <v>1.2403179778913736E-2</v>
      </c>
      <c r="L947" s="387">
        <v>1.5965055295968558E-2</v>
      </c>
      <c r="M947" s="387">
        <v>2.7572996633901813E-3</v>
      </c>
      <c r="N947" s="387">
        <v>1.097210495831971E-2</v>
      </c>
      <c r="O947" s="387">
        <v>0.12772051782211041</v>
      </c>
      <c r="P947" s="387">
        <v>1.8382072398959295E-2</v>
      </c>
      <c r="Q947" s="391">
        <v>722.42743323069999</v>
      </c>
      <c r="R947" s="391">
        <v>21.883002084500006</v>
      </c>
      <c r="S947" s="391">
        <v>19.872944485989997</v>
      </c>
      <c r="T947" s="391">
        <v>0.20383106453090005</v>
      </c>
      <c r="U947" s="391">
        <v>0.26236612500000006</v>
      </c>
      <c r="V947" s="391">
        <v>4.5312841999999999E-2</v>
      </c>
      <c r="W947" s="391">
        <v>0.18031310306419995</v>
      </c>
      <c r="X947" s="391">
        <v>2.0989302400000001</v>
      </c>
      <c r="Y947" s="391">
        <v>0.30208683999999997</v>
      </c>
      <c r="AA947" s="384" t="s">
        <v>1327</v>
      </c>
      <c r="AB947" s="384" t="s">
        <v>336</v>
      </c>
      <c r="AC947" s="382">
        <v>3</v>
      </c>
      <c r="AD947" s="384" t="s">
        <v>679</v>
      </c>
      <c r="AE947" s="382">
        <v>61</v>
      </c>
      <c r="AF947" s="386">
        <v>2019</v>
      </c>
      <c r="AG947" s="390">
        <v>16.433774899999996</v>
      </c>
      <c r="AH947" s="387">
        <v>43.959920202551892</v>
      </c>
      <c r="AI947" s="387">
        <v>1.3315870649110577</v>
      </c>
      <c r="AJ947" s="387">
        <v>1.2092744732672469</v>
      </c>
      <c r="AK947" s="387">
        <v>1.2403179778913736E-2</v>
      </c>
      <c r="AL947" s="387">
        <v>1.5965055295968558E-2</v>
      </c>
      <c r="AM947" s="387">
        <v>2.7572996633901813E-3</v>
      </c>
      <c r="AN947" s="387">
        <v>1.097210495831971E-2</v>
      </c>
      <c r="AO947" s="387">
        <v>0.12772051782211041</v>
      </c>
      <c r="AP947" s="387">
        <v>1.8382072398959295E-2</v>
      </c>
      <c r="AQ947" s="391">
        <v>722.42743323069999</v>
      </c>
      <c r="AR947" s="391">
        <v>21.883002084500006</v>
      </c>
      <c r="AS947" s="391">
        <v>19.872944485989997</v>
      </c>
      <c r="AT947" s="391">
        <v>0.20383106453090005</v>
      </c>
      <c r="AU947" s="391">
        <v>0.26236612500000006</v>
      </c>
      <c r="AV947" s="391">
        <v>4.5312841999999999E-2</v>
      </c>
      <c r="AW947" s="391">
        <v>0.18031310306419995</v>
      </c>
      <c r="AX947" s="391">
        <v>2.0989302400000001</v>
      </c>
      <c r="AY947" s="391">
        <v>0.30208683999999997</v>
      </c>
    </row>
    <row r="948" spans="1:51" customFormat="1" x14ac:dyDescent="0.25">
      <c r="A948" s="384" t="s">
        <v>1328</v>
      </c>
      <c r="B948" s="384" t="s">
        <v>336</v>
      </c>
      <c r="C948" s="382">
        <v>3</v>
      </c>
      <c r="D948" s="384" t="s">
        <v>679</v>
      </c>
      <c r="E948" s="382">
        <v>61</v>
      </c>
      <c r="F948" s="386">
        <v>2020</v>
      </c>
      <c r="G948" s="390">
        <v>21.718454000000005</v>
      </c>
      <c r="H948" s="387">
        <v>43.959837958014859</v>
      </c>
      <c r="I948" s="387">
        <v>1.3315833046997727</v>
      </c>
      <c r="J948" s="387">
        <v>1.2092700094675244</v>
      </c>
      <c r="K948" s="387">
        <v>1.2403180370757508E-2</v>
      </c>
      <c r="L948" s="387">
        <v>1.5964999626584833E-2</v>
      </c>
      <c r="M948" s="387">
        <v>2.7572914720357159E-3</v>
      </c>
      <c r="N948" s="387">
        <v>1.0972077038305765E-2</v>
      </c>
      <c r="O948" s="387">
        <v>0.12772004213559582</v>
      </c>
      <c r="P948" s="387">
        <v>1.8382022495708025E-2</v>
      </c>
      <c r="Q948" s="391">
        <v>954.73971853859985</v>
      </c>
      <c r="R948" s="391">
        <v>28.919930750290003</v>
      </c>
      <c r="S948" s="391">
        <v>26.263475074199999</v>
      </c>
      <c r="T948" s="391">
        <v>0.26937790233599995</v>
      </c>
      <c r="U948" s="391">
        <v>0.34673510999999996</v>
      </c>
      <c r="V948" s="391">
        <v>5.9884107999999998E-2</v>
      </c>
      <c r="W948" s="391">
        <v>0.23829655044090003</v>
      </c>
      <c r="X948" s="391">
        <v>2.7738818599999999</v>
      </c>
      <c r="Y948" s="391">
        <v>0.39922911</v>
      </c>
      <c r="AA948" s="384" t="s">
        <v>1328</v>
      </c>
      <c r="AB948" s="384" t="s">
        <v>336</v>
      </c>
      <c r="AC948" s="382">
        <v>3</v>
      </c>
      <c r="AD948" s="384" t="s">
        <v>679</v>
      </c>
      <c r="AE948" s="382">
        <v>61</v>
      </c>
      <c r="AF948" s="386">
        <v>2020</v>
      </c>
      <c r="AG948" s="390">
        <v>21.718454000000005</v>
      </c>
      <c r="AH948" s="387">
        <v>43.959837958014859</v>
      </c>
      <c r="AI948" s="387">
        <v>1.3315833046997727</v>
      </c>
      <c r="AJ948" s="387">
        <v>1.2092700094675244</v>
      </c>
      <c r="AK948" s="387">
        <v>1.2403180370757508E-2</v>
      </c>
      <c r="AL948" s="387">
        <v>1.5964999626584833E-2</v>
      </c>
      <c r="AM948" s="387">
        <v>2.7572914720357159E-3</v>
      </c>
      <c r="AN948" s="387">
        <v>1.0972077038305765E-2</v>
      </c>
      <c r="AO948" s="387">
        <v>0.12772004213559582</v>
      </c>
      <c r="AP948" s="387">
        <v>1.8382022495708025E-2</v>
      </c>
      <c r="AQ948" s="391">
        <v>954.73971853859985</v>
      </c>
      <c r="AR948" s="391">
        <v>28.919930750290003</v>
      </c>
      <c r="AS948" s="391">
        <v>26.263475074199999</v>
      </c>
      <c r="AT948" s="391">
        <v>0.26937790233599995</v>
      </c>
      <c r="AU948" s="391">
        <v>0.34673510999999996</v>
      </c>
      <c r="AV948" s="391">
        <v>5.9884107999999998E-2</v>
      </c>
      <c r="AW948" s="391">
        <v>0.23829655044090003</v>
      </c>
      <c r="AX948" s="391">
        <v>2.7738818599999999</v>
      </c>
      <c r="AY948" s="391">
        <v>0.39922911</v>
      </c>
    </row>
    <row r="949" spans="1:51" customFormat="1" x14ac:dyDescent="0.25">
      <c r="A949" s="384" t="s">
        <v>1329</v>
      </c>
      <c r="B949" s="384" t="s">
        <v>336</v>
      </c>
      <c r="C949" s="382">
        <v>3</v>
      </c>
      <c r="D949" s="384" t="s">
        <v>679</v>
      </c>
      <c r="E949" s="382">
        <v>61</v>
      </c>
      <c r="F949" s="386">
        <v>2021</v>
      </c>
      <c r="G949" s="390">
        <v>25.538426000000001</v>
      </c>
      <c r="H949" s="387">
        <v>43.599640380037521</v>
      </c>
      <c r="I949" s="387">
        <v>1.3297632496564198</v>
      </c>
      <c r="J949" s="387">
        <v>1.2094324188225218</v>
      </c>
      <c r="K949" s="387">
        <v>1.2338385998491066E-2</v>
      </c>
      <c r="L949" s="387">
        <v>1.6185424661645159E-2</v>
      </c>
      <c r="M949" s="387">
        <v>2.7572957315380362E-3</v>
      </c>
      <c r="N949" s="387">
        <v>1.0914776308328477E-2</v>
      </c>
      <c r="O949" s="387">
        <v>0.12948333620873892</v>
      </c>
      <c r="P949" s="387">
        <v>1.838206630275491E-2</v>
      </c>
      <c r="Q949" s="391">
        <v>1113.4661894722001</v>
      </c>
      <c r="R949" s="391">
        <v>33.960060348870002</v>
      </c>
      <c r="S949" s="391">
        <v>30.88700033009998</v>
      </c>
      <c r="T949" s="391">
        <v>0.31510295778190023</v>
      </c>
      <c r="U949" s="391">
        <v>0.41335026999999996</v>
      </c>
      <c r="V949" s="391">
        <v>7.0416993000000011E-2</v>
      </c>
      <c r="W949" s="391">
        <v>0.27874620705679998</v>
      </c>
      <c r="X949" s="391">
        <v>3.3068005999999999</v>
      </c>
      <c r="Y949" s="391">
        <v>0.46944903999999993</v>
      </c>
      <c r="AA949" s="384" t="s">
        <v>1329</v>
      </c>
      <c r="AB949" s="384" t="s">
        <v>336</v>
      </c>
      <c r="AC949" s="382">
        <v>3</v>
      </c>
      <c r="AD949" s="384" t="s">
        <v>679</v>
      </c>
      <c r="AE949" s="382">
        <v>61</v>
      </c>
      <c r="AF949" s="386">
        <v>2021</v>
      </c>
      <c r="AG949" s="390">
        <v>25.538426000000001</v>
      </c>
      <c r="AH949" s="387">
        <v>43.599640380037521</v>
      </c>
      <c r="AI949" s="387">
        <v>1.3297632496564198</v>
      </c>
      <c r="AJ949" s="387">
        <v>1.2094324188225218</v>
      </c>
      <c r="AK949" s="387">
        <v>1.2338385998491066E-2</v>
      </c>
      <c r="AL949" s="387">
        <v>1.6185424661645159E-2</v>
      </c>
      <c r="AM949" s="387">
        <v>2.7572957315380362E-3</v>
      </c>
      <c r="AN949" s="387">
        <v>1.0914776308328477E-2</v>
      </c>
      <c r="AO949" s="387">
        <v>0.12948333620873892</v>
      </c>
      <c r="AP949" s="387">
        <v>1.838206630275491E-2</v>
      </c>
      <c r="AQ949" s="391">
        <v>1113.4661894722001</v>
      </c>
      <c r="AR949" s="391">
        <v>33.960060348870002</v>
      </c>
      <c r="AS949" s="391">
        <v>30.88700033009998</v>
      </c>
      <c r="AT949" s="391">
        <v>0.31510295778190023</v>
      </c>
      <c r="AU949" s="391">
        <v>0.41335026999999996</v>
      </c>
      <c r="AV949" s="391">
        <v>7.0416993000000011E-2</v>
      </c>
      <c r="AW949" s="391">
        <v>0.27874620705679998</v>
      </c>
      <c r="AX949" s="391">
        <v>3.3068005999999999</v>
      </c>
      <c r="AY949" s="391">
        <v>0.46944903999999993</v>
      </c>
    </row>
    <row r="950" spans="1:51" customFormat="1" x14ac:dyDescent="0.25">
      <c r="A950" s="384" t="s">
        <v>1330</v>
      </c>
      <c r="B950" s="384" t="s">
        <v>336</v>
      </c>
      <c r="C950" s="382">
        <v>3</v>
      </c>
      <c r="D950" s="384" t="s">
        <v>679</v>
      </c>
      <c r="E950" s="382">
        <v>61</v>
      </c>
      <c r="F950" s="386">
        <v>2022</v>
      </c>
      <c r="G950" s="390">
        <v>27.670577000000005</v>
      </c>
      <c r="H950" s="387">
        <v>43.599629201006536</v>
      </c>
      <c r="I950" s="387">
        <v>1.3297628290761696</v>
      </c>
      <c r="J950" s="387">
        <v>1.2094324400933165</v>
      </c>
      <c r="K950" s="387">
        <v>1.2338392037480815E-2</v>
      </c>
      <c r="L950" s="387">
        <v>1.6185472388233896E-2</v>
      </c>
      <c r="M950" s="387">
        <v>2.7572975800251656E-3</v>
      </c>
      <c r="N950" s="387">
        <v>1.0914782012518207E-2</v>
      </c>
      <c r="O950" s="387">
        <v>0.1294836641823551</v>
      </c>
      <c r="P950" s="387">
        <v>1.8382067710405896E-2</v>
      </c>
      <c r="Q950" s="391">
        <v>1206.4268969779</v>
      </c>
      <c r="R950" s="391">
        <v>36.795304753689997</v>
      </c>
      <c r="S950" s="391">
        <v>33.46569345990001</v>
      </c>
      <c r="T950" s="391">
        <v>0.34141042692929985</v>
      </c>
      <c r="U950" s="391">
        <v>0.44786135999999999</v>
      </c>
      <c r="V950" s="391">
        <v>7.6296015000000023E-2</v>
      </c>
      <c r="W950" s="391">
        <v>0.30201831611560004</v>
      </c>
      <c r="X950" s="391">
        <v>3.5828876999999997</v>
      </c>
      <c r="Y950" s="391">
        <v>0.50864242000000015</v>
      </c>
      <c r="AA950" s="384" t="s">
        <v>1330</v>
      </c>
      <c r="AB950" s="384" t="s">
        <v>336</v>
      </c>
      <c r="AC950" s="382">
        <v>3</v>
      </c>
      <c r="AD950" s="384" t="s">
        <v>679</v>
      </c>
      <c r="AE950" s="382">
        <v>61</v>
      </c>
      <c r="AF950" s="386">
        <v>2022</v>
      </c>
      <c r="AG950" s="390">
        <v>27.670577000000005</v>
      </c>
      <c r="AH950" s="387">
        <v>43.599629201006536</v>
      </c>
      <c r="AI950" s="387">
        <v>1.3297628290761696</v>
      </c>
      <c r="AJ950" s="387">
        <v>1.2094324400933165</v>
      </c>
      <c r="AK950" s="387">
        <v>1.2338392037480815E-2</v>
      </c>
      <c r="AL950" s="387">
        <v>1.6185472388233896E-2</v>
      </c>
      <c r="AM950" s="387">
        <v>2.7572975800251656E-3</v>
      </c>
      <c r="AN950" s="387">
        <v>1.0914782012518207E-2</v>
      </c>
      <c r="AO950" s="387">
        <v>0.1294836641823551</v>
      </c>
      <c r="AP950" s="387">
        <v>1.8382067710405896E-2</v>
      </c>
      <c r="AQ950" s="391">
        <v>1206.4268969779</v>
      </c>
      <c r="AR950" s="391">
        <v>36.795304753689997</v>
      </c>
      <c r="AS950" s="391">
        <v>33.46569345990001</v>
      </c>
      <c r="AT950" s="391">
        <v>0.34141042692929985</v>
      </c>
      <c r="AU950" s="391">
        <v>0.44786135999999999</v>
      </c>
      <c r="AV950" s="391">
        <v>7.6296015000000023E-2</v>
      </c>
      <c r="AW950" s="391">
        <v>0.30201831611560004</v>
      </c>
      <c r="AX950" s="391">
        <v>3.5828876999999997</v>
      </c>
      <c r="AY950" s="391">
        <v>0.50864242000000015</v>
      </c>
    </row>
    <row r="951" spans="1:51" customFormat="1" x14ac:dyDescent="0.25">
      <c r="A951" s="384" t="s">
        <v>1331</v>
      </c>
      <c r="B951" s="384" t="s">
        <v>336</v>
      </c>
      <c r="C951" s="382">
        <v>3</v>
      </c>
      <c r="D951" s="384" t="s">
        <v>679</v>
      </c>
      <c r="E951" s="382">
        <v>61</v>
      </c>
      <c r="F951" s="386">
        <v>2023</v>
      </c>
      <c r="G951" s="390">
        <v>28.904606999999999</v>
      </c>
      <c r="H951" s="387">
        <v>43.599357882125851</v>
      </c>
      <c r="I951" s="387">
        <v>1.3297563389154536</v>
      </c>
      <c r="J951" s="387">
        <v>1.2094253591477651</v>
      </c>
      <c r="K951" s="387">
        <v>1.2338307209421669E-2</v>
      </c>
      <c r="L951" s="387">
        <v>1.6185353428261457E-2</v>
      </c>
      <c r="M951" s="387">
        <v>2.7572848508198022E-3</v>
      </c>
      <c r="N951" s="387">
        <v>1.0914705847486531E-2</v>
      </c>
      <c r="O951" s="387">
        <v>0.12948280182463648</v>
      </c>
      <c r="P951" s="387">
        <v>1.8381989763777102E-2</v>
      </c>
      <c r="Q951" s="391">
        <v>1260.2223050352</v>
      </c>
      <c r="R951" s="391">
        <v>38.436084382109989</v>
      </c>
      <c r="S951" s="391">
        <v>34.957964702000005</v>
      </c>
      <c r="T951" s="391">
        <v>0.35663392093360002</v>
      </c>
      <c r="U951" s="391">
        <v>0.46783128000000013</v>
      </c>
      <c r="V951" s="391">
        <v>7.9698235000000006E-2</v>
      </c>
      <c r="W951" s="391">
        <v>0.31548528304220008</v>
      </c>
      <c r="X951" s="391">
        <v>3.7426495000000002</v>
      </c>
      <c r="Y951" s="391">
        <v>0.53132418999999997</v>
      </c>
      <c r="AA951" s="384" t="s">
        <v>1331</v>
      </c>
      <c r="AB951" s="384" t="s">
        <v>336</v>
      </c>
      <c r="AC951" s="382">
        <v>3</v>
      </c>
      <c r="AD951" s="384" t="s">
        <v>679</v>
      </c>
      <c r="AE951" s="382">
        <v>61</v>
      </c>
      <c r="AF951" s="386">
        <v>2023</v>
      </c>
      <c r="AG951" s="390">
        <v>28.904606999999999</v>
      </c>
      <c r="AH951" s="387">
        <v>43.599357882125851</v>
      </c>
      <c r="AI951" s="387">
        <v>1.3297563389154536</v>
      </c>
      <c r="AJ951" s="387">
        <v>1.2094253591477651</v>
      </c>
      <c r="AK951" s="387">
        <v>1.2338307209421669E-2</v>
      </c>
      <c r="AL951" s="387">
        <v>1.6185353428261457E-2</v>
      </c>
      <c r="AM951" s="387">
        <v>2.7572848508198022E-3</v>
      </c>
      <c r="AN951" s="387">
        <v>1.0914705847486531E-2</v>
      </c>
      <c r="AO951" s="387">
        <v>0.12948280182463648</v>
      </c>
      <c r="AP951" s="387">
        <v>1.8381989763777102E-2</v>
      </c>
      <c r="AQ951" s="391">
        <v>1260.2223050352</v>
      </c>
      <c r="AR951" s="391">
        <v>38.436084382109989</v>
      </c>
      <c r="AS951" s="391">
        <v>34.957964702000005</v>
      </c>
      <c r="AT951" s="391">
        <v>0.35663392093360002</v>
      </c>
      <c r="AU951" s="391">
        <v>0.46783128000000013</v>
      </c>
      <c r="AV951" s="391">
        <v>7.9698235000000006E-2</v>
      </c>
      <c r="AW951" s="391">
        <v>0.31548528304220008</v>
      </c>
      <c r="AX951" s="391">
        <v>3.7426495000000002</v>
      </c>
      <c r="AY951" s="391">
        <v>0.53132418999999997</v>
      </c>
    </row>
    <row r="952" spans="1:51" customFormat="1" x14ac:dyDescent="0.25">
      <c r="A952" s="384" t="s">
        <v>1332</v>
      </c>
      <c r="B952" s="384" t="s">
        <v>336</v>
      </c>
      <c r="C952" s="382">
        <v>3</v>
      </c>
      <c r="D952" s="384" t="s">
        <v>679</v>
      </c>
      <c r="E952" s="382">
        <v>61</v>
      </c>
      <c r="F952" s="386">
        <v>2024</v>
      </c>
      <c r="G952" s="390">
        <v>30.547772999999999</v>
      </c>
      <c r="H952" s="387">
        <v>43.44363634767744</v>
      </c>
      <c r="I952" s="387">
        <v>1.3299885743913316</v>
      </c>
      <c r="J952" s="387">
        <v>1.2057596156747656</v>
      </c>
      <c r="K952" s="387">
        <v>1.2329916793836332E-2</v>
      </c>
      <c r="L952" s="387">
        <v>1.633212673146419E-2</v>
      </c>
      <c r="M952" s="387">
        <v>2.7572946806957094E-3</v>
      </c>
      <c r="N952" s="387">
        <v>1.0907280757972117E-2</v>
      </c>
      <c r="O952" s="387">
        <v>0.13065701057815246</v>
      </c>
      <c r="P952" s="387">
        <v>1.8382065691007986E-2</v>
      </c>
      <c r="Q952" s="391">
        <v>1327.1063414433995</v>
      </c>
      <c r="R952" s="391">
        <v>40.62818906310001</v>
      </c>
      <c r="S952" s="391">
        <v>36.833271032199981</v>
      </c>
      <c r="T952" s="391">
        <v>0.37665149932700004</v>
      </c>
      <c r="U952" s="391">
        <v>0.49891010000000002</v>
      </c>
      <c r="V952" s="391">
        <v>8.4229212000000012E-2</v>
      </c>
      <c r="W952" s="391">
        <v>0.33319313664180017</v>
      </c>
      <c r="X952" s="391">
        <v>3.9912807000000003</v>
      </c>
      <c r="Y952" s="391">
        <v>0.56153117000000008</v>
      </c>
      <c r="AA952" s="384" t="s">
        <v>1332</v>
      </c>
      <c r="AB952" s="384" t="s">
        <v>336</v>
      </c>
      <c r="AC952" s="382">
        <v>3</v>
      </c>
      <c r="AD952" s="384" t="s">
        <v>679</v>
      </c>
      <c r="AE952" s="382">
        <v>61</v>
      </c>
      <c r="AF952" s="386">
        <v>2024</v>
      </c>
      <c r="AG952" s="390">
        <v>30.547772999999999</v>
      </c>
      <c r="AH952" s="387">
        <v>43.44363634767744</v>
      </c>
      <c r="AI952" s="387">
        <v>1.3299885743913316</v>
      </c>
      <c r="AJ952" s="387">
        <v>1.2057596156747656</v>
      </c>
      <c r="AK952" s="387">
        <v>1.2329916793836332E-2</v>
      </c>
      <c r="AL952" s="387">
        <v>1.633212673146419E-2</v>
      </c>
      <c r="AM952" s="387">
        <v>2.7572946806957094E-3</v>
      </c>
      <c r="AN952" s="387">
        <v>1.0907280757972117E-2</v>
      </c>
      <c r="AO952" s="387">
        <v>0.13065701057815246</v>
      </c>
      <c r="AP952" s="387">
        <v>1.8382065691007986E-2</v>
      </c>
      <c r="AQ952" s="391">
        <v>1327.1063414433995</v>
      </c>
      <c r="AR952" s="391">
        <v>40.62818906310001</v>
      </c>
      <c r="AS952" s="391">
        <v>36.833271032199981</v>
      </c>
      <c r="AT952" s="391">
        <v>0.37665149932700004</v>
      </c>
      <c r="AU952" s="391">
        <v>0.49891010000000002</v>
      </c>
      <c r="AV952" s="391">
        <v>8.4229212000000012E-2</v>
      </c>
      <c r="AW952" s="391">
        <v>0.33319313664180017</v>
      </c>
      <c r="AX952" s="391">
        <v>3.9912807000000003</v>
      </c>
      <c r="AY952" s="391">
        <v>0.56153117000000008</v>
      </c>
    </row>
    <row r="953" spans="1:51" customFormat="1" x14ac:dyDescent="0.25">
      <c r="A953" s="384" t="s">
        <v>1333</v>
      </c>
      <c r="B953" s="384" t="s">
        <v>336</v>
      </c>
      <c r="C953" s="382">
        <v>3</v>
      </c>
      <c r="D953" s="384" t="s">
        <v>679</v>
      </c>
      <c r="E953" s="382">
        <v>61</v>
      </c>
      <c r="F953" s="386">
        <v>2025</v>
      </c>
      <c r="G953" s="390">
        <v>31.157049000000001</v>
      </c>
      <c r="H953" s="387">
        <v>43.4436061410983</v>
      </c>
      <c r="I953" s="387">
        <v>1.3299869789244165</v>
      </c>
      <c r="J953" s="387">
        <v>1.2057596208485599</v>
      </c>
      <c r="K953" s="387">
        <v>1.2329883338759073E-2</v>
      </c>
      <c r="L953" s="387">
        <v>1.633207271972387E-2</v>
      </c>
      <c r="M953" s="387">
        <v>2.7572940556726019E-3</v>
      </c>
      <c r="N953" s="387">
        <v>1.0907252731239084E-2</v>
      </c>
      <c r="O953" s="387">
        <v>0.13065652013449669</v>
      </c>
      <c r="P953" s="387">
        <v>1.8382046386998981E-2</v>
      </c>
      <c r="Q953" s="391">
        <v>1353.5745652749006</v>
      </c>
      <c r="R953" s="391">
        <v>41.438469471710015</v>
      </c>
      <c r="S953" s="391">
        <v>37.567911589000005</v>
      </c>
      <c r="T953" s="391">
        <v>0.38416277935000004</v>
      </c>
      <c r="U953" s="391">
        <v>0.50885918999999991</v>
      </c>
      <c r="V953" s="391">
        <v>8.5909145999999992E-2</v>
      </c>
      <c r="W953" s="391">
        <v>0.33983780780259998</v>
      </c>
      <c r="X953" s="391">
        <v>4.0708716000000003</v>
      </c>
      <c r="Y953" s="391">
        <v>0.57273032000000024</v>
      </c>
      <c r="AA953" s="384" t="s">
        <v>1333</v>
      </c>
      <c r="AB953" s="384" t="s">
        <v>336</v>
      </c>
      <c r="AC953" s="382">
        <v>3</v>
      </c>
      <c r="AD953" s="384" t="s">
        <v>679</v>
      </c>
      <c r="AE953" s="382">
        <v>61</v>
      </c>
      <c r="AF953" s="386">
        <v>2025</v>
      </c>
      <c r="AG953" s="390">
        <v>31.157049000000001</v>
      </c>
      <c r="AH953" s="387">
        <v>43.4436061410983</v>
      </c>
      <c r="AI953" s="387">
        <v>1.3299869789244165</v>
      </c>
      <c r="AJ953" s="387">
        <v>1.2057596208485599</v>
      </c>
      <c r="AK953" s="387">
        <v>1.2329883338759073E-2</v>
      </c>
      <c r="AL953" s="387">
        <v>1.633207271972387E-2</v>
      </c>
      <c r="AM953" s="387">
        <v>2.7572940556726019E-3</v>
      </c>
      <c r="AN953" s="387">
        <v>1.0907252731239084E-2</v>
      </c>
      <c r="AO953" s="387">
        <v>0.13065652013449669</v>
      </c>
      <c r="AP953" s="387">
        <v>1.8382046386998981E-2</v>
      </c>
      <c r="AQ953" s="391">
        <v>1353.5745652749006</v>
      </c>
      <c r="AR953" s="391">
        <v>41.438469471710015</v>
      </c>
      <c r="AS953" s="391">
        <v>37.567911589000005</v>
      </c>
      <c r="AT953" s="391">
        <v>0.38416277935000004</v>
      </c>
      <c r="AU953" s="391">
        <v>0.50885918999999991</v>
      </c>
      <c r="AV953" s="391">
        <v>8.5909145999999992E-2</v>
      </c>
      <c r="AW953" s="391">
        <v>0.33983780780259998</v>
      </c>
      <c r="AX953" s="391">
        <v>4.0708716000000003</v>
      </c>
      <c r="AY953" s="391">
        <v>0.57273032000000024</v>
      </c>
    </row>
    <row r="954" spans="1:51" customFormat="1" x14ac:dyDescent="0.25">
      <c r="A954" s="384" t="s">
        <v>1334</v>
      </c>
      <c r="B954" s="384" t="s">
        <v>336</v>
      </c>
      <c r="C954" s="382">
        <v>3</v>
      </c>
      <c r="D954" s="384" t="s">
        <v>679</v>
      </c>
      <c r="E954" s="382">
        <v>61</v>
      </c>
      <c r="F954" s="386">
        <v>2026</v>
      </c>
      <c r="G954" s="390">
        <v>32.273819999999994</v>
      </c>
      <c r="H954" s="387">
        <v>19.032589546991947</v>
      </c>
      <c r="I954" s="387">
        <v>0.94746875607969583</v>
      </c>
      <c r="J954" s="387">
        <v>0.47324985051041385</v>
      </c>
      <c r="K954" s="387">
        <v>7.0616122397038853E-3</v>
      </c>
      <c r="L954" s="387">
        <v>1.6332044053043622E-2</v>
      </c>
      <c r="M954" s="387">
        <v>2.757286184281873E-3</v>
      </c>
      <c r="N954" s="387">
        <v>6.2468335209188179E-3</v>
      </c>
      <c r="O954" s="387">
        <v>0.13065634312888902</v>
      </c>
      <c r="P954" s="387">
        <v>1.8382002812186476E-2</v>
      </c>
      <c r="Q954" s="391">
        <v>614.25436917349953</v>
      </c>
      <c r="R954" s="391">
        <v>30.578436089340002</v>
      </c>
      <c r="S954" s="391">
        <v>15.273580490400002</v>
      </c>
      <c r="T954" s="391">
        <v>0.227905202334</v>
      </c>
      <c r="U954" s="391">
        <v>0.52709745000000019</v>
      </c>
      <c r="V954" s="391">
        <v>8.8988157999999984E-2</v>
      </c>
      <c r="W954" s="391">
        <v>0.20160918062410013</v>
      </c>
      <c r="X954" s="391">
        <v>4.2167792999999998</v>
      </c>
      <c r="Y954" s="391">
        <v>0.59325744999999996</v>
      </c>
      <c r="AA954" s="384" t="s">
        <v>1334</v>
      </c>
      <c r="AB954" s="384" t="s">
        <v>336</v>
      </c>
      <c r="AC954" s="382">
        <v>3</v>
      </c>
      <c r="AD954" s="384" t="s">
        <v>679</v>
      </c>
      <c r="AE954" s="382">
        <v>61</v>
      </c>
      <c r="AF954" s="386">
        <v>2026</v>
      </c>
      <c r="AG954" s="390">
        <v>32.273819999999994</v>
      </c>
      <c r="AH954" s="387">
        <v>19.032589546991947</v>
      </c>
      <c r="AI954" s="387">
        <v>0.94746875607969583</v>
      </c>
      <c r="AJ954" s="387">
        <v>0.47324985051041385</v>
      </c>
      <c r="AK954" s="387">
        <v>7.0616122397038853E-3</v>
      </c>
      <c r="AL954" s="387">
        <v>1.6332044053043622E-2</v>
      </c>
      <c r="AM954" s="387">
        <v>2.757286184281873E-3</v>
      </c>
      <c r="AN954" s="387">
        <v>6.2468335209188179E-3</v>
      </c>
      <c r="AO954" s="387">
        <v>0.13065634312888902</v>
      </c>
      <c r="AP954" s="387">
        <v>1.8382002812186476E-2</v>
      </c>
      <c r="AQ954" s="391">
        <v>614.25436917349953</v>
      </c>
      <c r="AR954" s="391">
        <v>30.578436089340002</v>
      </c>
      <c r="AS954" s="391">
        <v>15.273580490400002</v>
      </c>
      <c r="AT954" s="391">
        <v>0.227905202334</v>
      </c>
      <c r="AU954" s="391">
        <v>0.52709745000000019</v>
      </c>
      <c r="AV954" s="391">
        <v>8.8988157999999984E-2</v>
      </c>
      <c r="AW954" s="391">
        <v>0.20160918062410013</v>
      </c>
      <c r="AX954" s="391">
        <v>4.2167792999999998</v>
      </c>
      <c r="AY954" s="391">
        <v>0.59325744999999996</v>
      </c>
    </row>
    <row r="955" spans="1:51" customFormat="1" x14ac:dyDescent="0.25">
      <c r="A955" s="384" t="s">
        <v>1335</v>
      </c>
      <c r="B955" s="384" t="s">
        <v>336</v>
      </c>
      <c r="C955" s="382">
        <v>3</v>
      </c>
      <c r="D955" s="384" t="s">
        <v>679</v>
      </c>
      <c r="E955" s="382">
        <v>61</v>
      </c>
      <c r="F955" s="386">
        <v>2027</v>
      </c>
      <c r="G955" s="390">
        <v>32.868465000000008</v>
      </c>
      <c r="H955" s="387">
        <v>18.99320236882069</v>
      </c>
      <c r="I955" s="387">
        <v>0.9470429806907622</v>
      </c>
      <c r="J955" s="387">
        <v>0.473977413173995</v>
      </c>
      <c r="K955" s="387">
        <v>7.0518181645841957E-3</v>
      </c>
      <c r="L955" s="387">
        <v>1.6338851236283768E-2</v>
      </c>
      <c r="M955" s="387">
        <v>2.7572812420659132E-3</v>
      </c>
      <c r="N955" s="387">
        <v>6.2381769589240025E-3</v>
      </c>
      <c r="O955" s="387">
        <v>0.130710789201747</v>
      </c>
      <c r="P955" s="387">
        <v>1.8381973724662836E-2</v>
      </c>
      <c r="Q955" s="391">
        <v>624.27740729750008</v>
      </c>
      <c r="R955" s="391">
        <v>31.12784906433</v>
      </c>
      <c r="S955" s="391">
        <v>15.578910015699996</v>
      </c>
      <c r="T955" s="391">
        <v>0.23178243852899993</v>
      </c>
      <c r="U955" s="391">
        <v>0.53703295999999989</v>
      </c>
      <c r="V955" s="391">
        <v>9.0627602000000015E-2</v>
      </c>
      <c r="W955" s="391">
        <v>0.20503930103820006</v>
      </c>
      <c r="X955" s="391">
        <v>4.2962630000000006</v>
      </c>
      <c r="Y955" s="391">
        <v>0.60418726000000023</v>
      </c>
      <c r="AA955" s="384" t="s">
        <v>1335</v>
      </c>
      <c r="AB955" s="384" t="s">
        <v>336</v>
      </c>
      <c r="AC955" s="382">
        <v>3</v>
      </c>
      <c r="AD955" s="384" t="s">
        <v>679</v>
      </c>
      <c r="AE955" s="382">
        <v>61</v>
      </c>
      <c r="AF955" s="386">
        <v>2027</v>
      </c>
      <c r="AG955" s="390">
        <v>32.868465000000008</v>
      </c>
      <c r="AH955" s="387">
        <v>18.99320236882069</v>
      </c>
      <c r="AI955" s="387">
        <v>0.9470429806907622</v>
      </c>
      <c r="AJ955" s="387">
        <v>0.473977413173995</v>
      </c>
      <c r="AK955" s="387">
        <v>7.0518181645841957E-3</v>
      </c>
      <c r="AL955" s="387">
        <v>1.6338851236283768E-2</v>
      </c>
      <c r="AM955" s="387">
        <v>2.7572812420659132E-3</v>
      </c>
      <c r="AN955" s="387">
        <v>6.2381769589240025E-3</v>
      </c>
      <c r="AO955" s="387">
        <v>0.130710789201747</v>
      </c>
      <c r="AP955" s="387">
        <v>1.8381973724662836E-2</v>
      </c>
      <c r="AQ955" s="391">
        <v>624.27740729750008</v>
      </c>
      <c r="AR955" s="391">
        <v>31.12784906433</v>
      </c>
      <c r="AS955" s="391">
        <v>15.578910015699996</v>
      </c>
      <c r="AT955" s="391">
        <v>0.23178243852899993</v>
      </c>
      <c r="AU955" s="391">
        <v>0.53703295999999989</v>
      </c>
      <c r="AV955" s="391">
        <v>9.0627602000000015E-2</v>
      </c>
      <c r="AW955" s="391">
        <v>0.20503930103820006</v>
      </c>
      <c r="AX955" s="391">
        <v>4.2962630000000006</v>
      </c>
      <c r="AY955" s="391">
        <v>0.60418726000000023</v>
      </c>
    </row>
    <row r="956" spans="1:51" customFormat="1" x14ac:dyDescent="0.25">
      <c r="A956" s="384" t="s">
        <v>1336</v>
      </c>
      <c r="B956" s="384" t="s">
        <v>336</v>
      </c>
      <c r="C956" s="382">
        <v>3</v>
      </c>
      <c r="D956" s="384" t="s">
        <v>679</v>
      </c>
      <c r="E956" s="382">
        <v>61</v>
      </c>
      <c r="F956" s="386">
        <v>2028</v>
      </c>
      <c r="G956" s="390">
        <v>32.709620000000001</v>
      </c>
      <c r="H956" s="387">
        <v>18.993229724726245</v>
      </c>
      <c r="I956" s="387">
        <v>0.94704542729875796</v>
      </c>
      <c r="J956" s="387">
        <v>0.47397885651682886</v>
      </c>
      <c r="K956" s="387">
        <v>7.0518327024282172E-3</v>
      </c>
      <c r="L956" s="387">
        <v>1.6338916807960468E-2</v>
      </c>
      <c r="M956" s="387">
        <v>2.7572905463285726E-3</v>
      </c>
      <c r="N956" s="387">
        <v>6.2381852077125965E-3</v>
      </c>
      <c r="O956" s="387">
        <v>0.13071137176157963</v>
      </c>
      <c r="P956" s="387">
        <v>1.8382025226829291E-2</v>
      </c>
      <c r="Q956" s="391">
        <v>621.26132686850008</v>
      </c>
      <c r="R956" s="391">
        <v>30.977496049679999</v>
      </c>
      <c r="S956" s="391">
        <v>15.503668284699996</v>
      </c>
      <c r="T956" s="391">
        <v>0.23066276800000007</v>
      </c>
      <c r="U956" s="391">
        <v>0.53443975999999993</v>
      </c>
      <c r="V956" s="391">
        <v>9.0189926000000004E-2</v>
      </c>
      <c r="W956" s="391">
        <v>0.20404866763390012</v>
      </c>
      <c r="X956" s="391">
        <v>4.2755193</v>
      </c>
      <c r="Y956" s="391">
        <v>0.60126905999999991</v>
      </c>
      <c r="AA956" s="384" t="s">
        <v>1336</v>
      </c>
      <c r="AB956" s="384" t="s">
        <v>336</v>
      </c>
      <c r="AC956" s="382">
        <v>3</v>
      </c>
      <c r="AD956" s="384" t="s">
        <v>679</v>
      </c>
      <c r="AE956" s="382">
        <v>61</v>
      </c>
      <c r="AF956" s="386">
        <v>2028</v>
      </c>
      <c r="AG956" s="390">
        <v>32.709620000000001</v>
      </c>
      <c r="AH956" s="387">
        <v>18.993229724726245</v>
      </c>
      <c r="AI956" s="387">
        <v>0.94704542729875796</v>
      </c>
      <c r="AJ956" s="387">
        <v>0.47397885651682886</v>
      </c>
      <c r="AK956" s="387">
        <v>7.0518327024282172E-3</v>
      </c>
      <c r="AL956" s="387">
        <v>1.6338916807960468E-2</v>
      </c>
      <c r="AM956" s="387">
        <v>2.7572905463285726E-3</v>
      </c>
      <c r="AN956" s="387">
        <v>6.2381852077125965E-3</v>
      </c>
      <c r="AO956" s="387">
        <v>0.13071137176157963</v>
      </c>
      <c r="AP956" s="387">
        <v>1.8382025226829291E-2</v>
      </c>
      <c r="AQ956" s="391">
        <v>621.26132686850008</v>
      </c>
      <c r="AR956" s="391">
        <v>30.977496049679999</v>
      </c>
      <c r="AS956" s="391">
        <v>15.503668284699996</v>
      </c>
      <c r="AT956" s="391">
        <v>0.23066276800000007</v>
      </c>
      <c r="AU956" s="391">
        <v>0.53443975999999993</v>
      </c>
      <c r="AV956" s="391">
        <v>9.0189926000000004E-2</v>
      </c>
      <c r="AW956" s="391">
        <v>0.20404866763390012</v>
      </c>
      <c r="AX956" s="391">
        <v>4.2755193</v>
      </c>
      <c r="AY956" s="391">
        <v>0.60126905999999991</v>
      </c>
    </row>
    <row r="957" spans="1:51" customFormat="1" x14ac:dyDescent="0.25">
      <c r="A957" s="384" t="s">
        <v>1417</v>
      </c>
      <c r="B957" s="384" t="s">
        <v>336</v>
      </c>
      <c r="C957" s="382">
        <v>3</v>
      </c>
      <c r="D957" s="384" t="s">
        <v>679</v>
      </c>
      <c r="E957" s="382">
        <v>61</v>
      </c>
      <c r="F957" s="386">
        <v>2029</v>
      </c>
      <c r="G957" s="390">
        <v>29.534940000000006</v>
      </c>
      <c r="H957" s="387">
        <v>18.993246371538248</v>
      </c>
      <c r="I957" s="387">
        <v>0.94704728683484651</v>
      </c>
      <c r="J957" s="387">
        <v>0.4739783823227674</v>
      </c>
      <c r="K957" s="387">
        <v>7.0518554526266151E-3</v>
      </c>
      <c r="L957" s="387">
        <v>1.633894736200581E-2</v>
      </c>
      <c r="M957" s="387">
        <v>2.7572981018414121E-3</v>
      </c>
      <c r="N957" s="387">
        <v>6.2381922401704521E-3</v>
      </c>
      <c r="O957" s="387">
        <v>0.1307116351006638</v>
      </c>
      <c r="P957" s="387">
        <v>1.8382076956987216E-2</v>
      </c>
      <c r="Q957" s="391">
        <v>560.96439198860003</v>
      </c>
      <c r="R957" s="391">
        <v>27.970984793829988</v>
      </c>
      <c r="S957" s="391">
        <v>13.998923083199999</v>
      </c>
      <c r="T957" s="391">
        <v>0.20827612768199996</v>
      </c>
      <c r="U957" s="391">
        <v>0.48256982999999998</v>
      </c>
      <c r="V957" s="391">
        <v>8.1436634000000008E-2</v>
      </c>
      <c r="W957" s="391">
        <v>0.18424463352189993</v>
      </c>
      <c r="X957" s="391">
        <v>3.8605603000000004</v>
      </c>
      <c r="Y957" s="391">
        <v>0.54291354000000014</v>
      </c>
      <c r="AA957" s="384" t="s">
        <v>1417</v>
      </c>
      <c r="AB957" s="384" t="s">
        <v>336</v>
      </c>
      <c r="AC957" s="382">
        <v>3</v>
      </c>
      <c r="AD957" s="384" t="s">
        <v>679</v>
      </c>
      <c r="AE957" s="382">
        <v>61</v>
      </c>
      <c r="AF957" s="386">
        <v>2029</v>
      </c>
      <c r="AG957" s="390">
        <v>29.534940000000006</v>
      </c>
      <c r="AH957" s="387">
        <v>18.993246371538248</v>
      </c>
      <c r="AI957" s="387">
        <v>0.94704728683484651</v>
      </c>
      <c r="AJ957" s="387">
        <v>0.4739783823227674</v>
      </c>
      <c r="AK957" s="387">
        <v>7.0518554526266151E-3</v>
      </c>
      <c r="AL957" s="387">
        <v>1.633894736200581E-2</v>
      </c>
      <c r="AM957" s="387">
        <v>2.7572981018414121E-3</v>
      </c>
      <c r="AN957" s="387">
        <v>6.2381922401704521E-3</v>
      </c>
      <c r="AO957" s="387">
        <v>0.1307116351006638</v>
      </c>
      <c r="AP957" s="387">
        <v>1.8382076956987216E-2</v>
      </c>
      <c r="AQ957" s="391">
        <v>560.96439198860003</v>
      </c>
      <c r="AR957" s="391">
        <v>27.970984793829988</v>
      </c>
      <c r="AS957" s="391">
        <v>13.998923083199999</v>
      </c>
      <c r="AT957" s="391">
        <v>0.20827612768199996</v>
      </c>
      <c r="AU957" s="391">
        <v>0.48256982999999998</v>
      </c>
      <c r="AV957" s="391">
        <v>8.1436634000000008E-2</v>
      </c>
      <c r="AW957" s="391">
        <v>0.18424463352189993</v>
      </c>
      <c r="AX957" s="391">
        <v>3.8605603000000004</v>
      </c>
      <c r="AY957" s="391">
        <v>0.54291354000000014</v>
      </c>
    </row>
    <row r="958" spans="1:51" customFormat="1" x14ac:dyDescent="0.25">
      <c r="A958" s="384" t="s">
        <v>1418</v>
      </c>
      <c r="B958" s="384" t="s">
        <v>336</v>
      </c>
      <c r="C958" s="382">
        <v>3</v>
      </c>
      <c r="D958" s="384" t="s">
        <v>679</v>
      </c>
      <c r="E958" s="382">
        <v>61</v>
      </c>
      <c r="F958" s="386">
        <v>2030</v>
      </c>
      <c r="G958" s="390">
        <v>26.233111000000001</v>
      </c>
      <c r="H958" s="387">
        <v>18.993254863740717</v>
      </c>
      <c r="I958" s="387">
        <v>0.94704569040400866</v>
      </c>
      <c r="J958" s="387">
        <v>0.47397867055112158</v>
      </c>
      <c r="K958" s="387">
        <v>7.0518398187961731E-3</v>
      </c>
      <c r="L958" s="387">
        <v>1.6338932885238047E-2</v>
      </c>
      <c r="M958" s="387">
        <v>2.7572949315847434E-3</v>
      </c>
      <c r="N958" s="387">
        <v>6.2381927756795597E-3</v>
      </c>
      <c r="O958" s="387">
        <v>0.13071153474706068</v>
      </c>
      <c r="P958" s="387">
        <v>1.8382049692848092E-2</v>
      </c>
      <c r="Q958" s="391">
        <v>498.25216309180013</v>
      </c>
      <c r="R958" s="391">
        <v>24.843954718439996</v>
      </c>
      <c r="S958" s="391">
        <v>12.433935076200004</v>
      </c>
      <c r="T958" s="391">
        <v>0.1849916967206999</v>
      </c>
      <c r="U958" s="391">
        <v>0.42862103999999995</v>
      </c>
      <c r="V958" s="391">
        <v>7.2332423999999979E-2</v>
      </c>
      <c r="W958" s="391">
        <v>0.16364720352379999</v>
      </c>
      <c r="X958" s="391">
        <v>3.4289702000000002</v>
      </c>
      <c r="Y958" s="391">
        <v>0.48221834999999991</v>
      </c>
      <c r="AA958" s="384" t="s">
        <v>1418</v>
      </c>
      <c r="AB958" s="384" t="s">
        <v>336</v>
      </c>
      <c r="AC958" s="382">
        <v>3</v>
      </c>
      <c r="AD958" s="384" t="s">
        <v>679</v>
      </c>
      <c r="AE958" s="382">
        <v>61</v>
      </c>
      <c r="AF958" s="386">
        <v>2030</v>
      </c>
      <c r="AG958" s="390">
        <v>26.233111000000001</v>
      </c>
      <c r="AH958" s="387">
        <v>18.993254863740717</v>
      </c>
      <c r="AI958" s="387">
        <v>0.94704569040400866</v>
      </c>
      <c r="AJ958" s="387">
        <v>0.47397867055112158</v>
      </c>
      <c r="AK958" s="387">
        <v>7.0518398187961731E-3</v>
      </c>
      <c r="AL958" s="387">
        <v>1.6338932885238047E-2</v>
      </c>
      <c r="AM958" s="387">
        <v>2.7572949315847434E-3</v>
      </c>
      <c r="AN958" s="387">
        <v>6.2381927756795597E-3</v>
      </c>
      <c r="AO958" s="387">
        <v>0.13071153474706068</v>
      </c>
      <c r="AP958" s="387">
        <v>1.8382049692848092E-2</v>
      </c>
      <c r="AQ958" s="391">
        <v>498.25216309180013</v>
      </c>
      <c r="AR958" s="391">
        <v>24.843954718439996</v>
      </c>
      <c r="AS958" s="391">
        <v>12.433935076200004</v>
      </c>
      <c r="AT958" s="391">
        <v>0.1849916967206999</v>
      </c>
      <c r="AU958" s="391">
        <v>0.42862103999999995</v>
      </c>
      <c r="AV958" s="391">
        <v>7.2332423999999979E-2</v>
      </c>
      <c r="AW958" s="391">
        <v>0.16364720352379999</v>
      </c>
      <c r="AX958" s="391">
        <v>3.4289702000000002</v>
      </c>
      <c r="AY958" s="391">
        <v>0.48221834999999991</v>
      </c>
    </row>
    <row r="959" spans="1:51" customFormat="1" x14ac:dyDescent="0.25">
      <c r="A959" s="384" t="s">
        <v>2128</v>
      </c>
      <c r="B959" s="384" t="s">
        <v>336</v>
      </c>
      <c r="C959" s="382">
        <v>3</v>
      </c>
      <c r="D959" s="384" t="s">
        <v>679</v>
      </c>
      <c r="E959" s="382">
        <v>61</v>
      </c>
      <c r="F959" s="386">
        <v>2031</v>
      </c>
      <c r="G959" s="390">
        <v>24.612906000000002</v>
      </c>
      <c r="H959" s="387">
        <v>18.993232167124024</v>
      </c>
      <c r="I959" s="387">
        <v>0.94704582403231885</v>
      </c>
      <c r="J959" s="387">
        <v>0.47397874819413849</v>
      </c>
      <c r="K959" s="387">
        <v>7.051827767720723E-3</v>
      </c>
      <c r="L959" s="387">
        <v>1.633892438381717E-2</v>
      </c>
      <c r="M959" s="387">
        <v>2.7572964768971214E-3</v>
      </c>
      <c r="N959" s="387">
        <v>6.238182775118061E-3</v>
      </c>
      <c r="O959" s="387">
        <v>0.13071136744275541</v>
      </c>
      <c r="P959" s="387">
        <v>1.8382057364538747E-2</v>
      </c>
      <c r="Q959" s="391">
        <v>467.47863796559994</v>
      </c>
      <c r="R959" s="391">
        <v>23.309549844600006</v>
      </c>
      <c r="S959" s="391">
        <v>11.665994375300002</v>
      </c>
      <c r="T959" s="391">
        <v>0.17356597397510001</v>
      </c>
      <c r="U959" s="391">
        <v>0.40214841000000001</v>
      </c>
      <c r="V959" s="391">
        <v>6.7865079000000023E-2</v>
      </c>
      <c r="W959" s="391">
        <v>0.15353980625479999</v>
      </c>
      <c r="X959" s="391">
        <v>3.2171865999999998</v>
      </c>
      <c r="Y959" s="391">
        <v>0.45243584999999992</v>
      </c>
      <c r="AA959" s="384" t="s">
        <v>2128</v>
      </c>
      <c r="AB959" s="384" t="s">
        <v>336</v>
      </c>
      <c r="AC959" s="382">
        <v>3</v>
      </c>
      <c r="AD959" s="384" t="s">
        <v>679</v>
      </c>
      <c r="AE959" s="382">
        <v>61</v>
      </c>
      <c r="AF959" s="386">
        <v>2031</v>
      </c>
      <c r="AG959" s="390">
        <v>24.612906000000002</v>
      </c>
      <c r="AH959" s="387">
        <v>18.993232167124024</v>
      </c>
      <c r="AI959" s="387">
        <v>0.94704582403231885</v>
      </c>
      <c r="AJ959" s="387">
        <v>0.47397874819413849</v>
      </c>
      <c r="AK959" s="387">
        <v>7.051827767720723E-3</v>
      </c>
      <c r="AL959" s="387">
        <v>1.633892438381717E-2</v>
      </c>
      <c r="AM959" s="387">
        <v>2.7572964768971214E-3</v>
      </c>
      <c r="AN959" s="387">
        <v>6.238182775118061E-3</v>
      </c>
      <c r="AO959" s="387">
        <v>0.13071136744275541</v>
      </c>
      <c r="AP959" s="387">
        <v>1.8382057364538747E-2</v>
      </c>
      <c r="AQ959" s="391">
        <v>467.47863796559994</v>
      </c>
      <c r="AR959" s="391">
        <v>23.309549844600006</v>
      </c>
      <c r="AS959" s="391">
        <v>11.665994375300002</v>
      </c>
      <c r="AT959" s="391">
        <v>0.17356597397510001</v>
      </c>
      <c r="AU959" s="391">
        <v>0.40214841000000001</v>
      </c>
      <c r="AV959" s="391">
        <v>6.7865079000000023E-2</v>
      </c>
      <c r="AW959" s="391">
        <v>0.15353980625479999</v>
      </c>
      <c r="AX959" s="391">
        <v>3.2171865999999998</v>
      </c>
      <c r="AY959" s="391">
        <v>0.45243584999999992</v>
      </c>
    </row>
    <row r="960" spans="1:51" customFormat="1" x14ac:dyDescent="0.25">
      <c r="A960" s="384" t="s">
        <v>2129</v>
      </c>
      <c r="B960" s="384" t="s">
        <v>336</v>
      </c>
      <c r="C960" s="382">
        <v>3</v>
      </c>
      <c r="D960" s="384" t="s">
        <v>983</v>
      </c>
      <c r="E960" s="382">
        <v>62</v>
      </c>
      <c r="F960" s="386">
        <v>62</v>
      </c>
      <c r="G960" s="390">
        <v>3525.9810253999999</v>
      </c>
      <c r="H960" s="387">
        <v>34.142684779338232</v>
      </c>
      <c r="I960" s="387">
        <v>0.94754908822601525</v>
      </c>
      <c r="J960" s="387">
        <v>0.83508551133858877</v>
      </c>
      <c r="K960" s="387">
        <v>0</v>
      </c>
      <c r="L960" s="387">
        <v>1.6021032582440396E-2</v>
      </c>
      <c r="M960" s="387">
        <v>2.7572953476393369E-3</v>
      </c>
      <c r="N960" s="387">
        <v>0</v>
      </c>
      <c r="O960" s="387">
        <v>0.12816825847176325</v>
      </c>
      <c r="P960" s="387">
        <v>1.8382061447323635E-2</v>
      </c>
      <c r="Q960" s="391">
        <v>120386.45868816</v>
      </c>
      <c r="R960" s="391">
        <v>3341.0401057200002</v>
      </c>
      <c r="S960" s="391">
        <v>2944.4956675663207</v>
      </c>
      <c r="T960" s="391">
        <v>0</v>
      </c>
      <c r="U960" s="391">
        <v>56.489856892999995</v>
      </c>
      <c r="V960" s="391">
        <v>9.7221710771999987</v>
      </c>
      <c r="W960" s="391">
        <v>0</v>
      </c>
      <c r="X960" s="391">
        <v>451.91884743000003</v>
      </c>
      <c r="Y960" s="391">
        <v>64.814799870999991</v>
      </c>
      <c r="AA960" s="384" t="s">
        <v>2129</v>
      </c>
      <c r="AB960" s="384" t="s">
        <v>336</v>
      </c>
      <c r="AC960" s="382">
        <v>3</v>
      </c>
      <c r="AD960" s="384" t="s">
        <v>983</v>
      </c>
      <c r="AE960" s="382">
        <v>62</v>
      </c>
      <c r="AF960" s="386">
        <v>62</v>
      </c>
      <c r="AG960" s="390">
        <v>3525.9810253999999</v>
      </c>
      <c r="AH960" s="387">
        <v>34.142684779338232</v>
      </c>
      <c r="AI960" s="387">
        <v>0.94754908822601525</v>
      </c>
      <c r="AJ960" s="387">
        <v>0.83508551133858877</v>
      </c>
      <c r="AK960" s="387">
        <v>0</v>
      </c>
      <c r="AL960" s="387">
        <v>1.6021032582440396E-2</v>
      </c>
      <c r="AM960" s="387">
        <v>2.7572953476393369E-3</v>
      </c>
      <c r="AN960" s="387">
        <v>0</v>
      </c>
      <c r="AO960" s="387">
        <v>0.12816825847176325</v>
      </c>
      <c r="AP960" s="387">
        <v>1.8382061447323635E-2</v>
      </c>
      <c r="AQ960" s="391">
        <v>120386.45868816</v>
      </c>
      <c r="AR960" s="391">
        <v>3341.0401057200002</v>
      </c>
      <c r="AS960" s="391">
        <v>2944.4956675663207</v>
      </c>
      <c r="AT960" s="391">
        <v>0</v>
      </c>
      <c r="AU960" s="391">
        <v>56.489856892999995</v>
      </c>
      <c r="AV960" s="391">
        <v>9.7221710771999987</v>
      </c>
      <c r="AW960" s="391">
        <v>0</v>
      </c>
      <c r="AX960" s="391">
        <v>451.91884743000003</v>
      </c>
      <c r="AY960" s="391">
        <v>64.814799870999991</v>
      </c>
    </row>
    <row r="961" spans="1:51" customFormat="1" x14ac:dyDescent="0.25">
      <c r="A961" s="384" t="s">
        <v>2130</v>
      </c>
      <c r="B961" s="384" t="s">
        <v>336</v>
      </c>
      <c r="C961" s="382">
        <v>3</v>
      </c>
      <c r="D961" s="384" t="s">
        <v>983</v>
      </c>
      <c r="E961" s="382">
        <v>62</v>
      </c>
      <c r="F961" s="386">
        <v>2012</v>
      </c>
      <c r="G961" s="390">
        <v>3.2834298999999993</v>
      </c>
      <c r="H961" s="387">
        <v>43.601881075639852</v>
      </c>
      <c r="I961" s="387">
        <v>1.032434683621539</v>
      </c>
      <c r="J961" s="387">
        <v>1.0598210581928369</v>
      </c>
      <c r="K961" s="387">
        <v>0</v>
      </c>
      <c r="L961" s="387">
        <v>1.5410942685269453E-2</v>
      </c>
      <c r="M961" s="387">
        <v>2.757296021456101E-3</v>
      </c>
      <c r="N961" s="387">
        <v>0</v>
      </c>
      <c r="O961" s="387">
        <v>0.12328746534226299</v>
      </c>
      <c r="P961" s="387">
        <v>1.8382065351844428E-2</v>
      </c>
      <c r="Q961" s="391">
        <v>143.16372002000003</v>
      </c>
      <c r="R961" s="391">
        <v>3.3899269100000007</v>
      </c>
      <c r="S961" s="391">
        <v>3.4798481511200001</v>
      </c>
      <c r="T961" s="391">
        <v>0</v>
      </c>
      <c r="U961" s="391">
        <v>5.060075E-2</v>
      </c>
      <c r="V961" s="391">
        <v>9.0533882000000017E-3</v>
      </c>
      <c r="W961" s="391">
        <v>0</v>
      </c>
      <c r="X961" s="391">
        <v>0.40480574999999996</v>
      </c>
      <c r="Y961" s="391">
        <v>6.0356223000000001E-2</v>
      </c>
      <c r="AA961" s="384" t="s">
        <v>2130</v>
      </c>
      <c r="AB961" s="384" t="s">
        <v>336</v>
      </c>
      <c r="AC961" s="382">
        <v>3</v>
      </c>
      <c r="AD961" s="384" t="s">
        <v>983</v>
      </c>
      <c r="AE961" s="382">
        <v>62</v>
      </c>
      <c r="AF961" s="386">
        <v>2012</v>
      </c>
      <c r="AG961" s="390">
        <v>3.2834298999999993</v>
      </c>
      <c r="AH961" s="387">
        <v>43.601881075639852</v>
      </c>
      <c r="AI961" s="387">
        <v>1.032434683621539</v>
      </c>
      <c r="AJ961" s="387">
        <v>1.0598210581928369</v>
      </c>
      <c r="AK961" s="387">
        <v>0</v>
      </c>
      <c r="AL961" s="387">
        <v>1.5410942685269453E-2</v>
      </c>
      <c r="AM961" s="387">
        <v>2.757296021456101E-3</v>
      </c>
      <c r="AN961" s="387">
        <v>0</v>
      </c>
      <c r="AO961" s="387">
        <v>0.12328746534226299</v>
      </c>
      <c r="AP961" s="387">
        <v>1.8382065351844428E-2</v>
      </c>
      <c r="AQ961" s="391">
        <v>143.16372002000003</v>
      </c>
      <c r="AR961" s="391">
        <v>3.3899269100000007</v>
      </c>
      <c r="AS961" s="391">
        <v>3.4798481511200001</v>
      </c>
      <c r="AT961" s="391">
        <v>0</v>
      </c>
      <c r="AU961" s="391">
        <v>5.060075E-2</v>
      </c>
      <c r="AV961" s="391">
        <v>9.0533882000000017E-3</v>
      </c>
      <c r="AW961" s="391">
        <v>0</v>
      </c>
      <c r="AX961" s="391">
        <v>0.40480574999999996</v>
      </c>
      <c r="AY961" s="391">
        <v>6.0356223000000001E-2</v>
      </c>
    </row>
    <row r="962" spans="1:51" customFormat="1" x14ac:dyDescent="0.25">
      <c r="A962" s="384" t="s">
        <v>2131</v>
      </c>
      <c r="B962" s="384" t="s">
        <v>336</v>
      </c>
      <c r="C962" s="382">
        <v>3</v>
      </c>
      <c r="D962" s="384" t="s">
        <v>983</v>
      </c>
      <c r="E962" s="382">
        <v>62</v>
      </c>
      <c r="F962" s="386">
        <v>2013</v>
      </c>
      <c r="G962" s="390">
        <v>8.6156314999999992</v>
      </c>
      <c r="H962" s="387">
        <v>43.601786130244776</v>
      </c>
      <c r="I962" s="387">
        <v>1.0324316342916942</v>
      </c>
      <c r="J962" s="387">
        <v>1.0598193061297938</v>
      </c>
      <c r="K962" s="387">
        <v>0</v>
      </c>
      <c r="L962" s="387">
        <v>1.5410847481116152E-2</v>
      </c>
      <c r="M962" s="387">
        <v>2.7572858704553475E-3</v>
      </c>
      <c r="N962" s="387">
        <v>0</v>
      </c>
      <c r="O962" s="387">
        <v>0.1232868745605009</v>
      </c>
      <c r="P962" s="387">
        <v>1.8382008097723303E-2</v>
      </c>
      <c r="Q962" s="391">
        <v>375.65692203999993</v>
      </c>
      <c r="R962" s="391">
        <v>8.895050509999999</v>
      </c>
      <c r="S962" s="391">
        <v>9.1310125981999946</v>
      </c>
      <c r="T962" s="391">
        <v>0</v>
      </c>
      <c r="U962" s="391">
        <v>0.13277418299999996</v>
      </c>
      <c r="V962" s="391">
        <v>2.3755759000000008E-2</v>
      </c>
      <c r="W962" s="391">
        <v>0</v>
      </c>
      <c r="X962" s="391">
        <v>1.0621942800000002</v>
      </c>
      <c r="Y962" s="391">
        <v>0.15837260799999997</v>
      </c>
      <c r="AA962" s="384" t="s">
        <v>2131</v>
      </c>
      <c r="AB962" s="384" t="s">
        <v>336</v>
      </c>
      <c r="AC962" s="382">
        <v>3</v>
      </c>
      <c r="AD962" s="384" t="s">
        <v>983</v>
      </c>
      <c r="AE962" s="382">
        <v>62</v>
      </c>
      <c r="AF962" s="386">
        <v>2013</v>
      </c>
      <c r="AG962" s="390">
        <v>8.6156314999999992</v>
      </c>
      <c r="AH962" s="387">
        <v>43.601786130244776</v>
      </c>
      <c r="AI962" s="387">
        <v>1.0324316342916942</v>
      </c>
      <c r="AJ962" s="387">
        <v>1.0598193061297938</v>
      </c>
      <c r="AK962" s="387">
        <v>0</v>
      </c>
      <c r="AL962" s="387">
        <v>1.5410847481116152E-2</v>
      </c>
      <c r="AM962" s="387">
        <v>2.7572858704553475E-3</v>
      </c>
      <c r="AN962" s="387">
        <v>0</v>
      </c>
      <c r="AO962" s="387">
        <v>0.1232868745605009</v>
      </c>
      <c r="AP962" s="387">
        <v>1.8382008097723303E-2</v>
      </c>
      <c r="AQ962" s="391">
        <v>375.65692203999993</v>
      </c>
      <c r="AR962" s="391">
        <v>8.895050509999999</v>
      </c>
      <c r="AS962" s="391">
        <v>9.1310125981999946</v>
      </c>
      <c r="AT962" s="391">
        <v>0</v>
      </c>
      <c r="AU962" s="391">
        <v>0.13277418299999996</v>
      </c>
      <c r="AV962" s="391">
        <v>2.3755759000000008E-2</v>
      </c>
      <c r="AW962" s="391">
        <v>0</v>
      </c>
      <c r="AX962" s="391">
        <v>1.0621942800000002</v>
      </c>
      <c r="AY962" s="391">
        <v>0.15837260799999997</v>
      </c>
    </row>
    <row r="963" spans="1:51" customFormat="1" x14ac:dyDescent="0.25">
      <c r="A963" s="384" t="s">
        <v>2132</v>
      </c>
      <c r="B963" s="384" t="s">
        <v>336</v>
      </c>
      <c r="C963" s="382">
        <v>3</v>
      </c>
      <c r="D963" s="384" t="s">
        <v>983</v>
      </c>
      <c r="E963" s="382">
        <v>62</v>
      </c>
      <c r="F963" s="386">
        <v>2014</v>
      </c>
      <c r="G963" s="390">
        <v>84.83038300000004</v>
      </c>
      <c r="H963" s="387">
        <v>42.786386718305849</v>
      </c>
      <c r="I963" s="387">
        <v>1.0298447114166625</v>
      </c>
      <c r="J963" s="387">
        <v>1.0593114833867951</v>
      </c>
      <c r="K963" s="387">
        <v>0</v>
      </c>
      <c r="L963" s="387">
        <v>1.5888421369027645E-2</v>
      </c>
      <c r="M963" s="387">
        <v>2.7573084280428143E-3</v>
      </c>
      <c r="N963" s="387">
        <v>0</v>
      </c>
      <c r="O963" s="387">
        <v>0.12710730069437501</v>
      </c>
      <c r="P963" s="387">
        <v>1.8382144755847672E-2</v>
      </c>
      <c r="Q963" s="391">
        <v>3629.5855725000001</v>
      </c>
      <c r="R963" s="391">
        <v>87.362121299999998</v>
      </c>
      <c r="S963" s="391">
        <v>89.861798852000021</v>
      </c>
      <c r="T963" s="391">
        <v>0</v>
      </c>
      <c r="U963" s="391">
        <v>1.3478208700000001</v>
      </c>
      <c r="V963" s="391">
        <v>0.23390353</v>
      </c>
      <c r="W963" s="391">
        <v>0</v>
      </c>
      <c r="X963" s="391">
        <v>10.782561000000003</v>
      </c>
      <c r="Y963" s="391">
        <v>1.5593643800000003</v>
      </c>
      <c r="AA963" s="384" t="s">
        <v>2132</v>
      </c>
      <c r="AB963" s="384" t="s">
        <v>336</v>
      </c>
      <c r="AC963" s="382">
        <v>3</v>
      </c>
      <c r="AD963" s="384" t="s">
        <v>983</v>
      </c>
      <c r="AE963" s="382">
        <v>62</v>
      </c>
      <c r="AF963" s="386">
        <v>2014</v>
      </c>
      <c r="AG963" s="390">
        <v>84.83038300000004</v>
      </c>
      <c r="AH963" s="387">
        <v>42.786386718305849</v>
      </c>
      <c r="AI963" s="387">
        <v>1.0298447114166625</v>
      </c>
      <c r="AJ963" s="387">
        <v>1.0593114833867951</v>
      </c>
      <c r="AK963" s="387">
        <v>0</v>
      </c>
      <c r="AL963" s="387">
        <v>1.5888421369027645E-2</v>
      </c>
      <c r="AM963" s="387">
        <v>2.7573084280428143E-3</v>
      </c>
      <c r="AN963" s="387">
        <v>0</v>
      </c>
      <c r="AO963" s="387">
        <v>0.12710730069437501</v>
      </c>
      <c r="AP963" s="387">
        <v>1.8382144755847672E-2</v>
      </c>
      <c r="AQ963" s="391">
        <v>3629.5855725000001</v>
      </c>
      <c r="AR963" s="391">
        <v>87.362121299999998</v>
      </c>
      <c r="AS963" s="391">
        <v>89.861798852000021</v>
      </c>
      <c r="AT963" s="391">
        <v>0</v>
      </c>
      <c r="AU963" s="391">
        <v>1.3478208700000001</v>
      </c>
      <c r="AV963" s="391">
        <v>0.23390353</v>
      </c>
      <c r="AW963" s="391">
        <v>0</v>
      </c>
      <c r="AX963" s="391">
        <v>10.782561000000003</v>
      </c>
      <c r="AY963" s="391">
        <v>1.5593643800000003</v>
      </c>
    </row>
    <row r="964" spans="1:51" customFormat="1" x14ac:dyDescent="0.25">
      <c r="A964" s="384" t="s">
        <v>2133</v>
      </c>
      <c r="B964" s="384" t="s">
        <v>336</v>
      </c>
      <c r="C964" s="382">
        <v>3</v>
      </c>
      <c r="D964" s="384" t="s">
        <v>983</v>
      </c>
      <c r="E964" s="382">
        <v>62</v>
      </c>
      <c r="F964" s="386">
        <v>2015</v>
      </c>
      <c r="G964" s="390">
        <v>90.557569000000029</v>
      </c>
      <c r="H964" s="387">
        <v>42.786232562183699</v>
      </c>
      <c r="I964" s="387">
        <v>1.0298429389154646</v>
      </c>
      <c r="J964" s="387">
        <v>1.0593091170325024</v>
      </c>
      <c r="K964" s="387">
        <v>0</v>
      </c>
      <c r="L964" s="387">
        <v>1.5888396032362574E-2</v>
      </c>
      <c r="M964" s="387">
        <v>2.7572924357101495E-3</v>
      </c>
      <c r="N964" s="387">
        <v>0</v>
      </c>
      <c r="O964" s="387">
        <v>0.12710724158242362</v>
      </c>
      <c r="P964" s="387">
        <v>1.8382044464996625E-2</v>
      </c>
      <c r="Q964" s="391">
        <v>3874.6172074999986</v>
      </c>
      <c r="R964" s="391">
        <v>93.260073000000006</v>
      </c>
      <c r="S964" s="391">
        <v>95.928458457999938</v>
      </c>
      <c r="T964" s="391">
        <v>0</v>
      </c>
      <c r="U964" s="391">
        <v>1.4388145200000004</v>
      </c>
      <c r="V964" s="391">
        <v>0.24969370000000002</v>
      </c>
      <c r="W964" s="391">
        <v>0</v>
      </c>
      <c r="X964" s="391">
        <v>11.5105228</v>
      </c>
      <c r="Y964" s="391">
        <v>1.6646332600000004</v>
      </c>
      <c r="AA964" s="384" t="s">
        <v>2133</v>
      </c>
      <c r="AB964" s="384" t="s">
        <v>336</v>
      </c>
      <c r="AC964" s="382">
        <v>3</v>
      </c>
      <c r="AD964" s="384" t="s">
        <v>983</v>
      </c>
      <c r="AE964" s="382">
        <v>62</v>
      </c>
      <c r="AF964" s="386">
        <v>2015</v>
      </c>
      <c r="AG964" s="390">
        <v>90.557569000000029</v>
      </c>
      <c r="AH964" s="387">
        <v>42.786232562183699</v>
      </c>
      <c r="AI964" s="387">
        <v>1.0298429389154646</v>
      </c>
      <c r="AJ964" s="387">
        <v>1.0593091170325024</v>
      </c>
      <c r="AK964" s="387">
        <v>0</v>
      </c>
      <c r="AL964" s="387">
        <v>1.5888396032362574E-2</v>
      </c>
      <c r="AM964" s="387">
        <v>2.7572924357101495E-3</v>
      </c>
      <c r="AN964" s="387">
        <v>0</v>
      </c>
      <c r="AO964" s="387">
        <v>0.12710724158242362</v>
      </c>
      <c r="AP964" s="387">
        <v>1.8382044464996625E-2</v>
      </c>
      <c r="AQ964" s="391">
        <v>3874.6172074999986</v>
      </c>
      <c r="AR964" s="391">
        <v>93.260073000000006</v>
      </c>
      <c r="AS964" s="391">
        <v>95.928458457999938</v>
      </c>
      <c r="AT964" s="391">
        <v>0</v>
      </c>
      <c r="AU964" s="391">
        <v>1.4388145200000004</v>
      </c>
      <c r="AV964" s="391">
        <v>0.24969370000000002</v>
      </c>
      <c r="AW964" s="391">
        <v>0</v>
      </c>
      <c r="AX964" s="391">
        <v>11.5105228</v>
      </c>
      <c r="AY964" s="391">
        <v>1.6646332600000004</v>
      </c>
    </row>
    <row r="965" spans="1:51" customFormat="1" x14ac:dyDescent="0.25">
      <c r="A965" s="384" t="s">
        <v>2134</v>
      </c>
      <c r="B965" s="384" t="s">
        <v>336</v>
      </c>
      <c r="C965" s="382">
        <v>3</v>
      </c>
      <c r="D965" s="384" t="s">
        <v>983</v>
      </c>
      <c r="E965" s="382">
        <v>62</v>
      </c>
      <c r="F965" s="386">
        <v>2016</v>
      </c>
      <c r="G965" s="390">
        <v>173.86202799999995</v>
      </c>
      <c r="H965" s="387">
        <v>42.786162076747445</v>
      </c>
      <c r="I965" s="387">
        <v>1.0298406619299298</v>
      </c>
      <c r="J965" s="387">
        <v>1.0593066068630004</v>
      </c>
      <c r="K965" s="387">
        <v>0</v>
      </c>
      <c r="L965" s="387">
        <v>1.5888349525061334E-2</v>
      </c>
      <c r="M965" s="387">
        <v>2.7572958023933791E-3</v>
      </c>
      <c r="N965" s="387">
        <v>0</v>
      </c>
      <c r="O965" s="387">
        <v>0.12710688385620353</v>
      </c>
      <c r="P965" s="387">
        <v>1.8382051772684951E-2</v>
      </c>
      <c r="Q965" s="391">
        <v>7438.8889090000002</v>
      </c>
      <c r="R965" s="391">
        <v>179.05018599999994</v>
      </c>
      <c r="S965" s="391">
        <v>184.17319494299991</v>
      </c>
      <c r="T965" s="391">
        <v>0</v>
      </c>
      <c r="U965" s="391">
        <v>2.7623806699999998</v>
      </c>
      <c r="V965" s="391">
        <v>0.47938903999999999</v>
      </c>
      <c r="W965" s="391">
        <v>0</v>
      </c>
      <c r="X965" s="391">
        <v>22.099060599999998</v>
      </c>
      <c r="Y965" s="391">
        <v>3.1959407999999998</v>
      </c>
      <c r="AA965" s="384" t="s">
        <v>2134</v>
      </c>
      <c r="AB965" s="384" t="s">
        <v>336</v>
      </c>
      <c r="AC965" s="382">
        <v>3</v>
      </c>
      <c r="AD965" s="384" t="s">
        <v>983</v>
      </c>
      <c r="AE965" s="382">
        <v>62</v>
      </c>
      <c r="AF965" s="386">
        <v>2016</v>
      </c>
      <c r="AG965" s="390">
        <v>173.86202799999995</v>
      </c>
      <c r="AH965" s="387">
        <v>42.786162076747445</v>
      </c>
      <c r="AI965" s="387">
        <v>1.0298406619299298</v>
      </c>
      <c r="AJ965" s="387">
        <v>1.0593066068630004</v>
      </c>
      <c r="AK965" s="387">
        <v>0</v>
      </c>
      <c r="AL965" s="387">
        <v>1.5888349525061334E-2</v>
      </c>
      <c r="AM965" s="387">
        <v>2.7572958023933791E-3</v>
      </c>
      <c r="AN965" s="387">
        <v>0</v>
      </c>
      <c r="AO965" s="387">
        <v>0.12710688385620353</v>
      </c>
      <c r="AP965" s="387">
        <v>1.8382051772684951E-2</v>
      </c>
      <c r="AQ965" s="391">
        <v>7438.8889090000002</v>
      </c>
      <c r="AR965" s="391">
        <v>179.05018599999994</v>
      </c>
      <c r="AS965" s="391">
        <v>184.17319494299991</v>
      </c>
      <c r="AT965" s="391">
        <v>0</v>
      </c>
      <c r="AU965" s="391">
        <v>2.7623806699999998</v>
      </c>
      <c r="AV965" s="391">
        <v>0.47938903999999999</v>
      </c>
      <c r="AW965" s="391">
        <v>0</v>
      </c>
      <c r="AX965" s="391">
        <v>22.099060599999998</v>
      </c>
      <c r="AY965" s="391">
        <v>3.1959407999999998</v>
      </c>
    </row>
    <row r="966" spans="1:51" customFormat="1" x14ac:dyDescent="0.25">
      <c r="A966" s="384" t="s">
        <v>2135</v>
      </c>
      <c r="B966" s="384" t="s">
        <v>336</v>
      </c>
      <c r="C966" s="382">
        <v>3</v>
      </c>
      <c r="D966" s="384" t="s">
        <v>983</v>
      </c>
      <c r="E966" s="382">
        <v>62</v>
      </c>
      <c r="F966" s="386">
        <v>2017</v>
      </c>
      <c r="G966" s="390">
        <v>150.17305000000002</v>
      </c>
      <c r="H966" s="387">
        <v>42.786389950793435</v>
      </c>
      <c r="I966" s="387">
        <v>1.0298443762046519</v>
      </c>
      <c r="J966" s="387">
        <v>1.0593112908740947</v>
      </c>
      <c r="K966" s="387">
        <v>0</v>
      </c>
      <c r="L966" s="387">
        <v>1.5888396686356176E-2</v>
      </c>
      <c r="M966" s="387">
        <v>2.7572988628785256E-3</v>
      </c>
      <c r="N966" s="387">
        <v>0</v>
      </c>
      <c r="O966" s="387">
        <v>0.12710723062493562</v>
      </c>
      <c r="P966" s="387">
        <v>1.838208187154752E-2</v>
      </c>
      <c r="Q966" s="391">
        <v>6425.3626774000004</v>
      </c>
      <c r="R966" s="391">
        <v>154.65487100000001</v>
      </c>
      <c r="S966" s="391">
        <v>159.08000744999998</v>
      </c>
      <c r="T966" s="391">
        <v>0</v>
      </c>
      <c r="U966" s="391">
        <v>2.3860089900000006</v>
      </c>
      <c r="V966" s="391">
        <v>0.41407198000000001</v>
      </c>
      <c r="W966" s="391">
        <v>0</v>
      </c>
      <c r="X966" s="391">
        <v>19.08808049999999</v>
      </c>
      <c r="Y966" s="391">
        <v>2.7604932999999994</v>
      </c>
      <c r="AA966" s="384" t="s">
        <v>2135</v>
      </c>
      <c r="AB966" s="384" t="s">
        <v>336</v>
      </c>
      <c r="AC966" s="382">
        <v>3</v>
      </c>
      <c r="AD966" s="384" t="s">
        <v>983</v>
      </c>
      <c r="AE966" s="382">
        <v>62</v>
      </c>
      <c r="AF966" s="386">
        <v>2017</v>
      </c>
      <c r="AG966" s="390">
        <v>150.17305000000002</v>
      </c>
      <c r="AH966" s="387">
        <v>42.786389950793435</v>
      </c>
      <c r="AI966" s="387">
        <v>1.0298443762046519</v>
      </c>
      <c r="AJ966" s="387">
        <v>1.0593112908740947</v>
      </c>
      <c r="AK966" s="387">
        <v>0</v>
      </c>
      <c r="AL966" s="387">
        <v>1.5888396686356176E-2</v>
      </c>
      <c r="AM966" s="387">
        <v>2.7572988628785256E-3</v>
      </c>
      <c r="AN966" s="387">
        <v>0</v>
      </c>
      <c r="AO966" s="387">
        <v>0.12710723062493562</v>
      </c>
      <c r="AP966" s="387">
        <v>1.838208187154752E-2</v>
      </c>
      <c r="AQ966" s="391">
        <v>6425.3626774000004</v>
      </c>
      <c r="AR966" s="391">
        <v>154.65487100000001</v>
      </c>
      <c r="AS966" s="391">
        <v>159.08000744999998</v>
      </c>
      <c r="AT966" s="391">
        <v>0</v>
      </c>
      <c r="AU966" s="391">
        <v>2.3860089900000006</v>
      </c>
      <c r="AV966" s="391">
        <v>0.41407198000000001</v>
      </c>
      <c r="AW966" s="391">
        <v>0</v>
      </c>
      <c r="AX966" s="391">
        <v>19.08808049999999</v>
      </c>
      <c r="AY966" s="391">
        <v>2.7604932999999994</v>
      </c>
    </row>
    <row r="967" spans="1:51" customFormat="1" x14ac:dyDescent="0.25">
      <c r="A967" s="384" t="s">
        <v>2136</v>
      </c>
      <c r="B967" s="384" t="s">
        <v>336</v>
      </c>
      <c r="C967" s="382">
        <v>3</v>
      </c>
      <c r="D967" s="384" t="s">
        <v>983</v>
      </c>
      <c r="E967" s="382">
        <v>62</v>
      </c>
      <c r="F967" s="386">
        <v>2018</v>
      </c>
      <c r="G967" s="390">
        <v>161.51958099999999</v>
      </c>
      <c r="H967" s="387">
        <v>42.786237240796225</v>
      </c>
      <c r="I967" s="387">
        <v>1.0298418121825121</v>
      </c>
      <c r="J967" s="387">
        <v>1.0593098601772624</v>
      </c>
      <c r="K967" s="387">
        <v>0</v>
      </c>
      <c r="L967" s="387">
        <v>1.5888349227453726E-2</v>
      </c>
      <c r="M967" s="387">
        <v>2.7572962190881372E-3</v>
      </c>
      <c r="N967" s="387">
        <v>0</v>
      </c>
      <c r="O967" s="387">
        <v>0.12710677846545429</v>
      </c>
      <c r="P967" s="387">
        <v>1.8382053628531892E-2</v>
      </c>
      <c r="Q967" s="391">
        <v>6910.8151117000016</v>
      </c>
      <c r="R967" s="391">
        <v>166.33961800000003</v>
      </c>
      <c r="S967" s="391">
        <v>171.09928476499999</v>
      </c>
      <c r="T967" s="391">
        <v>0</v>
      </c>
      <c r="U967" s="391">
        <v>2.5662795099999993</v>
      </c>
      <c r="V967" s="391">
        <v>0.44535733000000011</v>
      </c>
      <c r="W967" s="391">
        <v>0</v>
      </c>
      <c r="X967" s="391">
        <v>20.530233599999999</v>
      </c>
      <c r="Y967" s="391">
        <v>2.9690616000000007</v>
      </c>
      <c r="AA967" s="384" t="s">
        <v>2136</v>
      </c>
      <c r="AB967" s="384" t="s">
        <v>336</v>
      </c>
      <c r="AC967" s="382">
        <v>3</v>
      </c>
      <c r="AD967" s="384" t="s">
        <v>983</v>
      </c>
      <c r="AE967" s="382">
        <v>62</v>
      </c>
      <c r="AF967" s="386">
        <v>2018</v>
      </c>
      <c r="AG967" s="390">
        <v>161.51958099999999</v>
      </c>
      <c r="AH967" s="387">
        <v>42.786237240796225</v>
      </c>
      <c r="AI967" s="387">
        <v>1.0298418121825121</v>
      </c>
      <c r="AJ967" s="387">
        <v>1.0593098601772624</v>
      </c>
      <c r="AK967" s="387">
        <v>0</v>
      </c>
      <c r="AL967" s="387">
        <v>1.5888349227453726E-2</v>
      </c>
      <c r="AM967" s="387">
        <v>2.7572962190881372E-3</v>
      </c>
      <c r="AN967" s="387">
        <v>0</v>
      </c>
      <c r="AO967" s="387">
        <v>0.12710677846545429</v>
      </c>
      <c r="AP967" s="387">
        <v>1.8382053628531892E-2</v>
      </c>
      <c r="AQ967" s="391">
        <v>6910.8151117000016</v>
      </c>
      <c r="AR967" s="391">
        <v>166.33961800000003</v>
      </c>
      <c r="AS967" s="391">
        <v>171.09928476499999</v>
      </c>
      <c r="AT967" s="391">
        <v>0</v>
      </c>
      <c r="AU967" s="391">
        <v>2.5662795099999993</v>
      </c>
      <c r="AV967" s="391">
        <v>0.44535733000000011</v>
      </c>
      <c r="AW967" s="391">
        <v>0</v>
      </c>
      <c r="AX967" s="391">
        <v>20.530233599999999</v>
      </c>
      <c r="AY967" s="391">
        <v>2.9690616000000007</v>
      </c>
    </row>
    <row r="968" spans="1:51" customFormat="1" x14ac:dyDescent="0.25">
      <c r="A968" s="384" t="s">
        <v>2137</v>
      </c>
      <c r="B968" s="384" t="s">
        <v>336</v>
      </c>
      <c r="C968" s="382">
        <v>3</v>
      </c>
      <c r="D968" s="384" t="s">
        <v>983</v>
      </c>
      <c r="E968" s="382">
        <v>62</v>
      </c>
      <c r="F968" s="386">
        <v>2019</v>
      </c>
      <c r="G968" s="390">
        <v>255.95641000000003</v>
      </c>
      <c r="H968" s="387">
        <v>42.786187480126031</v>
      </c>
      <c r="I968" s="387">
        <v>1.0298417179706496</v>
      </c>
      <c r="J968" s="387">
        <v>1.0593071332145971</v>
      </c>
      <c r="K968" s="387">
        <v>0</v>
      </c>
      <c r="L968" s="387">
        <v>1.5888335048924934E-2</v>
      </c>
      <c r="M968" s="387">
        <v>2.7572932828679696E-3</v>
      </c>
      <c r="N968" s="387">
        <v>0</v>
      </c>
      <c r="O968" s="387">
        <v>0.12710669367491129</v>
      </c>
      <c r="P968" s="387">
        <v>1.8382045599092435E-2</v>
      </c>
      <c r="Q968" s="391">
        <v>10951.398945000006</v>
      </c>
      <c r="R968" s="391">
        <v>263.59458899999998</v>
      </c>
      <c r="S968" s="391">
        <v>271.13645090500006</v>
      </c>
      <c r="T968" s="391">
        <v>0</v>
      </c>
      <c r="U968" s="391">
        <v>4.0667212000000008</v>
      </c>
      <c r="V968" s="391">
        <v>0.70574689000000013</v>
      </c>
      <c r="W968" s="391">
        <v>0</v>
      </c>
      <c r="X968" s="391">
        <v>32.533773000000004</v>
      </c>
      <c r="Y968" s="391">
        <v>4.7050023999999997</v>
      </c>
      <c r="AA968" s="384" t="s">
        <v>2137</v>
      </c>
      <c r="AB968" s="384" t="s">
        <v>336</v>
      </c>
      <c r="AC968" s="382">
        <v>3</v>
      </c>
      <c r="AD968" s="384" t="s">
        <v>983</v>
      </c>
      <c r="AE968" s="382">
        <v>62</v>
      </c>
      <c r="AF968" s="386">
        <v>2019</v>
      </c>
      <c r="AG968" s="390">
        <v>255.95641000000003</v>
      </c>
      <c r="AH968" s="387">
        <v>42.786187480126031</v>
      </c>
      <c r="AI968" s="387">
        <v>1.0298417179706496</v>
      </c>
      <c r="AJ968" s="387">
        <v>1.0593071332145971</v>
      </c>
      <c r="AK968" s="387">
        <v>0</v>
      </c>
      <c r="AL968" s="387">
        <v>1.5888335048924934E-2</v>
      </c>
      <c r="AM968" s="387">
        <v>2.7572932828679696E-3</v>
      </c>
      <c r="AN968" s="387">
        <v>0</v>
      </c>
      <c r="AO968" s="387">
        <v>0.12710669367491129</v>
      </c>
      <c r="AP968" s="387">
        <v>1.8382045599092435E-2</v>
      </c>
      <c r="AQ968" s="391">
        <v>10951.398945000006</v>
      </c>
      <c r="AR968" s="391">
        <v>263.59458899999998</v>
      </c>
      <c r="AS968" s="391">
        <v>271.13645090500006</v>
      </c>
      <c r="AT968" s="391">
        <v>0</v>
      </c>
      <c r="AU968" s="391">
        <v>4.0667212000000008</v>
      </c>
      <c r="AV968" s="391">
        <v>0.70574689000000013</v>
      </c>
      <c r="AW968" s="391">
        <v>0</v>
      </c>
      <c r="AX968" s="391">
        <v>32.533773000000004</v>
      </c>
      <c r="AY968" s="391">
        <v>4.7050023999999997</v>
      </c>
    </row>
    <row r="969" spans="1:51" customFormat="1" x14ac:dyDescent="0.25">
      <c r="A969" s="384" t="s">
        <v>2138</v>
      </c>
      <c r="B969" s="384" t="s">
        <v>336</v>
      </c>
      <c r="C969" s="382">
        <v>3</v>
      </c>
      <c r="D969" s="384" t="s">
        <v>983</v>
      </c>
      <c r="E969" s="382">
        <v>62</v>
      </c>
      <c r="F969" s="386">
        <v>2020</v>
      </c>
      <c r="G969" s="390">
        <v>263.65449000000001</v>
      </c>
      <c r="H969" s="387">
        <v>42.78618790448062</v>
      </c>
      <c r="I969" s="387">
        <v>1.0298417296060467</v>
      </c>
      <c r="J969" s="387">
        <v>1.059307258161998</v>
      </c>
      <c r="K969" s="387">
        <v>0</v>
      </c>
      <c r="L969" s="387">
        <v>1.5888359420694862E-2</v>
      </c>
      <c r="M969" s="387">
        <v>2.7572937597231898E-3</v>
      </c>
      <c r="N969" s="387">
        <v>0</v>
      </c>
      <c r="O969" s="387">
        <v>0.12710682833430986</v>
      </c>
      <c r="P969" s="387">
        <v>1.8382054862786518E-2</v>
      </c>
      <c r="Q969" s="391">
        <v>11280.770551000007</v>
      </c>
      <c r="R969" s="391">
        <v>271.52239600000013</v>
      </c>
      <c r="S969" s="391">
        <v>279.29111490399993</v>
      </c>
      <c r="T969" s="391">
        <v>0</v>
      </c>
      <c r="U969" s="391">
        <v>4.1890372999999999</v>
      </c>
      <c r="V969" s="391">
        <v>0.72697288000000015</v>
      </c>
      <c r="W969" s="391">
        <v>0</v>
      </c>
      <c r="X969" s="391">
        <v>33.512286000000017</v>
      </c>
      <c r="Y969" s="391">
        <v>4.8465112999999995</v>
      </c>
      <c r="AA969" s="384" t="s">
        <v>2138</v>
      </c>
      <c r="AB969" s="384" t="s">
        <v>336</v>
      </c>
      <c r="AC969" s="382">
        <v>3</v>
      </c>
      <c r="AD969" s="384" t="s">
        <v>983</v>
      </c>
      <c r="AE969" s="382">
        <v>62</v>
      </c>
      <c r="AF969" s="386">
        <v>2020</v>
      </c>
      <c r="AG969" s="390">
        <v>263.65449000000001</v>
      </c>
      <c r="AH969" s="387">
        <v>42.78618790448062</v>
      </c>
      <c r="AI969" s="387">
        <v>1.0298417296060467</v>
      </c>
      <c r="AJ969" s="387">
        <v>1.059307258161998</v>
      </c>
      <c r="AK969" s="387">
        <v>0</v>
      </c>
      <c r="AL969" s="387">
        <v>1.5888359420694862E-2</v>
      </c>
      <c r="AM969" s="387">
        <v>2.7572937597231898E-3</v>
      </c>
      <c r="AN969" s="387">
        <v>0</v>
      </c>
      <c r="AO969" s="387">
        <v>0.12710682833430986</v>
      </c>
      <c r="AP969" s="387">
        <v>1.8382054862786518E-2</v>
      </c>
      <c r="AQ969" s="391">
        <v>11280.770551000007</v>
      </c>
      <c r="AR969" s="391">
        <v>271.52239600000013</v>
      </c>
      <c r="AS969" s="391">
        <v>279.29111490399993</v>
      </c>
      <c r="AT969" s="391">
        <v>0</v>
      </c>
      <c r="AU969" s="391">
        <v>4.1890372999999999</v>
      </c>
      <c r="AV969" s="391">
        <v>0.72697288000000015</v>
      </c>
      <c r="AW969" s="391">
        <v>0</v>
      </c>
      <c r="AX969" s="391">
        <v>33.512286000000017</v>
      </c>
      <c r="AY969" s="391">
        <v>4.8465112999999995</v>
      </c>
    </row>
    <row r="970" spans="1:51" customFormat="1" x14ac:dyDescent="0.25">
      <c r="A970" s="384" t="s">
        <v>2139</v>
      </c>
      <c r="B970" s="384" t="s">
        <v>336</v>
      </c>
      <c r="C970" s="382">
        <v>3</v>
      </c>
      <c r="D970" s="384" t="s">
        <v>983</v>
      </c>
      <c r="E970" s="382">
        <v>62</v>
      </c>
      <c r="F970" s="386">
        <v>2021</v>
      </c>
      <c r="G970" s="390">
        <v>313.51400000000001</v>
      </c>
      <c r="H970" s="387">
        <v>42.573666190345556</v>
      </c>
      <c r="I970" s="387">
        <v>1.0236743749880386</v>
      </c>
      <c r="J970" s="387">
        <v>1.0593230710494581</v>
      </c>
      <c r="K970" s="387">
        <v>0</v>
      </c>
      <c r="L970" s="387">
        <v>1.5977095121748944E-2</v>
      </c>
      <c r="M970" s="387">
        <v>2.7572921783397229E-3</v>
      </c>
      <c r="N970" s="387">
        <v>0</v>
      </c>
      <c r="O970" s="387">
        <v>0.12781673864644005</v>
      </c>
      <c r="P970" s="387">
        <v>1.8382050881300356E-2</v>
      </c>
      <c r="Q970" s="391">
        <v>13347.440381999997</v>
      </c>
      <c r="R970" s="391">
        <v>320.93624799999992</v>
      </c>
      <c r="S970" s="391">
        <v>332.11261329699983</v>
      </c>
      <c r="T970" s="391">
        <v>0</v>
      </c>
      <c r="U970" s="391">
        <v>5.0090429999999984</v>
      </c>
      <c r="V970" s="391">
        <v>0.86444969999999988</v>
      </c>
      <c r="W970" s="391">
        <v>0</v>
      </c>
      <c r="X970" s="391">
        <v>40.072337000000012</v>
      </c>
      <c r="Y970" s="391">
        <v>5.7630303000000005</v>
      </c>
      <c r="AA970" s="384" t="s">
        <v>2139</v>
      </c>
      <c r="AB970" s="384" t="s">
        <v>336</v>
      </c>
      <c r="AC970" s="382">
        <v>3</v>
      </c>
      <c r="AD970" s="384" t="s">
        <v>983</v>
      </c>
      <c r="AE970" s="382">
        <v>62</v>
      </c>
      <c r="AF970" s="386">
        <v>2021</v>
      </c>
      <c r="AG970" s="390">
        <v>313.51400000000001</v>
      </c>
      <c r="AH970" s="387">
        <v>42.573666190345556</v>
      </c>
      <c r="AI970" s="387">
        <v>1.0236743749880386</v>
      </c>
      <c r="AJ970" s="387">
        <v>1.0593230710494581</v>
      </c>
      <c r="AK970" s="387">
        <v>0</v>
      </c>
      <c r="AL970" s="387">
        <v>1.5977095121748944E-2</v>
      </c>
      <c r="AM970" s="387">
        <v>2.7572921783397229E-3</v>
      </c>
      <c r="AN970" s="387">
        <v>0</v>
      </c>
      <c r="AO970" s="387">
        <v>0.12781673864644005</v>
      </c>
      <c r="AP970" s="387">
        <v>1.8382050881300356E-2</v>
      </c>
      <c r="AQ970" s="391">
        <v>13347.440381999997</v>
      </c>
      <c r="AR970" s="391">
        <v>320.93624799999992</v>
      </c>
      <c r="AS970" s="391">
        <v>332.11261329699983</v>
      </c>
      <c r="AT970" s="391">
        <v>0</v>
      </c>
      <c r="AU970" s="391">
        <v>5.0090429999999984</v>
      </c>
      <c r="AV970" s="391">
        <v>0.86444969999999988</v>
      </c>
      <c r="AW970" s="391">
        <v>0</v>
      </c>
      <c r="AX970" s="391">
        <v>40.072337000000012</v>
      </c>
      <c r="AY970" s="391">
        <v>5.7630303000000005</v>
      </c>
    </row>
    <row r="971" spans="1:51" customFormat="1" x14ac:dyDescent="0.25">
      <c r="A971" s="384" t="s">
        <v>2140</v>
      </c>
      <c r="B971" s="384" t="s">
        <v>336</v>
      </c>
      <c r="C971" s="382">
        <v>3</v>
      </c>
      <c r="D971" s="384" t="s">
        <v>983</v>
      </c>
      <c r="E971" s="382">
        <v>62</v>
      </c>
      <c r="F971" s="386">
        <v>2022</v>
      </c>
      <c r="G971" s="390">
        <v>183.62263299999995</v>
      </c>
      <c r="H971" s="387">
        <v>42.57366575284869</v>
      </c>
      <c r="I971" s="387">
        <v>1.0236746469047748</v>
      </c>
      <c r="J971" s="387">
        <v>1.0593226862616663</v>
      </c>
      <c r="K971" s="387">
        <v>0</v>
      </c>
      <c r="L971" s="387">
        <v>1.5977027733830612E-2</v>
      </c>
      <c r="M971" s="387">
        <v>2.7572983336972418E-3</v>
      </c>
      <c r="N971" s="387">
        <v>0</v>
      </c>
      <c r="O971" s="387">
        <v>0.12781637163431814</v>
      </c>
      <c r="P971" s="387">
        <v>1.8382073303567111E-2</v>
      </c>
      <c r="Q971" s="391">
        <v>7817.4886020000013</v>
      </c>
      <c r="R971" s="391">
        <v>187.96983400000002</v>
      </c>
      <c r="S971" s="391">
        <v>194.51562084800003</v>
      </c>
      <c r="T971" s="391">
        <v>0</v>
      </c>
      <c r="U971" s="391">
        <v>2.9337438999999996</v>
      </c>
      <c r="V971" s="391">
        <v>0.50630238000000005</v>
      </c>
      <c r="W971" s="391">
        <v>0</v>
      </c>
      <c r="X971" s="391">
        <v>23.469978700000002</v>
      </c>
      <c r="Y971" s="391">
        <v>3.3753647000000004</v>
      </c>
      <c r="AA971" s="384" t="s">
        <v>2140</v>
      </c>
      <c r="AB971" s="384" t="s">
        <v>336</v>
      </c>
      <c r="AC971" s="382">
        <v>3</v>
      </c>
      <c r="AD971" s="384" t="s">
        <v>983</v>
      </c>
      <c r="AE971" s="382">
        <v>62</v>
      </c>
      <c r="AF971" s="386">
        <v>2022</v>
      </c>
      <c r="AG971" s="390">
        <v>183.62263299999995</v>
      </c>
      <c r="AH971" s="387">
        <v>42.57366575284869</v>
      </c>
      <c r="AI971" s="387">
        <v>1.0236746469047748</v>
      </c>
      <c r="AJ971" s="387">
        <v>1.0593226862616663</v>
      </c>
      <c r="AK971" s="387">
        <v>0</v>
      </c>
      <c r="AL971" s="387">
        <v>1.5977027733830612E-2</v>
      </c>
      <c r="AM971" s="387">
        <v>2.7572983336972418E-3</v>
      </c>
      <c r="AN971" s="387">
        <v>0</v>
      </c>
      <c r="AO971" s="387">
        <v>0.12781637163431814</v>
      </c>
      <c r="AP971" s="387">
        <v>1.8382073303567111E-2</v>
      </c>
      <c r="AQ971" s="391">
        <v>7817.4886020000013</v>
      </c>
      <c r="AR971" s="391">
        <v>187.96983400000002</v>
      </c>
      <c r="AS971" s="391">
        <v>194.51562084800003</v>
      </c>
      <c r="AT971" s="391">
        <v>0</v>
      </c>
      <c r="AU971" s="391">
        <v>2.9337438999999996</v>
      </c>
      <c r="AV971" s="391">
        <v>0.50630238000000005</v>
      </c>
      <c r="AW971" s="391">
        <v>0</v>
      </c>
      <c r="AX971" s="391">
        <v>23.469978700000002</v>
      </c>
      <c r="AY971" s="391">
        <v>3.3753647000000004</v>
      </c>
    </row>
    <row r="972" spans="1:51" customFormat="1" x14ac:dyDescent="0.25">
      <c r="A972" s="384" t="s">
        <v>2141</v>
      </c>
      <c r="B972" s="384" t="s">
        <v>336</v>
      </c>
      <c r="C972" s="382">
        <v>3</v>
      </c>
      <c r="D972" s="384" t="s">
        <v>983</v>
      </c>
      <c r="E972" s="382">
        <v>62</v>
      </c>
      <c r="F972" s="386">
        <v>2023</v>
      </c>
      <c r="G972" s="390">
        <v>189.51953799999998</v>
      </c>
      <c r="H972" s="387">
        <v>42.573633574391678</v>
      </c>
      <c r="I972" s="387">
        <v>1.0236760391427295</v>
      </c>
      <c r="J972" s="387">
        <v>1.0593249130282287</v>
      </c>
      <c r="K972" s="387">
        <v>0</v>
      </c>
      <c r="L972" s="387">
        <v>1.5977064063970019E-2</v>
      </c>
      <c r="M972" s="387">
        <v>2.757294976098982E-3</v>
      </c>
      <c r="N972" s="387">
        <v>0</v>
      </c>
      <c r="O972" s="387">
        <v>0.12781650565230906</v>
      </c>
      <c r="P972" s="387">
        <v>1.8382072564993274E-2</v>
      </c>
      <c r="Q972" s="391">
        <v>8068.5353659999992</v>
      </c>
      <c r="R972" s="391">
        <v>194.00660999999999</v>
      </c>
      <c r="S972" s="391">
        <v>200.76276810900009</v>
      </c>
      <c r="T972" s="391">
        <v>0</v>
      </c>
      <c r="U972" s="391">
        <v>3.0279658</v>
      </c>
      <c r="V972" s="391">
        <v>0.52256127000000008</v>
      </c>
      <c r="W972" s="391">
        <v>0</v>
      </c>
      <c r="X972" s="391">
        <v>24.223725099999999</v>
      </c>
      <c r="Y972" s="391">
        <v>3.4837618999999997</v>
      </c>
      <c r="AA972" s="384" t="s">
        <v>2141</v>
      </c>
      <c r="AB972" s="384" t="s">
        <v>336</v>
      </c>
      <c r="AC972" s="382">
        <v>3</v>
      </c>
      <c r="AD972" s="384" t="s">
        <v>983</v>
      </c>
      <c r="AE972" s="382">
        <v>62</v>
      </c>
      <c r="AF972" s="386">
        <v>2023</v>
      </c>
      <c r="AG972" s="390">
        <v>189.51953799999998</v>
      </c>
      <c r="AH972" s="387">
        <v>42.573633574391678</v>
      </c>
      <c r="AI972" s="387">
        <v>1.0236760391427295</v>
      </c>
      <c r="AJ972" s="387">
        <v>1.0593249130282287</v>
      </c>
      <c r="AK972" s="387">
        <v>0</v>
      </c>
      <c r="AL972" s="387">
        <v>1.5977064063970019E-2</v>
      </c>
      <c r="AM972" s="387">
        <v>2.757294976098982E-3</v>
      </c>
      <c r="AN972" s="387">
        <v>0</v>
      </c>
      <c r="AO972" s="387">
        <v>0.12781650565230906</v>
      </c>
      <c r="AP972" s="387">
        <v>1.8382072564993274E-2</v>
      </c>
      <c r="AQ972" s="391">
        <v>8068.5353659999992</v>
      </c>
      <c r="AR972" s="391">
        <v>194.00660999999999</v>
      </c>
      <c r="AS972" s="391">
        <v>200.76276810900009</v>
      </c>
      <c r="AT972" s="391">
        <v>0</v>
      </c>
      <c r="AU972" s="391">
        <v>3.0279658</v>
      </c>
      <c r="AV972" s="391">
        <v>0.52256127000000008</v>
      </c>
      <c r="AW972" s="391">
        <v>0</v>
      </c>
      <c r="AX972" s="391">
        <v>24.223725099999999</v>
      </c>
      <c r="AY972" s="391">
        <v>3.4837618999999997</v>
      </c>
    </row>
    <row r="973" spans="1:51" customFormat="1" x14ac:dyDescent="0.25">
      <c r="A973" s="384" t="s">
        <v>2142</v>
      </c>
      <c r="B973" s="384" t="s">
        <v>336</v>
      </c>
      <c r="C973" s="382">
        <v>3</v>
      </c>
      <c r="D973" s="384" t="s">
        <v>983</v>
      </c>
      <c r="E973" s="382">
        <v>62</v>
      </c>
      <c r="F973" s="386">
        <v>2024</v>
      </c>
      <c r="G973" s="390">
        <v>201.79985200000004</v>
      </c>
      <c r="H973" s="387">
        <v>42.41577998778709</v>
      </c>
      <c r="I973" s="387">
        <v>1.0232624452073431</v>
      </c>
      <c r="J973" s="387">
        <v>1.0595360333316794</v>
      </c>
      <c r="K973" s="387">
        <v>0</v>
      </c>
      <c r="L973" s="387">
        <v>1.6065596024322153E-2</v>
      </c>
      <c r="M973" s="387">
        <v>2.7572934493529746E-3</v>
      </c>
      <c r="N973" s="387">
        <v>0</v>
      </c>
      <c r="O973" s="387">
        <v>0.12852482765943754</v>
      </c>
      <c r="P973" s="387">
        <v>1.8382046682571401E-2</v>
      </c>
      <c r="Q973" s="391">
        <v>8559.4981239999979</v>
      </c>
      <c r="R973" s="391">
        <v>206.49421000000001</v>
      </c>
      <c r="S973" s="391">
        <v>213.81421471500005</v>
      </c>
      <c r="T973" s="391">
        <v>0</v>
      </c>
      <c r="U973" s="391">
        <v>3.2420348999999997</v>
      </c>
      <c r="V973" s="391">
        <v>0.55642140999999989</v>
      </c>
      <c r="W973" s="391">
        <v>0</v>
      </c>
      <c r="X973" s="391">
        <v>25.936291200000007</v>
      </c>
      <c r="Y973" s="391">
        <v>3.7094943000000007</v>
      </c>
      <c r="AA973" s="384" t="s">
        <v>2142</v>
      </c>
      <c r="AB973" s="384" t="s">
        <v>336</v>
      </c>
      <c r="AC973" s="382">
        <v>3</v>
      </c>
      <c r="AD973" s="384" t="s">
        <v>983</v>
      </c>
      <c r="AE973" s="382">
        <v>62</v>
      </c>
      <c r="AF973" s="386">
        <v>2024</v>
      </c>
      <c r="AG973" s="390">
        <v>201.79985200000004</v>
      </c>
      <c r="AH973" s="387">
        <v>42.41577998778709</v>
      </c>
      <c r="AI973" s="387">
        <v>1.0232624452073431</v>
      </c>
      <c r="AJ973" s="387">
        <v>1.0595360333316794</v>
      </c>
      <c r="AK973" s="387">
        <v>0</v>
      </c>
      <c r="AL973" s="387">
        <v>1.6065596024322153E-2</v>
      </c>
      <c r="AM973" s="387">
        <v>2.7572934493529746E-3</v>
      </c>
      <c r="AN973" s="387">
        <v>0</v>
      </c>
      <c r="AO973" s="387">
        <v>0.12852482765943754</v>
      </c>
      <c r="AP973" s="387">
        <v>1.8382046682571401E-2</v>
      </c>
      <c r="AQ973" s="391">
        <v>8559.4981239999979</v>
      </c>
      <c r="AR973" s="391">
        <v>206.49421000000001</v>
      </c>
      <c r="AS973" s="391">
        <v>213.81421471500005</v>
      </c>
      <c r="AT973" s="391">
        <v>0</v>
      </c>
      <c r="AU973" s="391">
        <v>3.2420348999999997</v>
      </c>
      <c r="AV973" s="391">
        <v>0.55642140999999989</v>
      </c>
      <c r="AW973" s="391">
        <v>0</v>
      </c>
      <c r="AX973" s="391">
        <v>25.936291200000007</v>
      </c>
      <c r="AY973" s="391">
        <v>3.7094943000000007</v>
      </c>
    </row>
    <row r="974" spans="1:51" customFormat="1" x14ac:dyDescent="0.25">
      <c r="A974" s="384" t="s">
        <v>2143</v>
      </c>
      <c r="B974" s="384" t="s">
        <v>336</v>
      </c>
      <c r="C974" s="382">
        <v>3</v>
      </c>
      <c r="D974" s="384" t="s">
        <v>983</v>
      </c>
      <c r="E974" s="382">
        <v>62</v>
      </c>
      <c r="F974" s="386">
        <v>2025</v>
      </c>
      <c r="G974" s="390">
        <v>208.55944799999997</v>
      </c>
      <c r="H974" s="387">
        <v>42.415869431146568</v>
      </c>
      <c r="I974" s="387">
        <v>1.02326846396333</v>
      </c>
      <c r="J974" s="387">
        <v>1.0595373250796098</v>
      </c>
      <c r="K974" s="387">
        <v>0</v>
      </c>
      <c r="L974" s="387">
        <v>1.6065591044333805E-2</v>
      </c>
      <c r="M974" s="387">
        <v>2.7572986767782394E-3</v>
      </c>
      <c r="N974" s="387">
        <v>0</v>
      </c>
      <c r="O974" s="387">
        <v>0.12852480027660987</v>
      </c>
      <c r="P974" s="387">
        <v>1.8382089791491973E-2</v>
      </c>
      <c r="Q974" s="391">
        <v>8846.2303150000007</v>
      </c>
      <c r="R974" s="391">
        <v>213.412306</v>
      </c>
      <c r="S974" s="391">
        <v>220.97651965399996</v>
      </c>
      <c r="T974" s="391">
        <v>0</v>
      </c>
      <c r="U974" s="391">
        <v>3.3506308000000011</v>
      </c>
      <c r="V974" s="391">
        <v>0.57506068999999993</v>
      </c>
      <c r="W974" s="391">
        <v>0</v>
      </c>
      <c r="X974" s="391">
        <v>26.8050614</v>
      </c>
      <c r="Y974" s="391">
        <v>3.8337585000000005</v>
      </c>
      <c r="AA974" s="384" t="s">
        <v>2143</v>
      </c>
      <c r="AB974" s="384" t="s">
        <v>336</v>
      </c>
      <c r="AC974" s="382">
        <v>3</v>
      </c>
      <c r="AD974" s="384" t="s">
        <v>983</v>
      </c>
      <c r="AE974" s="382">
        <v>62</v>
      </c>
      <c r="AF974" s="386">
        <v>2025</v>
      </c>
      <c r="AG974" s="390">
        <v>208.55944799999997</v>
      </c>
      <c r="AH974" s="387">
        <v>42.415869431146568</v>
      </c>
      <c r="AI974" s="387">
        <v>1.02326846396333</v>
      </c>
      <c r="AJ974" s="387">
        <v>1.0595373250796098</v>
      </c>
      <c r="AK974" s="387">
        <v>0</v>
      </c>
      <c r="AL974" s="387">
        <v>1.6065591044333805E-2</v>
      </c>
      <c r="AM974" s="387">
        <v>2.7572986767782394E-3</v>
      </c>
      <c r="AN974" s="387">
        <v>0</v>
      </c>
      <c r="AO974" s="387">
        <v>0.12852480027660987</v>
      </c>
      <c r="AP974" s="387">
        <v>1.8382089791491973E-2</v>
      </c>
      <c r="AQ974" s="391">
        <v>8846.2303150000007</v>
      </c>
      <c r="AR974" s="391">
        <v>213.412306</v>
      </c>
      <c r="AS974" s="391">
        <v>220.97651965399996</v>
      </c>
      <c r="AT974" s="391">
        <v>0</v>
      </c>
      <c r="AU974" s="391">
        <v>3.3506308000000011</v>
      </c>
      <c r="AV974" s="391">
        <v>0.57506068999999993</v>
      </c>
      <c r="AW974" s="391">
        <v>0</v>
      </c>
      <c r="AX974" s="391">
        <v>26.8050614</v>
      </c>
      <c r="AY974" s="391">
        <v>3.8337585000000005</v>
      </c>
    </row>
    <row r="975" spans="1:51" customFormat="1" x14ac:dyDescent="0.25">
      <c r="A975" s="384" t="s">
        <v>2144</v>
      </c>
      <c r="B975" s="384" t="s">
        <v>336</v>
      </c>
      <c r="C975" s="382">
        <v>3</v>
      </c>
      <c r="D975" s="384" t="s">
        <v>983</v>
      </c>
      <c r="E975" s="382">
        <v>62</v>
      </c>
      <c r="F975" s="386">
        <v>2026</v>
      </c>
      <c r="G975" s="390">
        <v>218.09376999999995</v>
      </c>
      <c r="H975" s="387">
        <v>18.459582655662295</v>
      </c>
      <c r="I975" s="387">
        <v>0.803739634561776</v>
      </c>
      <c r="J975" s="387">
        <v>0.4207622994549548</v>
      </c>
      <c r="K975" s="387">
        <v>0</v>
      </c>
      <c r="L975" s="387">
        <v>1.6065533187857688E-2</v>
      </c>
      <c r="M975" s="387">
        <v>2.75729063695859E-3</v>
      </c>
      <c r="N975" s="387">
        <v>0</v>
      </c>
      <c r="O975" s="387">
        <v>0.12852433152950679</v>
      </c>
      <c r="P975" s="387">
        <v>1.8382033562902786E-2</v>
      </c>
      <c r="Q975" s="391">
        <v>4025.9199740000013</v>
      </c>
      <c r="R975" s="391">
        <v>175.29060699999999</v>
      </c>
      <c r="S975" s="391">
        <v>91.765636162000021</v>
      </c>
      <c r="T975" s="391">
        <v>0</v>
      </c>
      <c r="U975" s="391">
        <v>3.5037927000000009</v>
      </c>
      <c r="V975" s="391">
        <v>0.6013479100000001</v>
      </c>
      <c r="W975" s="391">
        <v>0</v>
      </c>
      <c r="X975" s="391">
        <v>28.030355999999998</v>
      </c>
      <c r="Y975" s="391">
        <v>4.0090069999999995</v>
      </c>
      <c r="AA975" s="384" t="s">
        <v>2144</v>
      </c>
      <c r="AB975" s="384" t="s">
        <v>336</v>
      </c>
      <c r="AC975" s="382">
        <v>3</v>
      </c>
      <c r="AD975" s="384" t="s">
        <v>983</v>
      </c>
      <c r="AE975" s="382">
        <v>62</v>
      </c>
      <c r="AF975" s="386">
        <v>2026</v>
      </c>
      <c r="AG975" s="390">
        <v>218.09376999999995</v>
      </c>
      <c r="AH975" s="387">
        <v>18.459582655662295</v>
      </c>
      <c r="AI975" s="387">
        <v>0.803739634561776</v>
      </c>
      <c r="AJ975" s="387">
        <v>0.4207622994549548</v>
      </c>
      <c r="AK975" s="387">
        <v>0</v>
      </c>
      <c r="AL975" s="387">
        <v>1.6065533187857688E-2</v>
      </c>
      <c r="AM975" s="387">
        <v>2.75729063695859E-3</v>
      </c>
      <c r="AN975" s="387">
        <v>0</v>
      </c>
      <c r="AO975" s="387">
        <v>0.12852433152950679</v>
      </c>
      <c r="AP975" s="387">
        <v>1.8382033562902786E-2</v>
      </c>
      <c r="AQ975" s="391">
        <v>4025.9199740000013</v>
      </c>
      <c r="AR975" s="391">
        <v>175.29060699999999</v>
      </c>
      <c r="AS975" s="391">
        <v>91.765636162000021</v>
      </c>
      <c r="AT975" s="391">
        <v>0</v>
      </c>
      <c r="AU975" s="391">
        <v>3.5037927000000009</v>
      </c>
      <c r="AV975" s="391">
        <v>0.6013479100000001</v>
      </c>
      <c r="AW975" s="391">
        <v>0</v>
      </c>
      <c r="AX975" s="391">
        <v>28.030355999999998</v>
      </c>
      <c r="AY975" s="391">
        <v>4.0090069999999995</v>
      </c>
    </row>
    <row r="976" spans="1:51" customFormat="1" x14ac:dyDescent="0.25">
      <c r="A976" s="384" t="s">
        <v>2145</v>
      </c>
      <c r="B976" s="384" t="s">
        <v>336</v>
      </c>
      <c r="C976" s="382">
        <v>3</v>
      </c>
      <c r="D976" s="384" t="s">
        <v>983</v>
      </c>
      <c r="E976" s="382">
        <v>62</v>
      </c>
      <c r="F976" s="386">
        <v>2027</v>
      </c>
      <c r="G976" s="390">
        <v>223.53213000000002</v>
      </c>
      <c r="H976" s="387">
        <v>18.353026318856262</v>
      </c>
      <c r="I976" s="387">
        <v>0.80012382112584912</v>
      </c>
      <c r="J976" s="387">
        <v>0.41963773712530711</v>
      </c>
      <c r="K976" s="387">
        <v>0</v>
      </c>
      <c r="L976" s="387">
        <v>1.6184102034906573E-2</v>
      </c>
      <c r="M976" s="387">
        <v>2.7572955172037237E-3</v>
      </c>
      <c r="N976" s="387">
        <v>0</v>
      </c>
      <c r="O976" s="387">
        <v>0.12947270712268522</v>
      </c>
      <c r="P976" s="387">
        <v>1.8382044227825321E-2</v>
      </c>
      <c r="Q976" s="391">
        <v>4102.4910650000002</v>
      </c>
      <c r="R976" s="391">
        <v>178.85338200000007</v>
      </c>
      <c r="S976" s="391">
        <v>93.802517207999983</v>
      </c>
      <c r="T976" s="391">
        <v>0</v>
      </c>
      <c r="U976" s="391">
        <v>3.6176668000000012</v>
      </c>
      <c r="V976" s="391">
        <v>0.61634414000000004</v>
      </c>
      <c r="W976" s="391">
        <v>0</v>
      </c>
      <c r="X976" s="391">
        <v>28.941310000000001</v>
      </c>
      <c r="Y976" s="391">
        <v>4.1089774999999999</v>
      </c>
      <c r="AA976" s="384" t="s">
        <v>2145</v>
      </c>
      <c r="AB976" s="384" t="s">
        <v>336</v>
      </c>
      <c r="AC976" s="382">
        <v>3</v>
      </c>
      <c r="AD976" s="384" t="s">
        <v>983</v>
      </c>
      <c r="AE976" s="382">
        <v>62</v>
      </c>
      <c r="AF976" s="386">
        <v>2027</v>
      </c>
      <c r="AG976" s="390">
        <v>223.53213000000002</v>
      </c>
      <c r="AH976" s="387">
        <v>18.353026318856262</v>
      </c>
      <c r="AI976" s="387">
        <v>0.80012382112584912</v>
      </c>
      <c r="AJ976" s="387">
        <v>0.41963773712530711</v>
      </c>
      <c r="AK976" s="387">
        <v>0</v>
      </c>
      <c r="AL976" s="387">
        <v>1.6184102034906573E-2</v>
      </c>
      <c r="AM976" s="387">
        <v>2.7572955172037237E-3</v>
      </c>
      <c r="AN976" s="387">
        <v>0</v>
      </c>
      <c r="AO976" s="387">
        <v>0.12947270712268522</v>
      </c>
      <c r="AP976" s="387">
        <v>1.8382044227825321E-2</v>
      </c>
      <c r="AQ976" s="391">
        <v>4102.4910650000002</v>
      </c>
      <c r="AR976" s="391">
        <v>178.85338200000007</v>
      </c>
      <c r="AS976" s="391">
        <v>93.802517207999983</v>
      </c>
      <c r="AT976" s="391">
        <v>0</v>
      </c>
      <c r="AU976" s="391">
        <v>3.6176668000000012</v>
      </c>
      <c r="AV976" s="391">
        <v>0.61634414000000004</v>
      </c>
      <c r="AW976" s="391">
        <v>0</v>
      </c>
      <c r="AX976" s="391">
        <v>28.941310000000001</v>
      </c>
      <c r="AY976" s="391">
        <v>4.1089774999999999</v>
      </c>
    </row>
    <row r="977" spans="1:51" customFormat="1" x14ac:dyDescent="0.25">
      <c r="A977" s="384" t="s">
        <v>2146</v>
      </c>
      <c r="B977" s="384" t="s">
        <v>336</v>
      </c>
      <c r="C977" s="382">
        <v>3</v>
      </c>
      <c r="D977" s="384" t="s">
        <v>983</v>
      </c>
      <c r="E977" s="382">
        <v>62</v>
      </c>
      <c r="F977" s="386">
        <v>2028</v>
      </c>
      <c r="G977" s="390">
        <v>224.02909000000002</v>
      </c>
      <c r="H977" s="387">
        <v>18.353055654513437</v>
      </c>
      <c r="I977" s="387">
        <v>0.8001246802368388</v>
      </c>
      <c r="J977" s="387">
        <v>0.41963808286682769</v>
      </c>
      <c r="K977" s="387">
        <v>0</v>
      </c>
      <c r="L977" s="387">
        <v>1.6184116089566762E-2</v>
      </c>
      <c r="M977" s="387">
        <v>2.7572995989047669E-3</v>
      </c>
      <c r="N977" s="387">
        <v>0</v>
      </c>
      <c r="O977" s="387">
        <v>0.12947283765693104</v>
      </c>
      <c r="P977" s="387">
        <v>1.838209225418002E-2</v>
      </c>
      <c r="Q977" s="391">
        <v>4111.6183570000003</v>
      </c>
      <c r="R977" s="391">
        <v>179.251204</v>
      </c>
      <c r="S977" s="391">
        <v>94.01113783400001</v>
      </c>
      <c r="T977" s="391">
        <v>0</v>
      </c>
      <c r="U977" s="391">
        <v>3.6257128000000005</v>
      </c>
      <c r="V977" s="391">
        <v>0.61771531999999996</v>
      </c>
      <c r="W977" s="391">
        <v>0</v>
      </c>
      <c r="X977" s="391">
        <v>29.005682</v>
      </c>
      <c r="Y977" s="391">
        <v>4.1181233999999991</v>
      </c>
      <c r="AA977" s="384" t="s">
        <v>2146</v>
      </c>
      <c r="AB977" s="384" t="s">
        <v>336</v>
      </c>
      <c r="AC977" s="382">
        <v>3</v>
      </c>
      <c r="AD977" s="384" t="s">
        <v>983</v>
      </c>
      <c r="AE977" s="382">
        <v>62</v>
      </c>
      <c r="AF977" s="386">
        <v>2028</v>
      </c>
      <c r="AG977" s="390">
        <v>224.02909000000002</v>
      </c>
      <c r="AH977" s="387">
        <v>18.353055654513437</v>
      </c>
      <c r="AI977" s="387">
        <v>0.8001246802368388</v>
      </c>
      <c r="AJ977" s="387">
        <v>0.41963808286682769</v>
      </c>
      <c r="AK977" s="387">
        <v>0</v>
      </c>
      <c r="AL977" s="387">
        <v>1.6184116089566762E-2</v>
      </c>
      <c r="AM977" s="387">
        <v>2.7572995989047669E-3</v>
      </c>
      <c r="AN977" s="387">
        <v>0</v>
      </c>
      <c r="AO977" s="387">
        <v>0.12947283765693104</v>
      </c>
      <c r="AP977" s="387">
        <v>1.838209225418002E-2</v>
      </c>
      <c r="AQ977" s="391">
        <v>4111.6183570000003</v>
      </c>
      <c r="AR977" s="391">
        <v>179.251204</v>
      </c>
      <c r="AS977" s="391">
        <v>94.01113783400001</v>
      </c>
      <c r="AT977" s="391">
        <v>0</v>
      </c>
      <c r="AU977" s="391">
        <v>3.6257128000000005</v>
      </c>
      <c r="AV977" s="391">
        <v>0.61771531999999996</v>
      </c>
      <c r="AW977" s="391">
        <v>0</v>
      </c>
      <c r="AX977" s="391">
        <v>29.005682</v>
      </c>
      <c r="AY977" s="391">
        <v>4.1181233999999991</v>
      </c>
    </row>
    <row r="978" spans="1:51" customFormat="1" x14ac:dyDescent="0.25">
      <c r="A978" s="384" t="s">
        <v>2147</v>
      </c>
      <c r="B978" s="384" t="s">
        <v>336</v>
      </c>
      <c r="C978" s="382">
        <v>3</v>
      </c>
      <c r="D978" s="384" t="s">
        <v>983</v>
      </c>
      <c r="E978" s="382">
        <v>62</v>
      </c>
      <c r="F978" s="386">
        <v>2029</v>
      </c>
      <c r="G978" s="390">
        <v>205.97037499999999</v>
      </c>
      <c r="H978" s="387">
        <v>18.353036304371436</v>
      </c>
      <c r="I978" s="387">
        <v>0.80012354689357623</v>
      </c>
      <c r="J978" s="387">
        <v>0.41963767807384927</v>
      </c>
      <c r="K978" s="387">
        <v>0</v>
      </c>
      <c r="L978" s="387">
        <v>1.6184124537327274E-2</v>
      </c>
      <c r="M978" s="387">
        <v>2.7572964315863376E-3</v>
      </c>
      <c r="N978" s="387">
        <v>0</v>
      </c>
      <c r="O978" s="387">
        <v>0.12947299969716519</v>
      </c>
      <c r="P978" s="387">
        <v>1.8382065381975444E-2</v>
      </c>
      <c r="Q978" s="391">
        <v>3780.1817699999983</v>
      </c>
      <c r="R978" s="391">
        <v>164.80174699999998</v>
      </c>
      <c r="S978" s="391">
        <v>86.43292991700001</v>
      </c>
      <c r="T978" s="391">
        <v>0</v>
      </c>
      <c r="U978" s="391">
        <v>3.3334502000000001</v>
      </c>
      <c r="V978" s="391">
        <v>0.56792137999999981</v>
      </c>
      <c r="W978" s="391">
        <v>0</v>
      </c>
      <c r="X978" s="391">
        <v>26.667602300000002</v>
      </c>
      <c r="Y978" s="391">
        <v>3.7861609000000005</v>
      </c>
      <c r="AA978" s="384" t="s">
        <v>2147</v>
      </c>
      <c r="AB978" s="384" t="s">
        <v>336</v>
      </c>
      <c r="AC978" s="382">
        <v>3</v>
      </c>
      <c r="AD978" s="384" t="s">
        <v>983</v>
      </c>
      <c r="AE978" s="382">
        <v>62</v>
      </c>
      <c r="AF978" s="386">
        <v>2029</v>
      </c>
      <c r="AG978" s="390">
        <v>205.97037499999999</v>
      </c>
      <c r="AH978" s="387">
        <v>18.353036304371436</v>
      </c>
      <c r="AI978" s="387">
        <v>0.80012354689357623</v>
      </c>
      <c r="AJ978" s="387">
        <v>0.41963767807384927</v>
      </c>
      <c r="AK978" s="387">
        <v>0</v>
      </c>
      <c r="AL978" s="387">
        <v>1.6184124537327274E-2</v>
      </c>
      <c r="AM978" s="387">
        <v>2.7572964315863376E-3</v>
      </c>
      <c r="AN978" s="387">
        <v>0</v>
      </c>
      <c r="AO978" s="387">
        <v>0.12947299969716519</v>
      </c>
      <c r="AP978" s="387">
        <v>1.8382065381975444E-2</v>
      </c>
      <c r="AQ978" s="391">
        <v>3780.1817699999983</v>
      </c>
      <c r="AR978" s="391">
        <v>164.80174699999998</v>
      </c>
      <c r="AS978" s="391">
        <v>86.43292991700001</v>
      </c>
      <c r="AT978" s="391">
        <v>0</v>
      </c>
      <c r="AU978" s="391">
        <v>3.3334502000000001</v>
      </c>
      <c r="AV978" s="391">
        <v>0.56792137999999981</v>
      </c>
      <c r="AW978" s="391">
        <v>0</v>
      </c>
      <c r="AX978" s="391">
        <v>26.667602300000002</v>
      </c>
      <c r="AY978" s="391">
        <v>3.7861609000000005</v>
      </c>
    </row>
    <row r="979" spans="1:51" customFormat="1" x14ac:dyDescent="0.25">
      <c r="A979" s="384" t="s">
        <v>2148</v>
      </c>
      <c r="B979" s="384" t="s">
        <v>336</v>
      </c>
      <c r="C979" s="382">
        <v>3</v>
      </c>
      <c r="D979" s="384" t="s">
        <v>983</v>
      </c>
      <c r="E979" s="382">
        <v>62</v>
      </c>
      <c r="F979" s="386">
        <v>2030</v>
      </c>
      <c r="G979" s="390">
        <v>186.03557700000005</v>
      </c>
      <c r="H979" s="387">
        <v>18.353037688054684</v>
      </c>
      <c r="I979" s="387">
        <v>0.80012431170624954</v>
      </c>
      <c r="J979" s="387">
        <v>0.41963771068906891</v>
      </c>
      <c r="K979" s="387">
        <v>0</v>
      </c>
      <c r="L979" s="387">
        <v>1.6184086659940315E-2</v>
      </c>
      <c r="M979" s="387">
        <v>2.7572951274798356E-3</v>
      </c>
      <c r="N979" s="387">
        <v>0</v>
      </c>
      <c r="O979" s="387">
        <v>0.1294727115555967</v>
      </c>
      <c r="P979" s="387">
        <v>1.8382066780699691E-2</v>
      </c>
      <c r="Q979" s="391">
        <v>3414.3179559999999</v>
      </c>
      <c r="R979" s="391">
        <v>148.85158800000002</v>
      </c>
      <c r="S979" s="391">
        <v>78.067543639000021</v>
      </c>
      <c r="T979" s="391">
        <v>0</v>
      </c>
      <c r="U979" s="391">
        <v>3.0108158999999999</v>
      </c>
      <c r="V979" s="391">
        <v>0.51295498999999989</v>
      </c>
      <c r="W979" s="391">
        <v>0</v>
      </c>
      <c r="X979" s="391">
        <v>24.086530600000007</v>
      </c>
      <c r="Y979" s="391">
        <v>3.4197184000000003</v>
      </c>
      <c r="AA979" s="384" t="s">
        <v>2148</v>
      </c>
      <c r="AB979" s="384" t="s">
        <v>336</v>
      </c>
      <c r="AC979" s="382">
        <v>3</v>
      </c>
      <c r="AD979" s="384" t="s">
        <v>983</v>
      </c>
      <c r="AE979" s="382">
        <v>62</v>
      </c>
      <c r="AF979" s="386">
        <v>2030</v>
      </c>
      <c r="AG979" s="390">
        <v>186.03557700000005</v>
      </c>
      <c r="AH979" s="387">
        <v>18.353037688054684</v>
      </c>
      <c r="AI979" s="387">
        <v>0.80012431170624954</v>
      </c>
      <c r="AJ979" s="387">
        <v>0.41963771068906891</v>
      </c>
      <c r="AK979" s="387">
        <v>0</v>
      </c>
      <c r="AL979" s="387">
        <v>1.6184086659940315E-2</v>
      </c>
      <c r="AM979" s="387">
        <v>2.7572951274798356E-3</v>
      </c>
      <c r="AN979" s="387">
        <v>0</v>
      </c>
      <c r="AO979" s="387">
        <v>0.1294727115555967</v>
      </c>
      <c r="AP979" s="387">
        <v>1.8382066780699691E-2</v>
      </c>
      <c r="AQ979" s="391">
        <v>3414.3179559999999</v>
      </c>
      <c r="AR979" s="391">
        <v>148.85158800000002</v>
      </c>
      <c r="AS979" s="391">
        <v>78.067543639000021</v>
      </c>
      <c r="AT979" s="391">
        <v>0</v>
      </c>
      <c r="AU979" s="391">
        <v>3.0108158999999999</v>
      </c>
      <c r="AV979" s="391">
        <v>0.51295498999999989</v>
      </c>
      <c r="AW979" s="391">
        <v>0</v>
      </c>
      <c r="AX979" s="391">
        <v>24.086530600000007</v>
      </c>
      <c r="AY979" s="391">
        <v>3.4197184000000003</v>
      </c>
    </row>
    <row r="980" spans="1:51" customFormat="1" x14ac:dyDescent="0.25">
      <c r="A980" s="384" t="s">
        <v>2149</v>
      </c>
      <c r="B980" s="384" t="s">
        <v>336</v>
      </c>
      <c r="C980" s="382">
        <v>3</v>
      </c>
      <c r="D980" s="384" t="s">
        <v>983</v>
      </c>
      <c r="E980" s="382">
        <v>62</v>
      </c>
      <c r="F980" s="386">
        <v>2031</v>
      </c>
      <c r="G980" s="390">
        <v>178.85203999999996</v>
      </c>
      <c r="H980" s="387">
        <v>18.353031707102694</v>
      </c>
      <c r="I980" s="387">
        <v>0.80012248113021267</v>
      </c>
      <c r="J980" s="387">
        <v>0.41963734468446678</v>
      </c>
      <c r="K980" s="387">
        <v>0</v>
      </c>
      <c r="L980" s="387">
        <v>1.6184115652245291E-2</v>
      </c>
      <c r="M980" s="387">
        <v>2.757292508377317E-3</v>
      </c>
      <c r="N980" s="387">
        <v>0</v>
      </c>
      <c r="O980" s="387">
        <v>0.12947269485995244</v>
      </c>
      <c r="P980" s="387">
        <v>1.8382049765828787E-2</v>
      </c>
      <c r="Q980" s="391">
        <v>3282.4771609999989</v>
      </c>
      <c r="R980" s="391">
        <v>143.10353800000001</v>
      </c>
      <c r="S980" s="391">
        <v>75.052995157000026</v>
      </c>
      <c r="T980" s="391">
        <v>0</v>
      </c>
      <c r="U980" s="391">
        <v>2.8945621000000004</v>
      </c>
      <c r="V980" s="391">
        <v>0.49314739000000013</v>
      </c>
      <c r="W980" s="391">
        <v>0</v>
      </c>
      <c r="X980" s="391">
        <v>23.156455600000001</v>
      </c>
      <c r="Y980" s="391">
        <v>3.2876671000000002</v>
      </c>
      <c r="AA980" s="384" t="s">
        <v>2149</v>
      </c>
      <c r="AB980" s="384" t="s">
        <v>336</v>
      </c>
      <c r="AC980" s="382">
        <v>3</v>
      </c>
      <c r="AD980" s="384" t="s">
        <v>983</v>
      </c>
      <c r="AE980" s="382">
        <v>62</v>
      </c>
      <c r="AF980" s="386">
        <v>2031</v>
      </c>
      <c r="AG980" s="390">
        <v>178.85203999999996</v>
      </c>
      <c r="AH980" s="387">
        <v>18.353031707102694</v>
      </c>
      <c r="AI980" s="387">
        <v>0.80012248113021267</v>
      </c>
      <c r="AJ980" s="387">
        <v>0.41963734468446678</v>
      </c>
      <c r="AK980" s="387">
        <v>0</v>
      </c>
      <c r="AL980" s="387">
        <v>1.6184115652245291E-2</v>
      </c>
      <c r="AM980" s="387">
        <v>2.757292508377317E-3</v>
      </c>
      <c r="AN980" s="387">
        <v>0</v>
      </c>
      <c r="AO980" s="387">
        <v>0.12947269485995244</v>
      </c>
      <c r="AP980" s="387">
        <v>1.8382049765828787E-2</v>
      </c>
      <c r="AQ980" s="391">
        <v>3282.4771609999989</v>
      </c>
      <c r="AR980" s="391">
        <v>143.10353800000001</v>
      </c>
      <c r="AS980" s="391">
        <v>75.052995157000026</v>
      </c>
      <c r="AT980" s="391">
        <v>0</v>
      </c>
      <c r="AU980" s="391">
        <v>2.8945621000000004</v>
      </c>
      <c r="AV980" s="391">
        <v>0.49314739000000013</v>
      </c>
      <c r="AW980" s="391">
        <v>0</v>
      </c>
      <c r="AX980" s="391">
        <v>23.156455600000001</v>
      </c>
      <c r="AY980" s="391">
        <v>3.2876671000000002</v>
      </c>
    </row>
    <row r="981" spans="1:51" customFormat="1" x14ac:dyDescent="0.25">
      <c r="A981" s="384" t="s">
        <v>2150</v>
      </c>
      <c r="B981" s="384" t="s">
        <v>1038</v>
      </c>
      <c r="C981" s="382">
        <v>9</v>
      </c>
      <c r="D981" s="384" t="s">
        <v>983</v>
      </c>
      <c r="E981" s="382">
        <v>62</v>
      </c>
      <c r="F981" s="386">
        <v>9</v>
      </c>
      <c r="G981" s="390" t="e">
        <v>#N/A</v>
      </c>
      <c r="H981" s="387" t="e">
        <v>#N/A</v>
      </c>
      <c r="I981" s="387" t="e">
        <v>#N/A</v>
      </c>
      <c r="J981" s="387" t="e">
        <v>#N/A</v>
      </c>
      <c r="K981" s="387" t="e">
        <v>#N/A</v>
      </c>
      <c r="L981" s="387" t="e">
        <v>#N/A</v>
      </c>
      <c r="M981" s="387" t="e">
        <v>#N/A</v>
      </c>
      <c r="N981" s="387" t="e">
        <v>#N/A</v>
      </c>
      <c r="O981" s="387" t="e">
        <v>#N/A</v>
      </c>
      <c r="P981" s="387" t="e">
        <v>#N/A</v>
      </c>
      <c r="Q981" s="391">
        <v>0</v>
      </c>
      <c r="R981" s="391">
        <v>0</v>
      </c>
      <c r="S981" s="391">
        <v>0</v>
      </c>
      <c r="T981" s="391">
        <v>0</v>
      </c>
      <c r="U981" s="391">
        <v>18388.613473811954</v>
      </c>
      <c r="V981" s="391">
        <v>7644.4257395496761</v>
      </c>
      <c r="W981" s="391">
        <v>0</v>
      </c>
      <c r="X981" s="391">
        <v>147108.89036140498</v>
      </c>
      <c r="Y981" s="391">
        <v>50963.094111845799</v>
      </c>
      <c r="AA981" s="384" t="s">
        <v>2150</v>
      </c>
      <c r="AB981" s="384" t="s">
        <v>1038</v>
      </c>
      <c r="AC981" s="382">
        <v>9</v>
      </c>
      <c r="AD981" s="384" t="s">
        <v>983</v>
      </c>
      <c r="AE981" s="382">
        <v>62</v>
      </c>
      <c r="AF981" s="386">
        <v>9</v>
      </c>
      <c r="AG981" s="390" t="e">
        <v>#N/A</v>
      </c>
      <c r="AH981" s="387" t="e">
        <v>#N/A</v>
      </c>
      <c r="AI981" s="387" t="e">
        <v>#N/A</v>
      </c>
      <c r="AJ981" s="387" t="e">
        <v>#N/A</v>
      </c>
      <c r="AK981" s="387" t="e">
        <v>#N/A</v>
      </c>
      <c r="AL981" s="387" t="e">
        <v>#N/A</v>
      </c>
      <c r="AM981" s="387" t="e">
        <v>#N/A</v>
      </c>
      <c r="AN981" s="387" t="e">
        <v>#N/A</v>
      </c>
      <c r="AO981" s="387" t="e">
        <v>#N/A</v>
      </c>
      <c r="AP981" s="387" t="e">
        <v>#N/A</v>
      </c>
      <c r="AQ981" s="391">
        <v>0</v>
      </c>
      <c r="AR981" s="391">
        <v>0</v>
      </c>
      <c r="AS981" s="391">
        <v>0</v>
      </c>
      <c r="AT981" s="391">
        <v>0</v>
      </c>
      <c r="AU981" s="391">
        <v>18388.613473811954</v>
      </c>
      <c r="AV981" s="391">
        <v>7644.4257395496761</v>
      </c>
      <c r="AW981" s="391">
        <v>0</v>
      </c>
      <c r="AX981" s="391">
        <v>147108.89036140498</v>
      </c>
      <c r="AY981" s="391">
        <v>50963.094111845799</v>
      </c>
    </row>
    <row r="982" spans="1:51" customFormat="1" x14ac:dyDescent="0.25">
      <c r="A982" s="384" t="s">
        <v>1337</v>
      </c>
      <c r="B982" s="384" t="s">
        <v>1038</v>
      </c>
      <c r="C982" s="382">
        <v>9</v>
      </c>
      <c r="D982" s="384" t="s">
        <v>472</v>
      </c>
      <c r="E982" s="382">
        <v>21</v>
      </c>
      <c r="F982" s="386">
        <v>21</v>
      </c>
      <c r="G982" s="390">
        <v>3406638.0885161003</v>
      </c>
      <c r="H982" s="387">
        <v>0</v>
      </c>
      <c r="I982" s="387">
        <v>0</v>
      </c>
      <c r="J982" s="387">
        <v>0</v>
      </c>
      <c r="K982" s="387">
        <v>0</v>
      </c>
      <c r="L982" s="387">
        <v>3.1212744865076227E-3</v>
      </c>
      <c r="M982" s="387">
        <v>1.3700316253994239E-3</v>
      </c>
      <c r="N982" s="387">
        <v>0</v>
      </c>
      <c r="O982" s="387">
        <v>2.4970192951312083E-2</v>
      </c>
      <c r="P982" s="387">
        <v>9.1335907172685107E-3</v>
      </c>
      <c r="Q982" s="391">
        <v>0</v>
      </c>
      <c r="R982" s="391">
        <v>0</v>
      </c>
      <c r="S982" s="391">
        <v>0</v>
      </c>
      <c r="T982" s="391">
        <v>0</v>
      </c>
      <c r="U982" s="391">
        <v>10633.0525504504</v>
      </c>
      <c r="V982" s="391">
        <v>4667.2019175572996</v>
      </c>
      <c r="W982" s="391">
        <v>0</v>
      </c>
      <c r="X982" s="391">
        <v>85064.410385536001</v>
      </c>
      <c r="Y982" s="391">
        <v>31114.838022363998</v>
      </c>
      <c r="AA982" s="384" t="s">
        <v>1337</v>
      </c>
      <c r="AB982" s="384" t="s">
        <v>1038</v>
      </c>
      <c r="AC982" s="382">
        <v>9</v>
      </c>
      <c r="AD982" s="384" t="s">
        <v>472</v>
      </c>
      <c r="AE982" s="382">
        <v>21</v>
      </c>
      <c r="AF982" s="386">
        <v>21</v>
      </c>
      <c r="AG982" s="390">
        <v>3406638.0885161003</v>
      </c>
      <c r="AH982" s="387">
        <v>0</v>
      </c>
      <c r="AI982" s="387">
        <v>0</v>
      </c>
      <c r="AJ982" s="387">
        <v>0</v>
      </c>
      <c r="AK982" s="387">
        <v>0</v>
      </c>
      <c r="AL982" s="387">
        <v>3.1212744865076227E-3</v>
      </c>
      <c r="AM982" s="387">
        <v>1.3700316253994239E-3</v>
      </c>
      <c r="AN982" s="387">
        <v>0</v>
      </c>
      <c r="AO982" s="387">
        <v>2.4970192951312083E-2</v>
      </c>
      <c r="AP982" s="387">
        <v>9.1335907172685107E-3</v>
      </c>
      <c r="AQ982" s="391">
        <v>0</v>
      </c>
      <c r="AR982" s="391">
        <v>0</v>
      </c>
      <c r="AS982" s="391">
        <v>0</v>
      </c>
      <c r="AT982" s="391">
        <v>0</v>
      </c>
      <c r="AU982" s="391">
        <v>10633.0525504504</v>
      </c>
      <c r="AV982" s="391">
        <v>4667.2019175572996</v>
      </c>
      <c r="AW982" s="391">
        <v>0</v>
      </c>
      <c r="AX982" s="391">
        <v>85064.410385536001</v>
      </c>
      <c r="AY982" s="391">
        <v>31114.838022363998</v>
      </c>
    </row>
    <row r="983" spans="1:51" customFormat="1" x14ac:dyDescent="0.25">
      <c r="A983" s="384" t="s">
        <v>1039</v>
      </c>
      <c r="B983" s="384" t="s">
        <v>1038</v>
      </c>
      <c r="C983" s="382">
        <v>9</v>
      </c>
      <c r="D983" s="384" t="s">
        <v>472</v>
      </c>
      <c r="E983" s="382">
        <v>21</v>
      </c>
      <c r="F983" s="386">
        <v>2010</v>
      </c>
      <c r="G983" s="390">
        <v>6.5271321000000011</v>
      </c>
      <c r="H983" s="387">
        <v>0</v>
      </c>
      <c r="I983" s="387">
        <v>0</v>
      </c>
      <c r="J983" s="387">
        <v>0</v>
      </c>
      <c r="K983" s="387">
        <v>0</v>
      </c>
      <c r="L983" s="387">
        <v>3.1212713467220913E-3</v>
      </c>
      <c r="M983" s="387">
        <v>1.3700313036409972E-3</v>
      </c>
      <c r="N983" s="387">
        <v>0</v>
      </c>
      <c r="O983" s="387">
        <v>2.4970171202755333E-2</v>
      </c>
      <c r="P983" s="387">
        <v>9.1335893140572395E-3</v>
      </c>
      <c r="Q983" s="391">
        <v>0</v>
      </c>
      <c r="R983" s="391">
        <v>0</v>
      </c>
      <c r="S983" s="391">
        <v>0</v>
      </c>
      <c r="T983" s="391">
        <v>0</v>
      </c>
      <c r="U983" s="391">
        <v>2.0372950399999996E-2</v>
      </c>
      <c r="V983" s="391">
        <v>8.9423753000000012E-3</v>
      </c>
      <c r="W983" s="391">
        <v>0</v>
      </c>
      <c r="X983" s="391">
        <v>0.16298360599999998</v>
      </c>
      <c r="Y983" s="391">
        <v>5.9616144000000003E-2</v>
      </c>
      <c r="AA983" s="384" t="s">
        <v>1039</v>
      </c>
      <c r="AB983" s="384" t="s">
        <v>1038</v>
      </c>
      <c r="AC983" s="382">
        <v>9</v>
      </c>
      <c r="AD983" s="384" t="s">
        <v>472</v>
      </c>
      <c r="AE983" s="382">
        <v>21</v>
      </c>
      <c r="AF983" s="386">
        <v>2010</v>
      </c>
      <c r="AG983" s="390">
        <v>6.5271321000000011</v>
      </c>
      <c r="AH983" s="387">
        <v>0</v>
      </c>
      <c r="AI983" s="387">
        <v>0</v>
      </c>
      <c r="AJ983" s="387">
        <v>0</v>
      </c>
      <c r="AK983" s="387">
        <v>0</v>
      </c>
      <c r="AL983" s="387">
        <v>3.1212713467220913E-3</v>
      </c>
      <c r="AM983" s="387">
        <v>1.3700313036409972E-3</v>
      </c>
      <c r="AN983" s="387">
        <v>0</v>
      </c>
      <c r="AO983" s="387">
        <v>2.4970171202755333E-2</v>
      </c>
      <c r="AP983" s="387">
        <v>9.1335893140572395E-3</v>
      </c>
      <c r="AQ983" s="391">
        <v>0</v>
      </c>
      <c r="AR983" s="391">
        <v>0</v>
      </c>
      <c r="AS983" s="391">
        <v>0</v>
      </c>
      <c r="AT983" s="391">
        <v>0</v>
      </c>
      <c r="AU983" s="391">
        <v>2.0372950399999996E-2</v>
      </c>
      <c r="AV983" s="391">
        <v>8.9423753000000012E-3</v>
      </c>
      <c r="AW983" s="391">
        <v>0</v>
      </c>
      <c r="AX983" s="391">
        <v>0.16298360599999998</v>
      </c>
      <c r="AY983" s="391">
        <v>5.9616144000000003E-2</v>
      </c>
    </row>
    <row r="984" spans="1:51" customFormat="1" x14ac:dyDescent="0.25">
      <c r="A984" s="384" t="s">
        <v>1040</v>
      </c>
      <c r="B984" s="384" t="s">
        <v>1038</v>
      </c>
      <c r="C984" s="382">
        <v>9</v>
      </c>
      <c r="D984" s="384" t="s">
        <v>472</v>
      </c>
      <c r="E984" s="382">
        <v>21</v>
      </c>
      <c r="F984" s="386">
        <v>2011</v>
      </c>
      <c r="G984" s="390">
        <v>90.40203099999998</v>
      </c>
      <c r="H984" s="387">
        <v>0</v>
      </c>
      <c r="I984" s="387">
        <v>0</v>
      </c>
      <c r="J984" s="387">
        <v>0</v>
      </c>
      <c r="K984" s="387">
        <v>0</v>
      </c>
      <c r="L984" s="387">
        <v>3.121270804192442E-3</v>
      </c>
      <c r="M984" s="387">
        <v>1.3700333458216223E-3</v>
      </c>
      <c r="N984" s="387">
        <v>0</v>
      </c>
      <c r="O984" s="387">
        <v>2.4970198180613894E-2</v>
      </c>
      <c r="P984" s="387">
        <v>9.1335998856043425E-3</v>
      </c>
      <c r="Q984" s="391">
        <v>0</v>
      </c>
      <c r="R984" s="391">
        <v>0</v>
      </c>
      <c r="S984" s="391">
        <v>0</v>
      </c>
      <c r="T984" s="391">
        <v>0</v>
      </c>
      <c r="U984" s="391">
        <v>0.28216922</v>
      </c>
      <c r="V984" s="391">
        <v>0.123853797</v>
      </c>
      <c r="W984" s="391">
        <v>0</v>
      </c>
      <c r="X984" s="391">
        <v>2.2573566300000003</v>
      </c>
      <c r="Y984" s="391">
        <v>0.82569598000000011</v>
      </c>
      <c r="AA984" s="384" t="s">
        <v>1040</v>
      </c>
      <c r="AB984" s="384" t="s">
        <v>1038</v>
      </c>
      <c r="AC984" s="382">
        <v>9</v>
      </c>
      <c r="AD984" s="384" t="s">
        <v>472</v>
      </c>
      <c r="AE984" s="382">
        <v>21</v>
      </c>
      <c r="AF984" s="386">
        <v>2011</v>
      </c>
      <c r="AG984" s="390">
        <v>90.40203099999998</v>
      </c>
      <c r="AH984" s="387">
        <v>0</v>
      </c>
      <c r="AI984" s="387">
        <v>0</v>
      </c>
      <c r="AJ984" s="387">
        <v>0</v>
      </c>
      <c r="AK984" s="387">
        <v>0</v>
      </c>
      <c r="AL984" s="387">
        <v>3.121270804192442E-3</v>
      </c>
      <c r="AM984" s="387">
        <v>1.3700333458216223E-3</v>
      </c>
      <c r="AN984" s="387">
        <v>0</v>
      </c>
      <c r="AO984" s="387">
        <v>2.4970198180613894E-2</v>
      </c>
      <c r="AP984" s="387">
        <v>9.1335998856043425E-3</v>
      </c>
      <c r="AQ984" s="391">
        <v>0</v>
      </c>
      <c r="AR984" s="391">
        <v>0</v>
      </c>
      <c r="AS984" s="391">
        <v>0</v>
      </c>
      <c r="AT984" s="391">
        <v>0</v>
      </c>
      <c r="AU984" s="391">
        <v>0.28216922</v>
      </c>
      <c r="AV984" s="391">
        <v>0.123853797</v>
      </c>
      <c r="AW984" s="391">
        <v>0</v>
      </c>
      <c r="AX984" s="391">
        <v>2.2573566300000003</v>
      </c>
      <c r="AY984" s="391">
        <v>0.82569598000000011</v>
      </c>
    </row>
    <row r="985" spans="1:51" customFormat="1" x14ac:dyDescent="0.25">
      <c r="A985" s="384" t="s">
        <v>1041</v>
      </c>
      <c r="B985" s="384" t="s">
        <v>1038</v>
      </c>
      <c r="C985" s="382">
        <v>9</v>
      </c>
      <c r="D985" s="384" t="s">
        <v>472</v>
      </c>
      <c r="E985" s="382">
        <v>21</v>
      </c>
      <c r="F985" s="386">
        <v>2012</v>
      </c>
      <c r="G985" s="390">
        <v>144.48691300000004</v>
      </c>
      <c r="H985" s="387">
        <v>0</v>
      </c>
      <c r="I985" s="387">
        <v>0</v>
      </c>
      <c r="J985" s="387">
        <v>0</v>
      </c>
      <c r="K985" s="387">
        <v>0</v>
      </c>
      <c r="L985" s="387">
        <v>3.1212742430174281E-3</v>
      </c>
      <c r="M985" s="387">
        <v>1.3700321426342601E-3</v>
      </c>
      <c r="N985" s="387">
        <v>0</v>
      </c>
      <c r="O985" s="387">
        <v>2.4970204740965011E-2</v>
      </c>
      <c r="P985" s="387">
        <v>9.1335894206556953E-3</v>
      </c>
      <c r="Q985" s="391">
        <v>0</v>
      </c>
      <c r="R985" s="391">
        <v>0</v>
      </c>
      <c r="S985" s="391">
        <v>0</v>
      </c>
      <c r="T985" s="391">
        <v>0</v>
      </c>
      <c r="U985" s="391">
        <v>0.45098328000000015</v>
      </c>
      <c r="V985" s="391">
        <v>0.19795171499999997</v>
      </c>
      <c r="W985" s="391">
        <v>0</v>
      </c>
      <c r="X985" s="391">
        <v>3.6078678000000002</v>
      </c>
      <c r="Y985" s="391">
        <v>1.3196841400000003</v>
      </c>
      <c r="AA985" s="384" t="s">
        <v>1041</v>
      </c>
      <c r="AB985" s="384" t="s">
        <v>1038</v>
      </c>
      <c r="AC985" s="382">
        <v>9</v>
      </c>
      <c r="AD985" s="384" t="s">
        <v>472</v>
      </c>
      <c r="AE985" s="382">
        <v>21</v>
      </c>
      <c r="AF985" s="386">
        <v>2012</v>
      </c>
      <c r="AG985" s="390">
        <v>144.48691300000004</v>
      </c>
      <c r="AH985" s="387">
        <v>0</v>
      </c>
      <c r="AI985" s="387">
        <v>0</v>
      </c>
      <c r="AJ985" s="387">
        <v>0</v>
      </c>
      <c r="AK985" s="387">
        <v>0</v>
      </c>
      <c r="AL985" s="387">
        <v>3.1212742430174281E-3</v>
      </c>
      <c r="AM985" s="387">
        <v>1.3700321426342601E-3</v>
      </c>
      <c r="AN985" s="387">
        <v>0</v>
      </c>
      <c r="AO985" s="387">
        <v>2.4970204740965011E-2</v>
      </c>
      <c r="AP985" s="387">
        <v>9.1335894206556953E-3</v>
      </c>
      <c r="AQ985" s="391">
        <v>0</v>
      </c>
      <c r="AR985" s="391">
        <v>0</v>
      </c>
      <c r="AS985" s="391">
        <v>0</v>
      </c>
      <c r="AT985" s="391">
        <v>0</v>
      </c>
      <c r="AU985" s="391">
        <v>0.45098328000000015</v>
      </c>
      <c r="AV985" s="391">
        <v>0.19795171499999997</v>
      </c>
      <c r="AW985" s="391">
        <v>0</v>
      </c>
      <c r="AX985" s="391">
        <v>3.6078678000000002</v>
      </c>
      <c r="AY985" s="391">
        <v>1.3196841400000003</v>
      </c>
    </row>
    <row r="986" spans="1:51" customFormat="1" x14ac:dyDescent="0.25">
      <c r="A986" s="384" t="s">
        <v>1042</v>
      </c>
      <c r="B986" s="384" t="s">
        <v>1038</v>
      </c>
      <c r="C986" s="382">
        <v>9</v>
      </c>
      <c r="D986" s="384" t="s">
        <v>472</v>
      </c>
      <c r="E986" s="382">
        <v>21</v>
      </c>
      <c r="F986" s="386">
        <v>2013</v>
      </c>
      <c r="G986" s="390">
        <v>666.0634100000002</v>
      </c>
      <c r="H986" s="387">
        <v>0</v>
      </c>
      <c r="I986" s="387">
        <v>0</v>
      </c>
      <c r="J986" s="387">
        <v>0</v>
      </c>
      <c r="K986" s="387">
        <v>0</v>
      </c>
      <c r="L986" s="387">
        <v>3.1212790085556556E-3</v>
      </c>
      <c r="M986" s="387">
        <v>1.370033102403868E-3</v>
      </c>
      <c r="N986" s="387">
        <v>0</v>
      </c>
      <c r="O986" s="387">
        <v>2.497021642428908E-2</v>
      </c>
      <c r="P986" s="387">
        <v>9.1336014089108963E-3</v>
      </c>
      <c r="Q986" s="391">
        <v>0</v>
      </c>
      <c r="R986" s="391">
        <v>0</v>
      </c>
      <c r="S986" s="391">
        <v>0</v>
      </c>
      <c r="T986" s="391">
        <v>0</v>
      </c>
      <c r="U986" s="391">
        <v>2.0789697399999998</v>
      </c>
      <c r="V986" s="391">
        <v>0.91252891999999985</v>
      </c>
      <c r="W986" s="391">
        <v>0</v>
      </c>
      <c r="X986" s="391">
        <v>16.631747499999996</v>
      </c>
      <c r="Y986" s="391">
        <v>6.0835576999999983</v>
      </c>
      <c r="AA986" s="384" t="s">
        <v>1042</v>
      </c>
      <c r="AB986" s="384" t="s">
        <v>1038</v>
      </c>
      <c r="AC986" s="382">
        <v>9</v>
      </c>
      <c r="AD986" s="384" t="s">
        <v>472</v>
      </c>
      <c r="AE986" s="382">
        <v>21</v>
      </c>
      <c r="AF986" s="386">
        <v>2013</v>
      </c>
      <c r="AG986" s="390">
        <v>666.0634100000002</v>
      </c>
      <c r="AH986" s="387">
        <v>0</v>
      </c>
      <c r="AI986" s="387">
        <v>0</v>
      </c>
      <c r="AJ986" s="387">
        <v>0</v>
      </c>
      <c r="AK986" s="387">
        <v>0</v>
      </c>
      <c r="AL986" s="387">
        <v>3.1212790085556556E-3</v>
      </c>
      <c r="AM986" s="387">
        <v>1.370033102403868E-3</v>
      </c>
      <c r="AN986" s="387">
        <v>0</v>
      </c>
      <c r="AO986" s="387">
        <v>2.497021642428908E-2</v>
      </c>
      <c r="AP986" s="387">
        <v>9.1336014089108963E-3</v>
      </c>
      <c r="AQ986" s="391">
        <v>0</v>
      </c>
      <c r="AR986" s="391">
        <v>0</v>
      </c>
      <c r="AS986" s="391">
        <v>0</v>
      </c>
      <c r="AT986" s="391">
        <v>0</v>
      </c>
      <c r="AU986" s="391">
        <v>2.0789697399999998</v>
      </c>
      <c r="AV986" s="391">
        <v>0.91252891999999985</v>
      </c>
      <c r="AW986" s="391">
        <v>0</v>
      </c>
      <c r="AX986" s="391">
        <v>16.631747499999996</v>
      </c>
      <c r="AY986" s="391">
        <v>6.0835576999999983</v>
      </c>
    </row>
    <row r="987" spans="1:51" customFormat="1" x14ac:dyDescent="0.25">
      <c r="A987" s="384" t="s">
        <v>1043</v>
      </c>
      <c r="B987" s="384" t="s">
        <v>1038</v>
      </c>
      <c r="C987" s="382">
        <v>9</v>
      </c>
      <c r="D987" s="384" t="s">
        <v>472</v>
      </c>
      <c r="E987" s="382">
        <v>21</v>
      </c>
      <c r="F987" s="386">
        <v>2014</v>
      </c>
      <c r="G987" s="390">
        <v>869.12447000000009</v>
      </c>
      <c r="H987" s="387">
        <v>0</v>
      </c>
      <c r="I987" s="387">
        <v>0</v>
      </c>
      <c r="J987" s="387">
        <v>0</v>
      </c>
      <c r="K987" s="387">
        <v>0</v>
      </c>
      <c r="L987" s="387">
        <v>3.1212676131417631E-3</v>
      </c>
      <c r="M987" s="387">
        <v>1.370030831142057E-3</v>
      </c>
      <c r="N987" s="387">
        <v>0</v>
      </c>
      <c r="O987" s="387">
        <v>2.497018752676472E-2</v>
      </c>
      <c r="P987" s="387">
        <v>9.1335826731469196E-3</v>
      </c>
      <c r="Q987" s="391">
        <v>0</v>
      </c>
      <c r="R987" s="391">
        <v>0</v>
      </c>
      <c r="S987" s="391">
        <v>0</v>
      </c>
      <c r="T987" s="391">
        <v>0</v>
      </c>
      <c r="U987" s="391">
        <v>2.71277006</v>
      </c>
      <c r="V987" s="391">
        <v>1.1907273199999999</v>
      </c>
      <c r="W987" s="391">
        <v>0</v>
      </c>
      <c r="X987" s="391">
        <v>21.702200999999999</v>
      </c>
      <c r="Y987" s="391">
        <v>7.9382202000000008</v>
      </c>
      <c r="AA987" s="384" t="s">
        <v>1043</v>
      </c>
      <c r="AB987" s="384" t="s">
        <v>1038</v>
      </c>
      <c r="AC987" s="382">
        <v>9</v>
      </c>
      <c r="AD987" s="384" t="s">
        <v>472</v>
      </c>
      <c r="AE987" s="382">
        <v>21</v>
      </c>
      <c r="AF987" s="386">
        <v>2014</v>
      </c>
      <c r="AG987" s="390">
        <v>869.12447000000009</v>
      </c>
      <c r="AH987" s="387">
        <v>0</v>
      </c>
      <c r="AI987" s="387">
        <v>0</v>
      </c>
      <c r="AJ987" s="387">
        <v>0</v>
      </c>
      <c r="AK987" s="387">
        <v>0</v>
      </c>
      <c r="AL987" s="387">
        <v>3.1212676131417631E-3</v>
      </c>
      <c r="AM987" s="387">
        <v>1.370030831142057E-3</v>
      </c>
      <c r="AN987" s="387">
        <v>0</v>
      </c>
      <c r="AO987" s="387">
        <v>2.497018752676472E-2</v>
      </c>
      <c r="AP987" s="387">
        <v>9.1335826731469196E-3</v>
      </c>
      <c r="AQ987" s="391">
        <v>0</v>
      </c>
      <c r="AR987" s="391">
        <v>0</v>
      </c>
      <c r="AS987" s="391">
        <v>0</v>
      </c>
      <c r="AT987" s="391">
        <v>0</v>
      </c>
      <c r="AU987" s="391">
        <v>2.71277006</v>
      </c>
      <c r="AV987" s="391">
        <v>1.1907273199999999</v>
      </c>
      <c r="AW987" s="391">
        <v>0</v>
      </c>
      <c r="AX987" s="391">
        <v>21.702200999999999</v>
      </c>
      <c r="AY987" s="391">
        <v>7.9382202000000008</v>
      </c>
    </row>
    <row r="988" spans="1:51" customFormat="1" x14ac:dyDescent="0.25">
      <c r="A988" s="384" t="s">
        <v>1044</v>
      </c>
      <c r="B988" s="384" t="s">
        <v>1038</v>
      </c>
      <c r="C988" s="382">
        <v>9</v>
      </c>
      <c r="D988" s="384" t="s">
        <v>472</v>
      </c>
      <c r="E988" s="382">
        <v>21</v>
      </c>
      <c r="F988" s="386">
        <v>2015</v>
      </c>
      <c r="G988" s="390">
        <v>1358.1324899999997</v>
      </c>
      <c r="H988" s="387">
        <v>0</v>
      </c>
      <c r="I988" s="387">
        <v>0</v>
      </c>
      <c r="J988" s="387">
        <v>0</v>
      </c>
      <c r="K988" s="387">
        <v>0</v>
      </c>
      <c r="L988" s="387">
        <v>3.1212728737532824E-3</v>
      </c>
      <c r="M988" s="387">
        <v>1.3700295396069937E-3</v>
      </c>
      <c r="N988" s="387">
        <v>0</v>
      </c>
      <c r="O988" s="387">
        <v>2.4970178719456153E-2</v>
      </c>
      <c r="P988" s="387">
        <v>9.1335766512735464E-3</v>
      </c>
      <c r="Q988" s="391">
        <v>0</v>
      </c>
      <c r="R988" s="391">
        <v>0</v>
      </c>
      <c r="S988" s="391">
        <v>0</v>
      </c>
      <c r="T988" s="391">
        <v>0</v>
      </c>
      <c r="U988" s="391">
        <v>4.2391021000000002</v>
      </c>
      <c r="V988" s="391">
        <v>1.8606816299999995</v>
      </c>
      <c r="W988" s="391">
        <v>0</v>
      </c>
      <c r="X988" s="391">
        <v>33.912810999999991</v>
      </c>
      <c r="Y988" s="391">
        <v>12.404607200000001</v>
      </c>
      <c r="AA988" s="384" t="s">
        <v>1044</v>
      </c>
      <c r="AB988" s="384" t="s">
        <v>1038</v>
      </c>
      <c r="AC988" s="382">
        <v>9</v>
      </c>
      <c r="AD988" s="384" t="s">
        <v>472</v>
      </c>
      <c r="AE988" s="382">
        <v>21</v>
      </c>
      <c r="AF988" s="386">
        <v>2015</v>
      </c>
      <c r="AG988" s="390">
        <v>1358.1324899999997</v>
      </c>
      <c r="AH988" s="387">
        <v>0</v>
      </c>
      <c r="AI988" s="387">
        <v>0</v>
      </c>
      <c r="AJ988" s="387">
        <v>0</v>
      </c>
      <c r="AK988" s="387">
        <v>0</v>
      </c>
      <c r="AL988" s="387">
        <v>3.1212728737532824E-3</v>
      </c>
      <c r="AM988" s="387">
        <v>1.3700295396069937E-3</v>
      </c>
      <c r="AN988" s="387">
        <v>0</v>
      </c>
      <c r="AO988" s="387">
        <v>2.4970178719456153E-2</v>
      </c>
      <c r="AP988" s="387">
        <v>9.1335766512735464E-3</v>
      </c>
      <c r="AQ988" s="391">
        <v>0</v>
      </c>
      <c r="AR988" s="391">
        <v>0</v>
      </c>
      <c r="AS988" s="391">
        <v>0</v>
      </c>
      <c r="AT988" s="391">
        <v>0</v>
      </c>
      <c r="AU988" s="391">
        <v>4.2391021000000002</v>
      </c>
      <c r="AV988" s="391">
        <v>1.8606816299999995</v>
      </c>
      <c r="AW988" s="391">
        <v>0</v>
      </c>
      <c r="AX988" s="391">
        <v>33.912810999999991</v>
      </c>
      <c r="AY988" s="391">
        <v>12.404607200000001</v>
      </c>
    </row>
    <row r="989" spans="1:51" customFormat="1" x14ac:dyDescent="0.25">
      <c r="A989" s="384" t="s">
        <v>1045</v>
      </c>
      <c r="B989" s="384" t="s">
        <v>1038</v>
      </c>
      <c r="C989" s="382">
        <v>9</v>
      </c>
      <c r="D989" s="384" t="s">
        <v>472</v>
      </c>
      <c r="E989" s="382">
        <v>21</v>
      </c>
      <c r="F989" s="386">
        <v>2016</v>
      </c>
      <c r="G989" s="390">
        <v>1793.4534699999999</v>
      </c>
      <c r="H989" s="387">
        <v>0</v>
      </c>
      <c r="I989" s="387">
        <v>0</v>
      </c>
      <c r="J989" s="387">
        <v>0</v>
      </c>
      <c r="K989" s="387">
        <v>0</v>
      </c>
      <c r="L989" s="387">
        <v>3.1212668149121266E-3</v>
      </c>
      <c r="M989" s="387">
        <v>1.3700298006616256E-3</v>
      </c>
      <c r="N989" s="387">
        <v>0</v>
      </c>
      <c r="O989" s="387">
        <v>2.4970148793433712E-2</v>
      </c>
      <c r="P989" s="387">
        <v>9.1335734514483968E-3</v>
      </c>
      <c r="Q989" s="391">
        <v>0</v>
      </c>
      <c r="R989" s="391">
        <v>0</v>
      </c>
      <c r="S989" s="391">
        <v>0</v>
      </c>
      <c r="T989" s="391">
        <v>0</v>
      </c>
      <c r="U989" s="391">
        <v>5.597846800000001</v>
      </c>
      <c r="V989" s="391">
        <v>2.4570847000000007</v>
      </c>
      <c r="W989" s="391">
        <v>0</v>
      </c>
      <c r="X989" s="391">
        <v>44.782800000000002</v>
      </c>
      <c r="Y989" s="391">
        <v>16.380639000000002</v>
      </c>
      <c r="AA989" s="384" t="s">
        <v>1045</v>
      </c>
      <c r="AB989" s="384" t="s">
        <v>1038</v>
      </c>
      <c r="AC989" s="382">
        <v>9</v>
      </c>
      <c r="AD989" s="384" t="s">
        <v>472</v>
      </c>
      <c r="AE989" s="382">
        <v>21</v>
      </c>
      <c r="AF989" s="386">
        <v>2016</v>
      </c>
      <c r="AG989" s="390">
        <v>1793.4534699999999</v>
      </c>
      <c r="AH989" s="387">
        <v>0</v>
      </c>
      <c r="AI989" s="387">
        <v>0</v>
      </c>
      <c r="AJ989" s="387">
        <v>0</v>
      </c>
      <c r="AK989" s="387">
        <v>0</v>
      </c>
      <c r="AL989" s="387">
        <v>3.1212668149121266E-3</v>
      </c>
      <c r="AM989" s="387">
        <v>1.3700298006616256E-3</v>
      </c>
      <c r="AN989" s="387">
        <v>0</v>
      </c>
      <c r="AO989" s="387">
        <v>2.4970148793433712E-2</v>
      </c>
      <c r="AP989" s="387">
        <v>9.1335734514483968E-3</v>
      </c>
      <c r="AQ989" s="391">
        <v>0</v>
      </c>
      <c r="AR989" s="391">
        <v>0</v>
      </c>
      <c r="AS989" s="391">
        <v>0</v>
      </c>
      <c r="AT989" s="391">
        <v>0</v>
      </c>
      <c r="AU989" s="391">
        <v>5.597846800000001</v>
      </c>
      <c r="AV989" s="391">
        <v>2.4570847000000007</v>
      </c>
      <c r="AW989" s="391">
        <v>0</v>
      </c>
      <c r="AX989" s="391">
        <v>44.782800000000002</v>
      </c>
      <c r="AY989" s="391">
        <v>16.380639000000002</v>
      </c>
    </row>
    <row r="990" spans="1:51" customFormat="1" x14ac:dyDescent="0.25">
      <c r="A990" s="384" t="s">
        <v>1046</v>
      </c>
      <c r="B990" s="384" t="s">
        <v>1038</v>
      </c>
      <c r="C990" s="382">
        <v>9</v>
      </c>
      <c r="D990" s="384" t="s">
        <v>472</v>
      </c>
      <c r="E990" s="382">
        <v>21</v>
      </c>
      <c r="F990" s="386">
        <v>2017</v>
      </c>
      <c r="G990" s="390">
        <v>3020.360200000001</v>
      </c>
      <c r="H990" s="387">
        <v>0</v>
      </c>
      <c r="I990" s="387">
        <v>0</v>
      </c>
      <c r="J990" s="387">
        <v>0</v>
      </c>
      <c r="K990" s="387">
        <v>0</v>
      </c>
      <c r="L990" s="387">
        <v>3.1212716946806538E-3</v>
      </c>
      <c r="M990" s="387">
        <v>1.3700292435319459E-3</v>
      </c>
      <c r="N990" s="387">
        <v>0</v>
      </c>
      <c r="O990" s="387">
        <v>2.4970176404787752E-2</v>
      </c>
      <c r="P990" s="387">
        <v>9.1335755251972881E-3</v>
      </c>
      <c r="Q990" s="391">
        <v>0</v>
      </c>
      <c r="R990" s="391">
        <v>0</v>
      </c>
      <c r="S990" s="391">
        <v>0</v>
      </c>
      <c r="T990" s="391">
        <v>0</v>
      </c>
      <c r="U990" s="391">
        <v>9.4273648000000012</v>
      </c>
      <c r="V990" s="391">
        <v>4.1379817999999986</v>
      </c>
      <c r="W990" s="391">
        <v>0</v>
      </c>
      <c r="X990" s="391">
        <v>75.418927000000039</v>
      </c>
      <c r="Y990" s="391">
        <v>27.586687999999995</v>
      </c>
      <c r="AA990" s="384" t="s">
        <v>1046</v>
      </c>
      <c r="AB990" s="384" t="s">
        <v>1038</v>
      </c>
      <c r="AC990" s="382">
        <v>9</v>
      </c>
      <c r="AD990" s="384" t="s">
        <v>472</v>
      </c>
      <c r="AE990" s="382">
        <v>21</v>
      </c>
      <c r="AF990" s="386">
        <v>2017</v>
      </c>
      <c r="AG990" s="390">
        <v>3020.360200000001</v>
      </c>
      <c r="AH990" s="387">
        <v>0</v>
      </c>
      <c r="AI990" s="387">
        <v>0</v>
      </c>
      <c r="AJ990" s="387">
        <v>0</v>
      </c>
      <c r="AK990" s="387">
        <v>0</v>
      </c>
      <c r="AL990" s="387">
        <v>3.1212716946806538E-3</v>
      </c>
      <c r="AM990" s="387">
        <v>1.3700292435319459E-3</v>
      </c>
      <c r="AN990" s="387">
        <v>0</v>
      </c>
      <c r="AO990" s="387">
        <v>2.4970176404787752E-2</v>
      </c>
      <c r="AP990" s="387">
        <v>9.1335755251972881E-3</v>
      </c>
      <c r="AQ990" s="391">
        <v>0</v>
      </c>
      <c r="AR990" s="391">
        <v>0</v>
      </c>
      <c r="AS990" s="391">
        <v>0</v>
      </c>
      <c r="AT990" s="391">
        <v>0</v>
      </c>
      <c r="AU990" s="391">
        <v>9.4273648000000012</v>
      </c>
      <c r="AV990" s="391">
        <v>4.1379817999999986</v>
      </c>
      <c r="AW990" s="391">
        <v>0</v>
      </c>
      <c r="AX990" s="391">
        <v>75.418927000000039</v>
      </c>
      <c r="AY990" s="391">
        <v>27.586687999999995</v>
      </c>
    </row>
    <row r="991" spans="1:51" customFormat="1" x14ac:dyDescent="0.25">
      <c r="A991" s="384" t="s">
        <v>1047</v>
      </c>
      <c r="B991" s="384" t="s">
        <v>1038</v>
      </c>
      <c r="C991" s="382">
        <v>9</v>
      </c>
      <c r="D991" s="384" t="s">
        <v>472</v>
      </c>
      <c r="E991" s="382">
        <v>21</v>
      </c>
      <c r="F991" s="386">
        <v>2018</v>
      </c>
      <c r="G991" s="390">
        <v>9381.4059000000016</v>
      </c>
      <c r="H991" s="387">
        <v>0</v>
      </c>
      <c r="I991" s="387">
        <v>0</v>
      </c>
      <c r="J991" s="387">
        <v>0</v>
      </c>
      <c r="K991" s="387">
        <v>0</v>
      </c>
      <c r="L991" s="387">
        <v>3.1212673571665833E-3</v>
      </c>
      <c r="M991" s="387">
        <v>1.3700316388612923E-3</v>
      </c>
      <c r="N991" s="387">
        <v>0</v>
      </c>
      <c r="O991" s="387">
        <v>2.4970117005597207E-2</v>
      </c>
      <c r="P991" s="387">
        <v>9.1335839119806115E-3</v>
      </c>
      <c r="Q991" s="391">
        <v>0</v>
      </c>
      <c r="R991" s="391">
        <v>0</v>
      </c>
      <c r="S991" s="391">
        <v>0</v>
      </c>
      <c r="T991" s="391">
        <v>0</v>
      </c>
      <c r="U991" s="391">
        <v>29.281875999999997</v>
      </c>
      <c r="V991" s="391">
        <v>12.8528229</v>
      </c>
      <c r="W991" s="391">
        <v>0</v>
      </c>
      <c r="X991" s="391">
        <v>234.25480300000001</v>
      </c>
      <c r="Y991" s="391">
        <v>85.68585800000001</v>
      </c>
      <c r="AA991" s="384" t="s">
        <v>1047</v>
      </c>
      <c r="AB991" s="384" t="s">
        <v>1038</v>
      </c>
      <c r="AC991" s="382">
        <v>9</v>
      </c>
      <c r="AD991" s="384" t="s">
        <v>472</v>
      </c>
      <c r="AE991" s="382">
        <v>21</v>
      </c>
      <c r="AF991" s="386">
        <v>2018</v>
      </c>
      <c r="AG991" s="390">
        <v>9381.4059000000016</v>
      </c>
      <c r="AH991" s="387">
        <v>0</v>
      </c>
      <c r="AI991" s="387">
        <v>0</v>
      </c>
      <c r="AJ991" s="387">
        <v>0</v>
      </c>
      <c r="AK991" s="387">
        <v>0</v>
      </c>
      <c r="AL991" s="387">
        <v>3.1212673571665833E-3</v>
      </c>
      <c r="AM991" s="387">
        <v>1.3700316388612923E-3</v>
      </c>
      <c r="AN991" s="387">
        <v>0</v>
      </c>
      <c r="AO991" s="387">
        <v>2.4970117005597207E-2</v>
      </c>
      <c r="AP991" s="387">
        <v>9.1335839119806115E-3</v>
      </c>
      <c r="AQ991" s="391">
        <v>0</v>
      </c>
      <c r="AR991" s="391">
        <v>0</v>
      </c>
      <c r="AS991" s="391">
        <v>0</v>
      </c>
      <c r="AT991" s="391">
        <v>0</v>
      </c>
      <c r="AU991" s="391">
        <v>29.281875999999997</v>
      </c>
      <c r="AV991" s="391">
        <v>12.8528229</v>
      </c>
      <c r="AW991" s="391">
        <v>0</v>
      </c>
      <c r="AX991" s="391">
        <v>234.25480300000001</v>
      </c>
      <c r="AY991" s="391">
        <v>85.68585800000001</v>
      </c>
    </row>
    <row r="992" spans="1:51" customFormat="1" x14ac:dyDescent="0.25">
      <c r="A992" s="384" t="s">
        <v>1048</v>
      </c>
      <c r="B992" s="384" t="s">
        <v>1038</v>
      </c>
      <c r="C992" s="382">
        <v>9</v>
      </c>
      <c r="D992" s="384" t="s">
        <v>472</v>
      </c>
      <c r="E992" s="382">
        <v>21</v>
      </c>
      <c r="F992" s="386">
        <v>2019</v>
      </c>
      <c r="G992" s="390">
        <v>7244.5489000000007</v>
      </c>
      <c r="H992" s="387">
        <v>0</v>
      </c>
      <c r="I992" s="387">
        <v>0</v>
      </c>
      <c r="J992" s="387">
        <v>0</v>
      </c>
      <c r="K992" s="387">
        <v>0</v>
      </c>
      <c r="L992" s="387">
        <v>3.1212783310773148E-3</v>
      </c>
      <c r="M992" s="387">
        <v>1.3700324529523156E-3</v>
      </c>
      <c r="N992" s="387">
        <v>0</v>
      </c>
      <c r="O992" s="387">
        <v>2.4970197661306422E-2</v>
      </c>
      <c r="P992" s="387">
        <v>9.1335920170267614E-3</v>
      </c>
      <c r="Q992" s="391">
        <v>0</v>
      </c>
      <c r="R992" s="391">
        <v>0</v>
      </c>
      <c r="S992" s="391">
        <v>0</v>
      </c>
      <c r="T992" s="391">
        <v>0</v>
      </c>
      <c r="U992" s="391">
        <v>22.612253499999998</v>
      </c>
      <c r="V992" s="391">
        <v>9.925267100000001</v>
      </c>
      <c r="W992" s="391">
        <v>0</v>
      </c>
      <c r="X992" s="391">
        <v>180.89781800000003</v>
      </c>
      <c r="Y992" s="391">
        <v>66.168754000000007</v>
      </c>
      <c r="AA992" s="384" t="s">
        <v>1048</v>
      </c>
      <c r="AB992" s="384" t="s">
        <v>1038</v>
      </c>
      <c r="AC992" s="382">
        <v>9</v>
      </c>
      <c r="AD992" s="384" t="s">
        <v>472</v>
      </c>
      <c r="AE992" s="382">
        <v>21</v>
      </c>
      <c r="AF992" s="386">
        <v>2019</v>
      </c>
      <c r="AG992" s="390">
        <v>7244.5489000000007</v>
      </c>
      <c r="AH992" s="387">
        <v>0</v>
      </c>
      <c r="AI992" s="387">
        <v>0</v>
      </c>
      <c r="AJ992" s="387">
        <v>0</v>
      </c>
      <c r="AK992" s="387">
        <v>0</v>
      </c>
      <c r="AL992" s="387">
        <v>3.1212783310773148E-3</v>
      </c>
      <c r="AM992" s="387">
        <v>1.3700324529523156E-3</v>
      </c>
      <c r="AN992" s="387">
        <v>0</v>
      </c>
      <c r="AO992" s="387">
        <v>2.4970197661306422E-2</v>
      </c>
      <c r="AP992" s="387">
        <v>9.1335920170267614E-3</v>
      </c>
      <c r="AQ992" s="391">
        <v>0</v>
      </c>
      <c r="AR992" s="391">
        <v>0</v>
      </c>
      <c r="AS992" s="391">
        <v>0</v>
      </c>
      <c r="AT992" s="391">
        <v>0</v>
      </c>
      <c r="AU992" s="391">
        <v>22.612253499999998</v>
      </c>
      <c r="AV992" s="391">
        <v>9.925267100000001</v>
      </c>
      <c r="AW992" s="391">
        <v>0</v>
      </c>
      <c r="AX992" s="391">
        <v>180.89781800000003</v>
      </c>
      <c r="AY992" s="391">
        <v>66.168754000000007</v>
      </c>
    </row>
    <row r="993" spans="1:51" customFormat="1" x14ac:dyDescent="0.25">
      <c r="A993" s="384" t="s">
        <v>1049</v>
      </c>
      <c r="B993" s="384" t="s">
        <v>1038</v>
      </c>
      <c r="C993" s="382">
        <v>9</v>
      </c>
      <c r="D993" s="384" t="s">
        <v>472</v>
      </c>
      <c r="E993" s="382">
        <v>21</v>
      </c>
      <c r="F993" s="386">
        <v>2020</v>
      </c>
      <c r="G993" s="390">
        <v>11978.695599999995</v>
      </c>
      <c r="H993" s="387">
        <v>0</v>
      </c>
      <c r="I993" s="387">
        <v>0</v>
      </c>
      <c r="J993" s="387">
        <v>0</v>
      </c>
      <c r="K993" s="387">
        <v>0</v>
      </c>
      <c r="L993" s="387">
        <v>3.1212717351294926E-3</v>
      </c>
      <c r="M993" s="387">
        <v>1.3700331695547891E-3</v>
      </c>
      <c r="N993" s="387">
        <v>0</v>
      </c>
      <c r="O993" s="387">
        <v>2.4970167035549357E-2</v>
      </c>
      <c r="P993" s="387">
        <v>9.133597317557687E-3</v>
      </c>
      <c r="Q993" s="391">
        <v>0</v>
      </c>
      <c r="R993" s="391">
        <v>0</v>
      </c>
      <c r="S993" s="391">
        <v>0</v>
      </c>
      <c r="T993" s="391">
        <v>0</v>
      </c>
      <c r="U993" s="391">
        <v>37.388764000000002</v>
      </c>
      <c r="V993" s="391">
        <v>16.4112103</v>
      </c>
      <c r="W993" s="391">
        <v>0</v>
      </c>
      <c r="X993" s="391">
        <v>299.11002999999999</v>
      </c>
      <c r="Y993" s="391">
        <v>109.40858200000002</v>
      </c>
      <c r="AA993" s="384" t="s">
        <v>1049</v>
      </c>
      <c r="AB993" s="384" t="s">
        <v>1038</v>
      </c>
      <c r="AC993" s="382">
        <v>9</v>
      </c>
      <c r="AD993" s="384" t="s">
        <v>472</v>
      </c>
      <c r="AE993" s="382">
        <v>21</v>
      </c>
      <c r="AF993" s="386">
        <v>2020</v>
      </c>
      <c r="AG993" s="390">
        <v>11978.695599999995</v>
      </c>
      <c r="AH993" s="387">
        <v>0</v>
      </c>
      <c r="AI993" s="387">
        <v>0</v>
      </c>
      <c r="AJ993" s="387">
        <v>0</v>
      </c>
      <c r="AK993" s="387">
        <v>0</v>
      </c>
      <c r="AL993" s="387">
        <v>3.1212717351294926E-3</v>
      </c>
      <c r="AM993" s="387">
        <v>1.3700331695547891E-3</v>
      </c>
      <c r="AN993" s="387">
        <v>0</v>
      </c>
      <c r="AO993" s="387">
        <v>2.4970167035549357E-2</v>
      </c>
      <c r="AP993" s="387">
        <v>9.133597317557687E-3</v>
      </c>
      <c r="AQ993" s="391">
        <v>0</v>
      </c>
      <c r="AR993" s="391">
        <v>0</v>
      </c>
      <c r="AS993" s="391">
        <v>0</v>
      </c>
      <c r="AT993" s="391">
        <v>0</v>
      </c>
      <c r="AU993" s="391">
        <v>37.388764000000002</v>
      </c>
      <c r="AV993" s="391">
        <v>16.4112103</v>
      </c>
      <c r="AW993" s="391">
        <v>0</v>
      </c>
      <c r="AX993" s="391">
        <v>299.11002999999999</v>
      </c>
      <c r="AY993" s="391">
        <v>109.40858200000002</v>
      </c>
    </row>
    <row r="994" spans="1:51" customFormat="1" x14ac:dyDescent="0.25">
      <c r="A994" s="384" t="s">
        <v>1050</v>
      </c>
      <c r="B994" s="384" t="s">
        <v>1038</v>
      </c>
      <c r="C994" s="382">
        <v>9</v>
      </c>
      <c r="D994" s="384" t="s">
        <v>472</v>
      </c>
      <c r="E994" s="382">
        <v>21</v>
      </c>
      <c r="F994" s="386">
        <v>2021</v>
      </c>
      <c r="G994" s="390">
        <v>46122.785000000003</v>
      </c>
      <c r="H994" s="387">
        <v>0</v>
      </c>
      <c r="I994" s="387">
        <v>0</v>
      </c>
      <c r="J994" s="387">
        <v>0</v>
      </c>
      <c r="K994" s="387">
        <v>0</v>
      </c>
      <c r="L994" s="387">
        <v>3.1212699103057187E-3</v>
      </c>
      <c r="M994" s="387">
        <v>1.3700306475422071E-3</v>
      </c>
      <c r="N994" s="387">
        <v>0</v>
      </c>
      <c r="O994" s="387">
        <v>2.4970154555931514E-2</v>
      </c>
      <c r="P994" s="387">
        <v>9.1335859272157968E-3</v>
      </c>
      <c r="Q994" s="391">
        <v>0</v>
      </c>
      <c r="R994" s="391">
        <v>0</v>
      </c>
      <c r="S994" s="391">
        <v>0</v>
      </c>
      <c r="T994" s="391">
        <v>0</v>
      </c>
      <c r="U994" s="391">
        <v>143.96166099999996</v>
      </c>
      <c r="V994" s="391">
        <v>63.189629000000004</v>
      </c>
      <c r="W994" s="391">
        <v>0</v>
      </c>
      <c r="X994" s="391">
        <v>1151.6930699999998</v>
      </c>
      <c r="Y994" s="391">
        <v>421.26641999999987</v>
      </c>
      <c r="AA994" s="384" t="s">
        <v>1050</v>
      </c>
      <c r="AB994" s="384" t="s">
        <v>1038</v>
      </c>
      <c r="AC994" s="382">
        <v>9</v>
      </c>
      <c r="AD994" s="384" t="s">
        <v>472</v>
      </c>
      <c r="AE994" s="382">
        <v>21</v>
      </c>
      <c r="AF994" s="386">
        <v>2021</v>
      </c>
      <c r="AG994" s="390">
        <v>46122.785000000003</v>
      </c>
      <c r="AH994" s="387">
        <v>0</v>
      </c>
      <c r="AI994" s="387">
        <v>0</v>
      </c>
      <c r="AJ994" s="387">
        <v>0</v>
      </c>
      <c r="AK994" s="387">
        <v>0</v>
      </c>
      <c r="AL994" s="387">
        <v>3.1212699103057187E-3</v>
      </c>
      <c r="AM994" s="387">
        <v>1.3700306475422071E-3</v>
      </c>
      <c r="AN994" s="387">
        <v>0</v>
      </c>
      <c r="AO994" s="387">
        <v>2.4970154555931514E-2</v>
      </c>
      <c r="AP994" s="387">
        <v>9.1335859272157968E-3</v>
      </c>
      <c r="AQ994" s="391">
        <v>0</v>
      </c>
      <c r="AR994" s="391">
        <v>0</v>
      </c>
      <c r="AS994" s="391">
        <v>0</v>
      </c>
      <c r="AT994" s="391">
        <v>0</v>
      </c>
      <c r="AU994" s="391">
        <v>143.96166099999996</v>
      </c>
      <c r="AV994" s="391">
        <v>63.189629000000004</v>
      </c>
      <c r="AW994" s="391">
        <v>0</v>
      </c>
      <c r="AX994" s="391">
        <v>1151.6930699999998</v>
      </c>
      <c r="AY994" s="391">
        <v>421.26641999999987</v>
      </c>
    </row>
    <row r="995" spans="1:51" customFormat="1" x14ac:dyDescent="0.25">
      <c r="A995" s="384" t="s">
        <v>1051</v>
      </c>
      <c r="B995" s="384" t="s">
        <v>1038</v>
      </c>
      <c r="C995" s="382">
        <v>9</v>
      </c>
      <c r="D995" s="384" t="s">
        <v>472</v>
      </c>
      <c r="E995" s="382">
        <v>21</v>
      </c>
      <c r="F995" s="386">
        <v>2022</v>
      </c>
      <c r="G995" s="390">
        <v>82537.2</v>
      </c>
      <c r="H995" s="387">
        <v>0</v>
      </c>
      <c r="I995" s="387">
        <v>0</v>
      </c>
      <c r="J995" s="387">
        <v>0</v>
      </c>
      <c r="K995" s="387">
        <v>0</v>
      </c>
      <c r="L995" s="387">
        <v>3.1212727957817812E-3</v>
      </c>
      <c r="M995" s="387">
        <v>1.3700324944388711E-3</v>
      </c>
      <c r="N995" s="387">
        <v>0</v>
      </c>
      <c r="O995" s="387">
        <v>2.4970141463485553E-2</v>
      </c>
      <c r="P995" s="387">
        <v>9.133592489204867E-3</v>
      </c>
      <c r="Q995" s="391">
        <v>0</v>
      </c>
      <c r="R995" s="391">
        <v>0</v>
      </c>
      <c r="S995" s="391">
        <v>0</v>
      </c>
      <c r="T995" s="391">
        <v>0</v>
      </c>
      <c r="U995" s="391">
        <v>257.62111700000003</v>
      </c>
      <c r="V995" s="391">
        <v>113.07864599999999</v>
      </c>
      <c r="W995" s="391">
        <v>0</v>
      </c>
      <c r="X995" s="391">
        <v>2060.9655599999996</v>
      </c>
      <c r="Y995" s="391">
        <v>753.86114999999995</v>
      </c>
      <c r="AA995" s="384" t="s">
        <v>1051</v>
      </c>
      <c r="AB995" s="384" t="s">
        <v>1038</v>
      </c>
      <c r="AC995" s="382">
        <v>9</v>
      </c>
      <c r="AD995" s="384" t="s">
        <v>472</v>
      </c>
      <c r="AE995" s="382">
        <v>21</v>
      </c>
      <c r="AF995" s="386">
        <v>2022</v>
      </c>
      <c r="AG995" s="390">
        <v>82537.2</v>
      </c>
      <c r="AH995" s="387">
        <v>0</v>
      </c>
      <c r="AI995" s="387">
        <v>0</v>
      </c>
      <c r="AJ995" s="387">
        <v>0</v>
      </c>
      <c r="AK995" s="387">
        <v>0</v>
      </c>
      <c r="AL995" s="387">
        <v>3.1212727957817812E-3</v>
      </c>
      <c r="AM995" s="387">
        <v>1.3700324944388711E-3</v>
      </c>
      <c r="AN995" s="387">
        <v>0</v>
      </c>
      <c r="AO995" s="387">
        <v>2.4970141463485553E-2</v>
      </c>
      <c r="AP995" s="387">
        <v>9.133592489204867E-3</v>
      </c>
      <c r="AQ995" s="391">
        <v>0</v>
      </c>
      <c r="AR995" s="391">
        <v>0</v>
      </c>
      <c r="AS995" s="391">
        <v>0</v>
      </c>
      <c r="AT995" s="391">
        <v>0</v>
      </c>
      <c r="AU995" s="391">
        <v>257.62111700000003</v>
      </c>
      <c r="AV995" s="391">
        <v>113.07864599999999</v>
      </c>
      <c r="AW995" s="391">
        <v>0</v>
      </c>
      <c r="AX995" s="391">
        <v>2060.9655599999996</v>
      </c>
      <c r="AY995" s="391">
        <v>753.86114999999995</v>
      </c>
    </row>
    <row r="996" spans="1:51" customFormat="1" x14ac:dyDescent="0.25">
      <c r="A996" s="384" t="s">
        <v>1052</v>
      </c>
      <c r="B996" s="384" t="s">
        <v>1038</v>
      </c>
      <c r="C996" s="382">
        <v>9</v>
      </c>
      <c r="D996" s="384" t="s">
        <v>472</v>
      </c>
      <c r="E996" s="382">
        <v>21</v>
      </c>
      <c r="F996" s="386">
        <v>2023</v>
      </c>
      <c r="G996" s="390">
        <v>92893.944000000018</v>
      </c>
      <c r="H996" s="387">
        <v>0</v>
      </c>
      <c r="I996" s="387">
        <v>0</v>
      </c>
      <c r="J996" s="387">
        <v>0</v>
      </c>
      <c r="K996" s="387">
        <v>0</v>
      </c>
      <c r="L996" s="387">
        <v>3.1212776367854503E-3</v>
      </c>
      <c r="M996" s="387">
        <v>1.3700361242063312E-3</v>
      </c>
      <c r="N996" s="387">
        <v>0</v>
      </c>
      <c r="O996" s="387">
        <v>2.4970248975541395E-2</v>
      </c>
      <c r="P996" s="387">
        <v>9.1336258690878688E-3</v>
      </c>
      <c r="Q996" s="391">
        <v>0</v>
      </c>
      <c r="R996" s="391">
        <v>0</v>
      </c>
      <c r="S996" s="391">
        <v>0</v>
      </c>
      <c r="T996" s="391">
        <v>0</v>
      </c>
      <c r="U996" s="391">
        <v>289.94779</v>
      </c>
      <c r="V996" s="391">
        <v>127.26805899999999</v>
      </c>
      <c r="W996" s="391">
        <v>0</v>
      </c>
      <c r="X996" s="391">
        <v>2319.58491</v>
      </c>
      <c r="Y996" s="391">
        <v>848.45853</v>
      </c>
      <c r="AA996" s="384" t="s">
        <v>1052</v>
      </c>
      <c r="AB996" s="384" t="s">
        <v>1038</v>
      </c>
      <c r="AC996" s="382">
        <v>9</v>
      </c>
      <c r="AD996" s="384" t="s">
        <v>472</v>
      </c>
      <c r="AE996" s="382">
        <v>21</v>
      </c>
      <c r="AF996" s="386">
        <v>2023</v>
      </c>
      <c r="AG996" s="390">
        <v>92893.944000000018</v>
      </c>
      <c r="AH996" s="387">
        <v>0</v>
      </c>
      <c r="AI996" s="387">
        <v>0</v>
      </c>
      <c r="AJ996" s="387">
        <v>0</v>
      </c>
      <c r="AK996" s="387">
        <v>0</v>
      </c>
      <c r="AL996" s="387">
        <v>3.1212776367854503E-3</v>
      </c>
      <c r="AM996" s="387">
        <v>1.3700361242063312E-3</v>
      </c>
      <c r="AN996" s="387">
        <v>0</v>
      </c>
      <c r="AO996" s="387">
        <v>2.4970248975541395E-2</v>
      </c>
      <c r="AP996" s="387">
        <v>9.1336258690878688E-3</v>
      </c>
      <c r="AQ996" s="391">
        <v>0</v>
      </c>
      <c r="AR996" s="391">
        <v>0</v>
      </c>
      <c r="AS996" s="391">
        <v>0</v>
      </c>
      <c r="AT996" s="391">
        <v>0</v>
      </c>
      <c r="AU996" s="391">
        <v>289.94779</v>
      </c>
      <c r="AV996" s="391">
        <v>127.26805899999999</v>
      </c>
      <c r="AW996" s="391">
        <v>0</v>
      </c>
      <c r="AX996" s="391">
        <v>2319.58491</v>
      </c>
      <c r="AY996" s="391">
        <v>848.45853</v>
      </c>
    </row>
    <row r="997" spans="1:51" customFormat="1" x14ac:dyDescent="0.25">
      <c r="A997" s="384" t="s">
        <v>1053</v>
      </c>
      <c r="B997" s="384" t="s">
        <v>1038</v>
      </c>
      <c r="C997" s="382">
        <v>9</v>
      </c>
      <c r="D997" s="384" t="s">
        <v>472</v>
      </c>
      <c r="E997" s="382">
        <v>21</v>
      </c>
      <c r="F997" s="386">
        <v>2024</v>
      </c>
      <c r="G997" s="390">
        <v>137397.739</v>
      </c>
      <c r="H997" s="387">
        <v>0</v>
      </c>
      <c r="I997" s="387">
        <v>0</v>
      </c>
      <c r="J997" s="387">
        <v>0</v>
      </c>
      <c r="K997" s="387">
        <v>0</v>
      </c>
      <c r="L997" s="387">
        <v>3.1212845503956941E-3</v>
      </c>
      <c r="M997" s="387">
        <v>1.3700380542652161E-3</v>
      </c>
      <c r="N997" s="387">
        <v>0</v>
      </c>
      <c r="O997" s="387">
        <v>2.4970299547651217E-2</v>
      </c>
      <c r="P997" s="387">
        <v>9.1336251173681961E-3</v>
      </c>
      <c r="Q997" s="391">
        <v>0</v>
      </c>
      <c r="R997" s="391">
        <v>0</v>
      </c>
      <c r="S997" s="391">
        <v>0</v>
      </c>
      <c r="T997" s="391">
        <v>0</v>
      </c>
      <c r="U997" s="391">
        <v>428.85743999999994</v>
      </c>
      <c r="V997" s="391">
        <v>188.24013099999999</v>
      </c>
      <c r="W997" s="391">
        <v>0</v>
      </c>
      <c r="X997" s="391">
        <v>3430.8627000000001</v>
      </c>
      <c r="Y997" s="391">
        <v>1254.9394399999999</v>
      </c>
      <c r="AA997" s="384" t="s">
        <v>1053</v>
      </c>
      <c r="AB997" s="384" t="s">
        <v>1038</v>
      </c>
      <c r="AC997" s="382">
        <v>9</v>
      </c>
      <c r="AD997" s="384" t="s">
        <v>472</v>
      </c>
      <c r="AE997" s="382">
        <v>21</v>
      </c>
      <c r="AF997" s="386">
        <v>2024</v>
      </c>
      <c r="AG997" s="390">
        <v>137397.739</v>
      </c>
      <c r="AH997" s="387">
        <v>0</v>
      </c>
      <c r="AI997" s="387">
        <v>0</v>
      </c>
      <c r="AJ997" s="387">
        <v>0</v>
      </c>
      <c r="AK997" s="387">
        <v>0</v>
      </c>
      <c r="AL997" s="387">
        <v>3.1212845503956941E-3</v>
      </c>
      <c r="AM997" s="387">
        <v>1.3700380542652161E-3</v>
      </c>
      <c r="AN997" s="387">
        <v>0</v>
      </c>
      <c r="AO997" s="387">
        <v>2.4970299547651217E-2</v>
      </c>
      <c r="AP997" s="387">
        <v>9.1336251173681961E-3</v>
      </c>
      <c r="AQ997" s="391">
        <v>0</v>
      </c>
      <c r="AR997" s="391">
        <v>0</v>
      </c>
      <c r="AS997" s="391">
        <v>0</v>
      </c>
      <c r="AT997" s="391">
        <v>0</v>
      </c>
      <c r="AU997" s="391">
        <v>428.85743999999994</v>
      </c>
      <c r="AV997" s="391">
        <v>188.24013099999999</v>
      </c>
      <c r="AW997" s="391">
        <v>0</v>
      </c>
      <c r="AX997" s="391">
        <v>3430.8627000000001</v>
      </c>
      <c r="AY997" s="391">
        <v>1254.9394399999999</v>
      </c>
    </row>
    <row r="998" spans="1:51" customFormat="1" x14ac:dyDescent="0.25">
      <c r="A998" s="384" t="s">
        <v>1054</v>
      </c>
      <c r="B998" s="384" t="s">
        <v>1038</v>
      </c>
      <c r="C998" s="382">
        <v>9</v>
      </c>
      <c r="D998" s="384" t="s">
        <v>472</v>
      </c>
      <c r="E998" s="382">
        <v>21</v>
      </c>
      <c r="F998" s="386">
        <v>2025</v>
      </c>
      <c r="G998" s="390">
        <v>230041.86000000004</v>
      </c>
      <c r="H998" s="387">
        <v>0</v>
      </c>
      <c r="I998" s="387">
        <v>0</v>
      </c>
      <c r="J998" s="387">
        <v>0</v>
      </c>
      <c r="K998" s="387">
        <v>0</v>
      </c>
      <c r="L998" s="387">
        <v>3.1212707113392316E-3</v>
      </c>
      <c r="M998" s="387">
        <v>1.3700351753372191E-3</v>
      </c>
      <c r="N998" s="387">
        <v>0</v>
      </c>
      <c r="O998" s="387">
        <v>2.4970168038112712E-2</v>
      </c>
      <c r="P998" s="387">
        <v>9.1336128129028346E-3</v>
      </c>
      <c r="Q998" s="391">
        <v>0</v>
      </c>
      <c r="R998" s="391">
        <v>0</v>
      </c>
      <c r="S998" s="391">
        <v>0</v>
      </c>
      <c r="T998" s="391">
        <v>0</v>
      </c>
      <c r="U998" s="391">
        <v>718.02292000000011</v>
      </c>
      <c r="V998" s="391">
        <v>315.16544000000005</v>
      </c>
      <c r="W998" s="391">
        <v>0</v>
      </c>
      <c r="X998" s="391">
        <v>5744.1839</v>
      </c>
      <c r="Y998" s="391">
        <v>2101.1132800000005</v>
      </c>
      <c r="AA998" s="384" t="s">
        <v>1054</v>
      </c>
      <c r="AB998" s="384" t="s">
        <v>1038</v>
      </c>
      <c r="AC998" s="382">
        <v>9</v>
      </c>
      <c r="AD998" s="384" t="s">
        <v>472</v>
      </c>
      <c r="AE998" s="382">
        <v>21</v>
      </c>
      <c r="AF998" s="386">
        <v>2025</v>
      </c>
      <c r="AG998" s="390">
        <v>230041.86000000004</v>
      </c>
      <c r="AH998" s="387">
        <v>0</v>
      </c>
      <c r="AI998" s="387">
        <v>0</v>
      </c>
      <c r="AJ998" s="387">
        <v>0</v>
      </c>
      <c r="AK998" s="387">
        <v>0</v>
      </c>
      <c r="AL998" s="387">
        <v>3.1212707113392316E-3</v>
      </c>
      <c r="AM998" s="387">
        <v>1.3700351753372191E-3</v>
      </c>
      <c r="AN998" s="387">
        <v>0</v>
      </c>
      <c r="AO998" s="387">
        <v>2.4970168038112712E-2</v>
      </c>
      <c r="AP998" s="387">
        <v>9.1336128129028346E-3</v>
      </c>
      <c r="AQ998" s="391">
        <v>0</v>
      </c>
      <c r="AR998" s="391">
        <v>0</v>
      </c>
      <c r="AS998" s="391">
        <v>0</v>
      </c>
      <c r="AT998" s="391">
        <v>0</v>
      </c>
      <c r="AU998" s="391">
        <v>718.02292000000011</v>
      </c>
      <c r="AV998" s="391">
        <v>315.16544000000005</v>
      </c>
      <c r="AW998" s="391">
        <v>0</v>
      </c>
      <c r="AX998" s="391">
        <v>5744.1839</v>
      </c>
      <c r="AY998" s="391">
        <v>2101.1132800000005</v>
      </c>
    </row>
    <row r="999" spans="1:51" customFormat="1" x14ac:dyDescent="0.25">
      <c r="A999" s="384" t="s">
        <v>1055</v>
      </c>
      <c r="B999" s="384" t="s">
        <v>1038</v>
      </c>
      <c r="C999" s="382">
        <v>9</v>
      </c>
      <c r="D999" s="384" t="s">
        <v>472</v>
      </c>
      <c r="E999" s="382">
        <v>21</v>
      </c>
      <c r="F999" s="386">
        <v>2026</v>
      </c>
      <c r="G999" s="390">
        <v>332201.32000000007</v>
      </c>
      <c r="H999" s="387">
        <v>0</v>
      </c>
      <c r="I999" s="387">
        <v>0</v>
      </c>
      <c r="J999" s="387">
        <v>0</v>
      </c>
      <c r="K999" s="387">
        <v>0</v>
      </c>
      <c r="L999" s="387">
        <v>3.1212835337318945E-3</v>
      </c>
      <c r="M999" s="387">
        <v>1.3700303779647833E-3</v>
      </c>
      <c r="N999" s="387">
        <v>0</v>
      </c>
      <c r="O999" s="387">
        <v>2.4970264717792203E-2</v>
      </c>
      <c r="P999" s="387">
        <v>9.1335835149601412E-3</v>
      </c>
      <c r="Q999" s="391">
        <v>0</v>
      </c>
      <c r="R999" s="391">
        <v>0</v>
      </c>
      <c r="S999" s="391">
        <v>0</v>
      </c>
      <c r="T999" s="391">
        <v>0</v>
      </c>
      <c r="U999" s="391">
        <v>1036.8945100000001</v>
      </c>
      <c r="V999" s="391">
        <v>455.1259</v>
      </c>
      <c r="W999" s="391">
        <v>0</v>
      </c>
      <c r="X999" s="391">
        <v>8295.1548999999995</v>
      </c>
      <c r="Y999" s="391">
        <v>3034.1884999999993</v>
      </c>
      <c r="AA999" s="384" t="s">
        <v>1055</v>
      </c>
      <c r="AB999" s="384" t="s">
        <v>1038</v>
      </c>
      <c r="AC999" s="382">
        <v>9</v>
      </c>
      <c r="AD999" s="384" t="s">
        <v>472</v>
      </c>
      <c r="AE999" s="382">
        <v>21</v>
      </c>
      <c r="AF999" s="386">
        <v>2026</v>
      </c>
      <c r="AG999" s="390">
        <v>332201.32000000007</v>
      </c>
      <c r="AH999" s="387">
        <v>0</v>
      </c>
      <c r="AI999" s="387">
        <v>0</v>
      </c>
      <c r="AJ999" s="387">
        <v>0</v>
      </c>
      <c r="AK999" s="387">
        <v>0</v>
      </c>
      <c r="AL999" s="387">
        <v>3.1212835337318945E-3</v>
      </c>
      <c r="AM999" s="387">
        <v>1.3700303779647833E-3</v>
      </c>
      <c r="AN999" s="387">
        <v>0</v>
      </c>
      <c r="AO999" s="387">
        <v>2.4970264717792203E-2</v>
      </c>
      <c r="AP999" s="387">
        <v>9.1335835149601412E-3</v>
      </c>
      <c r="AQ999" s="391">
        <v>0</v>
      </c>
      <c r="AR999" s="391">
        <v>0</v>
      </c>
      <c r="AS999" s="391">
        <v>0</v>
      </c>
      <c r="AT999" s="391">
        <v>0</v>
      </c>
      <c r="AU999" s="391">
        <v>1036.8945100000001</v>
      </c>
      <c r="AV999" s="391">
        <v>455.1259</v>
      </c>
      <c r="AW999" s="391">
        <v>0</v>
      </c>
      <c r="AX999" s="391">
        <v>8295.1548999999995</v>
      </c>
      <c r="AY999" s="391">
        <v>3034.1884999999993</v>
      </c>
    </row>
    <row r="1000" spans="1:51" customFormat="1" x14ac:dyDescent="0.25">
      <c r="A1000" s="384" t="s">
        <v>1338</v>
      </c>
      <c r="B1000" s="384" t="s">
        <v>1038</v>
      </c>
      <c r="C1000" s="382">
        <v>9</v>
      </c>
      <c r="D1000" s="384" t="s">
        <v>472</v>
      </c>
      <c r="E1000" s="382">
        <v>21</v>
      </c>
      <c r="F1000" s="386">
        <v>2027</v>
      </c>
      <c r="G1000" s="390">
        <v>383703.5400000001</v>
      </c>
      <c r="H1000" s="387">
        <v>0</v>
      </c>
      <c r="I1000" s="387">
        <v>0</v>
      </c>
      <c r="J1000" s="387">
        <v>0</v>
      </c>
      <c r="K1000" s="387">
        <v>0</v>
      </c>
      <c r="L1000" s="387">
        <v>3.1212754252931824E-3</v>
      </c>
      <c r="M1000" s="387">
        <v>1.3700300237000677E-3</v>
      </c>
      <c r="N1000" s="387">
        <v>0</v>
      </c>
      <c r="O1000" s="387">
        <v>2.4970225711235285E-2</v>
      </c>
      <c r="P1000" s="387">
        <v>9.133591522246574E-3</v>
      </c>
      <c r="Q1000" s="391">
        <v>0</v>
      </c>
      <c r="R1000" s="391">
        <v>0</v>
      </c>
      <c r="S1000" s="391">
        <v>0</v>
      </c>
      <c r="T1000" s="391">
        <v>0</v>
      </c>
      <c r="U1000" s="391">
        <v>1197.6444299999998</v>
      </c>
      <c r="V1000" s="391">
        <v>525.68537000000003</v>
      </c>
      <c r="W1000" s="391">
        <v>0</v>
      </c>
      <c r="X1000" s="391">
        <v>9581.1639999999989</v>
      </c>
      <c r="Y1000" s="391">
        <v>3504.5914000000002</v>
      </c>
      <c r="AA1000" s="384" t="s">
        <v>1338</v>
      </c>
      <c r="AB1000" s="384" t="s">
        <v>1038</v>
      </c>
      <c r="AC1000" s="382">
        <v>9</v>
      </c>
      <c r="AD1000" s="384" t="s">
        <v>472</v>
      </c>
      <c r="AE1000" s="382">
        <v>21</v>
      </c>
      <c r="AF1000" s="386">
        <v>2027</v>
      </c>
      <c r="AG1000" s="390">
        <v>383703.5400000001</v>
      </c>
      <c r="AH1000" s="387">
        <v>0</v>
      </c>
      <c r="AI1000" s="387">
        <v>0</v>
      </c>
      <c r="AJ1000" s="387">
        <v>0</v>
      </c>
      <c r="AK1000" s="387">
        <v>0</v>
      </c>
      <c r="AL1000" s="387">
        <v>3.1212754252931824E-3</v>
      </c>
      <c r="AM1000" s="387">
        <v>1.3700300237000677E-3</v>
      </c>
      <c r="AN1000" s="387">
        <v>0</v>
      </c>
      <c r="AO1000" s="387">
        <v>2.4970225711235285E-2</v>
      </c>
      <c r="AP1000" s="387">
        <v>9.133591522246574E-3</v>
      </c>
      <c r="AQ1000" s="391">
        <v>0</v>
      </c>
      <c r="AR1000" s="391">
        <v>0</v>
      </c>
      <c r="AS1000" s="391">
        <v>0</v>
      </c>
      <c r="AT1000" s="391">
        <v>0</v>
      </c>
      <c r="AU1000" s="391">
        <v>1197.6444299999998</v>
      </c>
      <c r="AV1000" s="391">
        <v>525.68537000000003</v>
      </c>
      <c r="AW1000" s="391">
        <v>0</v>
      </c>
      <c r="AX1000" s="391">
        <v>9581.1639999999989</v>
      </c>
      <c r="AY1000" s="391">
        <v>3504.5914000000002</v>
      </c>
    </row>
    <row r="1001" spans="1:51" customFormat="1" x14ac:dyDescent="0.25">
      <c r="A1001" s="384" t="s">
        <v>1339</v>
      </c>
      <c r="B1001" s="384" t="s">
        <v>1038</v>
      </c>
      <c r="C1001" s="382">
        <v>9</v>
      </c>
      <c r="D1001" s="384" t="s">
        <v>472</v>
      </c>
      <c r="E1001" s="382">
        <v>21</v>
      </c>
      <c r="F1001" s="386">
        <v>2028</v>
      </c>
      <c r="G1001" s="390">
        <v>440091.55</v>
      </c>
      <c r="H1001" s="387">
        <v>0</v>
      </c>
      <c r="I1001" s="387">
        <v>0</v>
      </c>
      <c r="J1001" s="387">
        <v>0</v>
      </c>
      <c r="K1001" s="387">
        <v>0</v>
      </c>
      <c r="L1001" s="387">
        <v>3.1212618374517761E-3</v>
      </c>
      <c r="M1001" s="387">
        <v>1.3700307356503435E-3</v>
      </c>
      <c r="N1001" s="387">
        <v>0</v>
      </c>
      <c r="O1001" s="387">
        <v>2.4970105879106291E-2</v>
      </c>
      <c r="P1001" s="387">
        <v>9.1335875455913641E-3</v>
      </c>
      <c r="Q1001" s="391">
        <v>0</v>
      </c>
      <c r="R1001" s="391">
        <v>0</v>
      </c>
      <c r="S1001" s="391">
        <v>0</v>
      </c>
      <c r="T1001" s="391">
        <v>0</v>
      </c>
      <c r="U1001" s="391">
        <v>1373.6409600000002</v>
      </c>
      <c r="V1001" s="391">
        <v>602.93894999999998</v>
      </c>
      <c r="W1001" s="391">
        <v>0</v>
      </c>
      <c r="X1001" s="391">
        <v>10989.132599999999</v>
      </c>
      <c r="Y1001" s="391">
        <v>4019.6146999999992</v>
      </c>
      <c r="AA1001" s="384" t="s">
        <v>1339</v>
      </c>
      <c r="AB1001" s="384" t="s">
        <v>1038</v>
      </c>
      <c r="AC1001" s="382">
        <v>9</v>
      </c>
      <c r="AD1001" s="384" t="s">
        <v>472</v>
      </c>
      <c r="AE1001" s="382">
        <v>21</v>
      </c>
      <c r="AF1001" s="386">
        <v>2028</v>
      </c>
      <c r="AG1001" s="390">
        <v>440091.55</v>
      </c>
      <c r="AH1001" s="387">
        <v>0</v>
      </c>
      <c r="AI1001" s="387">
        <v>0</v>
      </c>
      <c r="AJ1001" s="387">
        <v>0</v>
      </c>
      <c r="AK1001" s="387">
        <v>0</v>
      </c>
      <c r="AL1001" s="387">
        <v>3.1212618374517761E-3</v>
      </c>
      <c r="AM1001" s="387">
        <v>1.3700307356503435E-3</v>
      </c>
      <c r="AN1001" s="387">
        <v>0</v>
      </c>
      <c r="AO1001" s="387">
        <v>2.4970105879106291E-2</v>
      </c>
      <c r="AP1001" s="387">
        <v>9.1335875455913641E-3</v>
      </c>
      <c r="AQ1001" s="391">
        <v>0</v>
      </c>
      <c r="AR1001" s="391">
        <v>0</v>
      </c>
      <c r="AS1001" s="391">
        <v>0</v>
      </c>
      <c r="AT1001" s="391">
        <v>0</v>
      </c>
      <c r="AU1001" s="391">
        <v>1373.6409600000002</v>
      </c>
      <c r="AV1001" s="391">
        <v>602.93894999999998</v>
      </c>
      <c r="AW1001" s="391">
        <v>0</v>
      </c>
      <c r="AX1001" s="391">
        <v>10989.132599999999</v>
      </c>
      <c r="AY1001" s="391">
        <v>4019.6146999999992</v>
      </c>
    </row>
    <row r="1002" spans="1:51" customFormat="1" x14ac:dyDescent="0.25">
      <c r="A1002" s="384" t="s">
        <v>1419</v>
      </c>
      <c r="B1002" s="384" t="s">
        <v>1038</v>
      </c>
      <c r="C1002" s="382">
        <v>9</v>
      </c>
      <c r="D1002" s="384" t="s">
        <v>472</v>
      </c>
      <c r="E1002" s="382">
        <v>21</v>
      </c>
      <c r="F1002" s="386">
        <v>2029</v>
      </c>
      <c r="G1002" s="390">
        <v>509315.14999999985</v>
      </c>
      <c r="H1002" s="387">
        <v>0</v>
      </c>
      <c r="I1002" s="387">
        <v>0</v>
      </c>
      <c r="J1002" s="387">
        <v>0</v>
      </c>
      <c r="K1002" s="387">
        <v>0</v>
      </c>
      <c r="L1002" s="387">
        <v>3.1212728307807064E-3</v>
      </c>
      <c r="M1002" s="387">
        <v>1.3700336815034859E-3</v>
      </c>
      <c r="N1002" s="387">
        <v>0</v>
      </c>
      <c r="O1002" s="387">
        <v>2.497018339234559E-2</v>
      </c>
      <c r="P1002" s="387">
        <v>9.1335983231600349E-3</v>
      </c>
      <c r="Q1002" s="391">
        <v>0</v>
      </c>
      <c r="R1002" s="391">
        <v>0</v>
      </c>
      <c r="S1002" s="391">
        <v>0</v>
      </c>
      <c r="T1002" s="391">
        <v>0</v>
      </c>
      <c r="U1002" s="391">
        <v>1589.7115399999996</v>
      </c>
      <c r="V1002" s="391">
        <v>697.77891</v>
      </c>
      <c r="W1002" s="391">
        <v>0</v>
      </c>
      <c r="X1002" s="391">
        <v>12717.6927</v>
      </c>
      <c r="Y1002" s="391">
        <v>4651.88</v>
      </c>
      <c r="AA1002" s="384" t="s">
        <v>1419</v>
      </c>
      <c r="AB1002" s="384" t="s">
        <v>1038</v>
      </c>
      <c r="AC1002" s="382">
        <v>9</v>
      </c>
      <c r="AD1002" s="384" t="s">
        <v>472</v>
      </c>
      <c r="AE1002" s="382">
        <v>21</v>
      </c>
      <c r="AF1002" s="386">
        <v>2029</v>
      </c>
      <c r="AG1002" s="390">
        <v>509315.14999999985</v>
      </c>
      <c r="AH1002" s="387">
        <v>0</v>
      </c>
      <c r="AI1002" s="387">
        <v>0</v>
      </c>
      <c r="AJ1002" s="387">
        <v>0</v>
      </c>
      <c r="AK1002" s="387">
        <v>0</v>
      </c>
      <c r="AL1002" s="387">
        <v>3.1212728307807064E-3</v>
      </c>
      <c r="AM1002" s="387">
        <v>1.3700336815034859E-3</v>
      </c>
      <c r="AN1002" s="387">
        <v>0</v>
      </c>
      <c r="AO1002" s="387">
        <v>2.497018339234559E-2</v>
      </c>
      <c r="AP1002" s="387">
        <v>9.1335983231600349E-3</v>
      </c>
      <c r="AQ1002" s="391">
        <v>0</v>
      </c>
      <c r="AR1002" s="391">
        <v>0</v>
      </c>
      <c r="AS1002" s="391">
        <v>0</v>
      </c>
      <c r="AT1002" s="391">
        <v>0</v>
      </c>
      <c r="AU1002" s="391">
        <v>1589.7115399999996</v>
      </c>
      <c r="AV1002" s="391">
        <v>697.77891</v>
      </c>
      <c r="AW1002" s="391">
        <v>0</v>
      </c>
      <c r="AX1002" s="391">
        <v>12717.6927</v>
      </c>
      <c r="AY1002" s="391">
        <v>4651.88</v>
      </c>
    </row>
    <row r="1003" spans="1:51" customFormat="1" x14ac:dyDescent="0.25">
      <c r="A1003" s="384" t="s">
        <v>1420</v>
      </c>
      <c r="B1003" s="384" t="s">
        <v>1038</v>
      </c>
      <c r="C1003" s="382">
        <v>9</v>
      </c>
      <c r="D1003" s="384" t="s">
        <v>472</v>
      </c>
      <c r="E1003" s="382">
        <v>21</v>
      </c>
      <c r="F1003" s="386">
        <v>2030</v>
      </c>
      <c r="G1003" s="390">
        <v>553586.62000000011</v>
      </c>
      <c r="H1003" s="387">
        <v>0</v>
      </c>
      <c r="I1003" s="387">
        <v>0</v>
      </c>
      <c r="J1003" s="387">
        <v>0</v>
      </c>
      <c r="K1003" s="387">
        <v>0</v>
      </c>
      <c r="L1003" s="387">
        <v>3.1212799543457164E-3</v>
      </c>
      <c r="M1003" s="387">
        <v>1.3700311795830612E-3</v>
      </c>
      <c r="N1003" s="387">
        <v>0</v>
      </c>
      <c r="O1003" s="387">
        <v>2.4970188405203864E-2</v>
      </c>
      <c r="P1003" s="387">
        <v>9.1335888862342802E-3</v>
      </c>
      <c r="Q1003" s="391">
        <v>0</v>
      </c>
      <c r="R1003" s="391">
        <v>0</v>
      </c>
      <c r="S1003" s="391">
        <v>0</v>
      </c>
      <c r="T1003" s="391">
        <v>0</v>
      </c>
      <c r="U1003" s="391">
        <v>1727.8988199999999</v>
      </c>
      <c r="V1003" s="391">
        <v>758.43092999999999</v>
      </c>
      <c r="W1003" s="391">
        <v>0</v>
      </c>
      <c r="X1003" s="391">
        <v>13823.162200000001</v>
      </c>
      <c r="Y1003" s="391">
        <v>5056.2326000000012</v>
      </c>
      <c r="AA1003" s="384" t="s">
        <v>1420</v>
      </c>
      <c r="AB1003" s="384" t="s">
        <v>1038</v>
      </c>
      <c r="AC1003" s="382">
        <v>9</v>
      </c>
      <c r="AD1003" s="384" t="s">
        <v>472</v>
      </c>
      <c r="AE1003" s="382">
        <v>21</v>
      </c>
      <c r="AF1003" s="386">
        <v>2030</v>
      </c>
      <c r="AG1003" s="390">
        <v>553586.62000000011</v>
      </c>
      <c r="AH1003" s="387">
        <v>0</v>
      </c>
      <c r="AI1003" s="387">
        <v>0</v>
      </c>
      <c r="AJ1003" s="387">
        <v>0</v>
      </c>
      <c r="AK1003" s="387">
        <v>0</v>
      </c>
      <c r="AL1003" s="387">
        <v>3.1212799543457164E-3</v>
      </c>
      <c r="AM1003" s="387">
        <v>1.3700311795830612E-3</v>
      </c>
      <c r="AN1003" s="387">
        <v>0</v>
      </c>
      <c r="AO1003" s="387">
        <v>2.4970188405203864E-2</v>
      </c>
      <c r="AP1003" s="387">
        <v>9.1335888862342802E-3</v>
      </c>
      <c r="AQ1003" s="391">
        <v>0</v>
      </c>
      <c r="AR1003" s="391">
        <v>0</v>
      </c>
      <c r="AS1003" s="391">
        <v>0</v>
      </c>
      <c r="AT1003" s="391">
        <v>0</v>
      </c>
      <c r="AU1003" s="391">
        <v>1727.8988199999999</v>
      </c>
      <c r="AV1003" s="391">
        <v>758.43092999999999</v>
      </c>
      <c r="AW1003" s="391">
        <v>0</v>
      </c>
      <c r="AX1003" s="391">
        <v>13823.162200000001</v>
      </c>
      <c r="AY1003" s="391">
        <v>5056.2326000000012</v>
      </c>
    </row>
    <row r="1004" spans="1:51" customFormat="1" x14ac:dyDescent="0.25">
      <c r="A1004" s="384" t="s">
        <v>2151</v>
      </c>
      <c r="B1004" s="384" t="s">
        <v>1038</v>
      </c>
      <c r="C1004" s="382">
        <v>9</v>
      </c>
      <c r="D1004" s="384" t="s">
        <v>472</v>
      </c>
      <c r="E1004" s="382">
        <v>21</v>
      </c>
      <c r="F1004" s="386">
        <v>2031</v>
      </c>
      <c r="G1004" s="390">
        <v>562193.18000000005</v>
      </c>
      <c r="H1004" s="387">
        <v>0</v>
      </c>
      <c r="I1004" s="387">
        <v>0</v>
      </c>
      <c r="J1004" s="387">
        <v>0</v>
      </c>
      <c r="K1004" s="387">
        <v>0</v>
      </c>
      <c r="L1004" s="387">
        <v>3.1212738831161201E-3</v>
      </c>
      <c r="M1004" s="387">
        <v>1.370028892915421E-3</v>
      </c>
      <c r="N1004" s="387">
        <v>0</v>
      </c>
      <c r="O1004" s="387">
        <v>2.4970197077097231E-2</v>
      </c>
      <c r="P1004" s="387">
        <v>9.1335688205965056E-3</v>
      </c>
      <c r="Q1004" s="391">
        <v>0</v>
      </c>
      <c r="R1004" s="391">
        <v>0</v>
      </c>
      <c r="S1004" s="391">
        <v>0</v>
      </c>
      <c r="T1004" s="391">
        <v>0</v>
      </c>
      <c r="U1004" s="391">
        <v>1754.7588900000001</v>
      </c>
      <c r="V1004" s="391">
        <v>770.22090000000003</v>
      </c>
      <c r="W1004" s="391">
        <v>0</v>
      </c>
      <c r="X1004" s="391">
        <v>14038.074499999999</v>
      </c>
      <c r="Y1004" s="391">
        <v>5134.8300999999992</v>
      </c>
      <c r="AA1004" s="384" t="s">
        <v>2151</v>
      </c>
      <c r="AB1004" s="384" t="s">
        <v>1038</v>
      </c>
      <c r="AC1004" s="382">
        <v>9</v>
      </c>
      <c r="AD1004" s="384" t="s">
        <v>472</v>
      </c>
      <c r="AE1004" s="382">
        <v>21</v>
      </c>
      <c r="AF1004" s="386">
        <v>2031</v>
      </c>
      <c r="AG1004" s="390">
        <v>562193.18000000005</v>
      </c>
      <c r="AH1004" s="387">
        <v>0</v>
      </c>
      <c r="AI1004" s="387">
        <v>0</v>
      </c>
      <c r="AJ1004" s="387">
        <v>0</v>
      </c>
      <c r="AK1004" s="387">
        <v>0</v>
      </c>
      <c r="AL1004" s="387">
        <v>3.1212738831161201E-3</v>
      </c>
      <c r="AM1004" s="387">
        <v>1.370028892915421E-3</v>
      </c>
      <c r="AN1004" s="387">
        <v>0</v>
      </c>
      <c r="AO1004" s="387">
        <v>2.4970197077097231E-2</v>
      </c>
      <c r="AP1004" s="387">
        <v>9.1335688205965056E-3</v>
      </c>
      <c r="AQ1004" s="391">
        <v>0</v>
      </c>
      <c r="AR1004" s="391">
        <v>0</v>
      </c>
      <c r="AS1004" s="391">
        <v>0</v>
      </c>
      <c r="AT1004" s="391">
        <v>0</v>
      </c>
      <c r="AU1004" s="391">
        <v>1754.7588900000001</v>
      </c>
      <c r="AV1004" s="391">
        <v>770.22090000000003</v>
      </c>
      <c r="AW1004" s="391">
        <v>0</v>
      </c>
      <c r="AX1004" s="391">
        <v>14038.074499999999</v>
      </c>
      <c r="AY1004" s="391">
        <v>5134.8300999999992</v>
      </c>
    </row>
    <row r="1005" spans="1:51" customFormat="1" x14ac:dyDescent="0.25">
      <c r="A1005" s="384" t="s">
        <v>1340</v>
      </c>
      <c r="B1005" s="384" t="s">
        <v>1038</v>
      </c>
      <c r="C1005" s="382">
        <v>9</v>
      </c>
      <c r="D1005" s="384" t="s">
        <v>500</v>
      </c>
      <c r="E1005" s="382">
        <v>31</v>
      </c>
      <c r="F1005" s="386">
        <v>31</v>
      </c>
      <c r="G1005" s="390">
        <v>1613043.4657000001</v>
      </c>
      <c r="H1005" s="387">
        <v>0</v>
      </c>
      <c r="I1005" s="387">
        <v>0</v>
      </c>
      <c r="J1005" s="387">
        <v>0</v>
      </c>
      <c r="K1005" s="387">
        <v>0</v>
      </c>
      <c r="L1005" s="387">
        <v>3.4753834308285251E-3</v>
      </c>
      <c r="M1005" s="387">
        <v>1.3744233815843911E-3</v>
      </c>
      <c r="N1005" s="387">
        <v>0</v>
      </c>
      <c r="O1005" s="387">
        <v>2.7803063397636253E-2</v>
      </c>
      <c r="P1005" s="387">
        <v>9.1628674369205482E-3</v>
      </c>
      <c r="Q1005" s="391">
        <v>0</v>
      </c>
      <c r="R1005" s="391">
        <v>0</v>
      </c>
      <c r="S1005" s="391">
        <v>0</v>
      </c>
      <c r="T1005" s="391">
        <v>0</v>
      </c>
      <c r="U1005" s="391">
        <v>5605.9445339000004</v>
      </c>
      <c r="V1005" s="391">
        <v>2217.0046547699999</v>
      </c>
      <c r="W1005" s="391">
        <v>0</v>
      </c>
      <c r="X1005" s="391">
        <v>44847.549740000002</v>
      </c>
      <c r="Y1005" s="391">
        <v>14780.103446199999</v>
      </c>
      <c r="AA1005" s="384" t="s">
        <v>1340</v>
      </c>
      <c r="AB1005" s="384" t="s">
        <v>1038</v>
      </c>
      <c r="AC1005" s="382">
        <v>9</v>
      </c>
      <c r="AD1005" s="384" t="s">
        <v>500</v>
      </c>
      <c r="AE1005" s="382">
        <v>31</v>
      </c>
      <c r="AF1005" s="386">
        <v>31</v>
      </c>
      <c r="AG1005" s="390">
        <v>1613043.4657000001</v>
      </c>
      <c r="AH1005" s="387">
        <v>0</v>
      </c>
      <c r="AI1005" s="387">
        <v>0</v>
      </c>
      <c r="AJ1005" s="387">
        <v>0</v>
      </c>
      <c r="AK1005" s="387">
        <v>0</v>
      </c>
      <c r="AL1005" s="387">
        <v>3.4753834308285251E-3</v>
      </c>
      <c r="AM1005" s="387">
        <v>1.3744233815843911E-3</v>
      </c>
      <c r="AN1005" s="387">
        <v>0</v>
      </c>
      <c r="AO1005" s="387">
        <v>2.7803063397636253E-2</v>
      </c>
      <c r="AP1005" s="387">
        <v>9.1628674369205482E-3</v>
      </c>
      <c r="AQ1005" s="391">
        <v>0</v>
      </c>
      <c r="AR1005" s="391">
        <v>0</v>
      </c>
      <c r="AS1005" s="391">
        <v>0</v>
      </c>
      <c r="AT1005" s="391">
        <v>0</v>
      </c>
      <c r="AU1005" s="391">
        <v>5605.9445339000004</v>
      </c>
      <c r="AV1005" s="391">
        <v>2217.0046547699999</v>
      </c>
      <c r="AW1005" s="391">
        <v>0</v>
      </c>
      <c r="AX1005" s="391">
        <v>44847.549740000002</v>
      </c>
      <c r="AY1005" s="391">
        <v>14780.103446199999</v>
      </c>
    </row>
    <row r="1006" spans="1:51" customFormat="1" x14ac:dyDescent="0.25">
      <c r="A1006" s="384" t="s">
        <v>2152</v>
      </c>
      <c r="B1006" s="384" t="s">
        <v>1038</v>
      </c>
      <c r="C1006" s="382">
        <v>9</v>
      </c>
      <c r="D1006" s="384" t="s">
        <v>500</v>
      </c>
      <c r="E1006" s="382">
        <v>31</v>
      </c>
      <c r="F1006" s="386">
        <v>2016</v>
      </c>
      <c r="G1006" s="390">
        <v>1109.4852599999999</v>
      </c>
      <c r="H1006" s="387">
        <v>0</v>
      </c>
      <c r="I1006" s="387">
        <v>0</v>
      </c>
      <c r="J1006" s="387">
        <v>0</v>
      </c>
      <c r="K1006" s="387">
        <v>0</v>
      </c>
      <c r="L1006" s="387">
        <v>3.4696179740143647E-3</v>
      </c>
      <c r="M1006" s="387">
        <v>1.3700304860291702E-3</v>
      </c>
      <c r="N1006" s="387">
        <v>0</v>
      </c>
      <c r="O1006" s="387">
        <v>2.7756922160462053E-2</v>
      </c>
      <c r="P1006" s="387">
        <v>9.1335890302859917E-3</v>
      </c>
      <c r="Q1006" s="391">
        <v>0</v>
      </c>
      <c r="R1006" s="391">
        <v>0</v>
      </c>
      <c r="S1006" s="391">
        <v>0</v>
      </c>
      <c r="T1006" s="391">
        <v>0</v>
      </c>
      <c r="U1006" s="391">
        <v>3.8494900000000003</v>
      </c>
      <c r="V1006" s="391">
        <v>1.5200286300000001</v>
      </c>
      <c r="W1006" s="391">
        <v>0</v>
      </c>
      <c r="X1006" s="391">
        <v>30.795895999999999</v>
      </c>
      <c r="Y1006" s="391">
        <v>10.1335824</v>
      </c>
      <c r="AA1006" s="384" t="s">
        <v>2152</v>
      </c>
      <c r="AB1006" s="384" t="s">
        <v>1038</v>
      </c>
      <c r="AC1006" s="382">
        <v>9</v>
      </c>
      <c r="AD1006" s="384" t="s">
        <v>500</v>
      </c>
      <c r="AE1006" s="382">
        <v>31</v>
      </c>
      <c r="AF1006" s="386">
        <v>2016</v>
      </c>
      <c r="AG1006" s="390">
        <v>1109.4852599999999</v>
      </c>
      <c r="AH1006" s="387">
        <v>0</v>
      </c>
      <c r="AI1006" s="387">
        <v>0</v>
      </c>
      <c r="AJ1006" s="387">
        <v>0</v>
      </c>
      <c r="AK1006" s="387">
        <v>0</v>
      </c>
      <c r="AL1006" s="387">
        <v>3.4696179740143647E-3</v>
      </c>
      <c r="AM1006" s="387">
        <v>1.3700304860291702E-3</v>
      </c>
      <c r="AN1006" s="387">
        <v>0</v>
      </c>
      <c r="AO1006" s="387">
        <v>2.7756922160462053E-2</v>
      </c>
      <c r="AP1006" s="387">
        <v>9.1335890302859917E-3</v>
      </c>
      <c r="AQ1006" s="391">
        <v>0</v>
      </c>
      <c r="AR1006" s="391">
        <v>0</v>
      </c>
      <c r="AS1006" s="391">
        <v>0</v>
      </c>
      <c r="AT1006" s="391">
        <v>0</v>
      </c>
      <c r="AU1006" s="391">
        <v>3.8494900000000003</v>
      </c>
      <c r="AV1006" s="391">
        <v>1.5200286300000001</v>
      </c>
      <c r="AW1006" s="391">
        <v>0</v>
      </c>
      <c r="AX1006" s="391">
        <v>30.795895999999999</v>
      </c>
      <c r="AY1006" s="391">
        <v>10.1335824</v>
      </c>
    </row>
    <row r="1007" spans="1:51" customFormat="1" x14ac:dyDescent="0.25">
      <c r="A1007" s="384" t="s">
        <v>1056</v>
      </c>
      <c r="B1007" s="384" t="s">
        <v>1038</v>
      </c>
      <c r="C1007" s="382">
        <v>9</v>
      </c>
      <c r="D1007" s="384" t="s">
        <v>500</v>
      </c>
      <c r="E1007" s="382">
        <v>31</v>
      </c>
      <c r="F1007" s="386">
        <v>2017</v>
      </c>
      <c r="G1007" s="390">
        <v>1167.06603</v>
      </c>
      <c r="H1007" s="387">
        <v>0</v>
      </c>
      <c r="I1007" s="387">
        <v>0</v>
      </c>
      <c r="J1007" s="387">
        <v>0</v>
      </c>
      <c r="K1007" s="387">
        <v>0</v>
      </c>
      <c r="L1007" s="387">
        <v>3.4696174817118106E-3</v>
      </c>
      <c r="M1007" s="387">
        <v>1.3700298859696913E-3</v>
      </c>
      <c r="N1007" s="387">
        <v>0</v>
      </c>
      <c r="O1007" s="387">
        <v>2.7756962474522549E-2</v>
      </c>
      <c r="P1007" s="387">
        <v>9.1335791857466743E-3</v>
      </c>
      <c r="Q1007" s="391">
        <v>0</v>
      </c>
      <c r="R1007" s="391">
        <v>0</v>
      </c>
      <c r="S1007" s="391">
        <v>0</v>
      </c>
      <c r="T1007" s="391">
        <v>0</v>
      </c>
      <c r="U1007" s="391">
        <v>4.0492727000000004</v>
      </c>
      <c r="V1007" s="391">
        <v>1.5989153400000002</v>
      </c>
      <c r="W1007" s="391">
        <v>0</v>
      </c>
      <c r="X1007" s="391">
        <v>32.394208000000006</v>
      </c>
      <c r="Y1007" s="391">
        <v>10.659490000000003</v>
      </c>
      <c r="AA1007" s="384" t="s">
        <v>1056</v>
      </c>
      <c r="AB1007" s="384" t="s">
        <v>1038</v>
      </c>
      <c r="AC1007" s="382">
        <v>9</v>
      </c>
      <c r="AD1007" s="384" t="s">
        <v>500</v>
      </c>
      <c r="AE1007" s="382">
        <v>31</v>
      </c>
      <c r="AF1007" s="386">
        <v>2017</v>
      </c>
      <c r="AG1007" s="390">
        <v>1167.06603</v>
      </c>
      <c r="AH1007" s="387">
        <v>0</v>
      </c>
      <c r="AI1007" s="387">
        <v>0</v>
      </c>
      <c r="AJ1007" s="387">
        <v>0</v>
      </c>
      <c r="AK1007" s="387">
        <v>0</v>
      </c>
      <c r="AL1007" s="387">
        <v>3.4696174817118106E-3</v>
      </c>
      <c r="AM1007" s="387">
        <v>1.3700298859696913E-3</v>
      </c>
      <c r="AN1007" s="387">
        <v>0</v>
      </c>
      <c r="AO1007" s="387">
        <v>2.7756962474522549E-2</v>
      </c>
      <c r="AP1007" s="387">
        <v>9.1335791857466743E-3</v>
      </c>
      <c r="AQ1007" s="391">
        <v>0</v>
      </c>
      <c r="AR1007" s="391">
        <v>0</v>
      </c>
      <c r="AS1007" s="391">
        <v>0</v>
      </c>
      <c r="AT1007" s="391">
        <v>0</v>
      </c>
      <c r="AU1007" s="391">
        <v>4.0492727000000004</v>
      </c>
      <c r="AV1007" s="391">
        <v>1.5989153400000002</v>
      </c>
      <c r="AW1007" s="391">
        <v>0</v>
      </c>
      <c r="AX1007" s="391">
        <v>32.394208000000006</v>
      </c>
      <c r="AY1007" s="391">
        <v>10.659490000000003</v>
      </c>
    </row>
    <row r="1008" spans="1:51" customFormat="1" x14ac:dyDescent="0.25">
      <c r="A1008" s="384" t="s">
        <v>1057</v>
      </c>
      <c r="B1008" s="384" t="s">
        <v>1038</v>
      </c>
      <c r="C1008" s="382">
        <v>9</v>
      </c>
      <c r="D1008" s="384" t="s">
        <v>500</v>
      </c>
      <c r="E1008" s="382">
        <v>31</v>
      </c>
      <c r="F1008" s="386">
        <v>2018</v>
      </c>
      <c r="G1008" s="390">
        <v>1812.5414299999998</v>
      </c>
      <c r="H1008" s="387">
        <v>0</v>
      </c>
      <c r="I1008" s="387">
        <v>0</v>
      </c>
      <c r="J1008" s="387">
        <v>0</v>
      </c>
      <c r="K1008" s="387">
        <v>0</v>
      </c>
      <c r="L1008" s="387">
        <v>3.469624912242696E-3</v>
      </c>
      <c r="M1008" s="387">
        <v>1.3700292632759297E-3</v>
      </c>
      <c r="N1008" s="387">
        <v>0</v>
      </c>
      <c r="O1008" s="387">
        <v>2.7756999187599263E-2</v>
      </c>
      <c r="P1008" s="387">
        <v>9.1335833355268483E-3</v>
      </c>
      <c r="Q1008" s="391">
        <v>0</v>
      </c>
      <c r="R1008" s="391">
        <v>0</v>
      </c>
      <c r="S1008" s="391">
        <v>0</v>
      </c>
      <c r="T1008" s="391">
        <v>0</v>
      </c>
      <c r="U1008" s="391">
        <v>6.2888389</v>
      </c>
      <c r="V1008" s="391">
        <v>2.4832348</v>
      </c>
      <c r="W1008" s="391">
        <v>0</v>
      </c>
      <c r="X1008" s="391">
        <v>50.310710999999998</v>
      </c>
      <c r="Y1008" s="391">
        <v>16.5549982</v>
      </c>
      <c r="AA1008" s="384" t="s">
        <v>1057</v>
      </c>
      <c r="AB1008" s="384" t="s">
        <v>1038</v>
      </c>
      <c r="AC1008" s="382">
        <v>9</v>
      </c>
      <c r="AD1008" s="384" t="s">
        <v>500</v>
      </c>
      <c r="AE1008" s="382">
        <v>31</v>
      </c>
      <c r="AF1008" s="386">
        <v>2018</v>
      </c>
      <c r="AG1008" s="390">
        <v>1812.5414299999998</v>
      </c>
      <c r="AH1008" s="387">
        <v>0</v>
      </c>
      <c r="AI1008" s="387">
        <v>0</v>
      </c>
      <c r="AJ1008" s="387">
        <v>0</v>
      </c>
      <c r="AK1008" s="387">
        <v>0</v>
      </c>
      <c r="AL1008" s="387">
        <v>3.469624912242696E-3</v>
      </c>
      <c r="AM1008" s="387">
        <v>1.3700292632759297E-3</v>
      </c>
      <c r="AN1008" s="387">
        <v>0</v>
      </c>
      <c r="AO1008" s="387">
        <v>2.7756999187599263E-2</v>
      </c>
      <c r="AP1008" s="387">
        <v>9.1335833355268483E-3</v>
      </c>
      <c r="AQ1008" s="391">
        <v>0</v>
      </c>
      <c r="AR1008" s="391">
        <v>0</v>
      </c>
      <c r="AS1008" s="391">
        <v>0</v>
      </c>
      <c r="AT1008" s="391">
        <v>0</v>
      </c>
      <c r="AU1008" s="391">
        <v>6.2888389</v>
      </c>
      <c r="AV1008" s="391">
        <v>2.4832348</v>
      </c>
      <c r="AW1008" s="391">
        <v>0</v>
      </c>
      <c r="AX1008" s="391">
        <v>50.310710999999998</v>
      </c>
      <c r="AY1008" s="391">
        <v>16.5549982</v>
      </c>
    </row>
    <row r="1009" spans="1:51" customFormat="1" x14ac:dyDescent="0.25">
      <c r="A1009" s="384" t="s">
        <v>1058</v>
      </c>
      <c r="B1009" s="384" t="s">
        <v>1038</v>
      </c>
      <c r="C1009" s="382">
        <v>9</v>
      </c>
      <c r="D1009" s="384" t="s">
        <v>500</v>
      </c>
      <c r="E1009" s="382">
        <v>31</v>
      </c>
      <c r="F1009" s="386">
        <v>2019</v>
      </c>
      <c r="G1009" s="390">
        <v>2798.3061000000002</v>
      </c>
      <c r="H1009" s="387">
        <v>0</v>
      </c>
      <c r="I1009" s="387">
        <v>0</v>
      </c>
      <c r="J1009" s="387">
        <v>0</v>
      </c>
      <c r="K1009" s="387">
        <v>0</v>
      </c>
      <c r="L1009" s="387">
        <v>3.4696167084794617E-3</v>
      </c>
      <c r="M1009" s="387">
        <v>1.370031748849777E-3</v>
      </c>
      <c r="N1009" s="387">
        <v>0</v>
      </c>
      <c r="O1009" s="387">
        <v>2.7756931952512269E-2</v>
      </c>
      <c r="P1009" s="387">
        <v>9.1335783458428646E-3</v>
      </c>
      <c r="Q1009" s="391">
        <v>0</v>
      </c>
      <c r="R1009" s="391">
        <v>0</v>
      </c>
      <c r="S1009" s="391">
        <v>0</v>
      </c>
      <c r="T1009" s="391">
        <v>0</v>
      </c>
      <c r="U1009" s="391">
        <v>9.7090496000000002</v>
      </c>
      <c r="V1009" s="391">
        <v>3.8337681999999993</v>
      </c>
      <c r="W1009" s="391">
        <v>0</v>
      </c>
      <c r="X1009" s="391">
        <v>77.672392000000002</v>
      </c>
      <c r="Y1009" s="391">
        <v>25.558547999999998</v>
      </c>
      <c r="AA1009" s="384" t="s">
        <v>1058</v>
      </c>
      <c r="AB1009" s="384" t="s">
        <v>1038</v>
      </c>
      <c r="AC1009" s="382">
        <v>9</v>
      </c>
      <c r="AD1009" s="384" t="s">
        <v>500</v>
      </c>
      <c r="AE1009" s="382">
        <v>31</v>
      </c>
      <c r="AF1009" s="386">
        <v>2019</v>
      </c>
      <c r="AG1009" s="390">
        <v>2798.3061000000002</v>
      </c>
      <c r="AH1009" s="387">
        <v>0</v>
      </c>
      <c r="AI1009" s="387">
        <v>0</v>
      </c>
      <c r="AJ1009" s="387">
        <v>0</v>
      </c>
      <c r="AK1009" s="387">
        <v>0</v>
      </c>
      <c r="AL1009" s="387">
        <v>3.4696167084794617E-3</v>
      </c>
      <c r="AM1009" s="387">
        <v>1.370031748849777E-3</v>
      </c>
      <c r="AN1009" s="387">
        <v>0</v>
      </c>
      <c r="AO1009" s="387">
        <v>2.7756931952512269E-2</v>
      </c>
      <c r="AP1009" s="387">
        <v>9.1335783458428646E-3</v>
      </c>
      <c r="AQ1009" s="391">
        <v>0</v>
      </c>
      <c r="AR1009" s="391">
        <v>0</v>
      </c>
      <c r="AS1009" s="391">
        <v>0</v>
      </c>
      <c r="AT1009" s="391">
        <v>0</v>
      </c>
      <c r="AU1009" s="391">
        <v>9.7090496000000002</v>
      </c>
      <c r="AV1009" s="391">
        <v>3.8337681999999993</v>
      </c>
      <c r="AW1009" s="391">
        <v>0</v>
      </c>
      <c r="AX1009" s="391">
        <v>77.672392000000002</v>
      </c>
      <c r="AY1009" s="391">
        <v>25.558547999999998</v>
      </c>
    </row>
    <row r="1010" spans="1:51" customFormat="1" x14ac:dyDescent="0.25">
      <c r="A1010" s="384" t="s">
        <v>1059</v>
      </c>
      <c r="B1010" s="384" t="s">
        <v>1038</v>
      </c>
      <c r="C1010" s="382">
        <v>9</v>
      </c>
      <c r="D1010" s="384" t="s">
        <v>500</v>
      </c>
      <c r="E1010" s="382">
        <v>31</v>
      </c>
      <c r="F1010" s="386">
        <v>2020</v>
      </c>
      <c r="G1010" s="390">
        <v>1801.0421800000001</v>
      </c>
      <c r="H1010" s="387">
        <v>0</v>
      </c>
      <c r="I1010" s="387">
        <v>0</v>
      </c>
      <c r="J1010" s="387">
        <v>0</v>
      </c>
      <c r="K1010" s="387">
        <v>0</v>
      </c>
      <c r="L1010" s="387">
        <v>3.4696165194754067E-3</v>
      </c>
      <c r="M1010" s="387">
        <v>1.3700349871872519E-3</v>
      </c>
      <c r="N1010" s="387">
        <v>0</v>
      </c>
      <c r="O1010" s="387">
        <v>2.7756925715087914E-2</v>
      </c>
      <c r="P1010" s="387">
        <v>9.1335948611708795E-3</v>
      </c>
      <c r="Q1010" s="391">
        <v>0</v>
      </c>
      <c r="R1010" s="391">
        <v>0</v>
      </c>
      <c r="S1010" s="391">
        <v>0</v>
      </c>
      <c r="T1010" s="391">
        <v>0</v>
      </c>
      <c r="U1010" s="391">
        <v>6.2489256999999991</v>
      </c>
      <c r="V1010" s="391">
        <v>2.4674908000000002</v>
      </c>
      <c r="W1010" s="391">
        <v>0</v>
      </c>
      <c r="X1010" s="391">
        <v>49.991394</v>
      </c>
      <c r="Y1010" s="391">
        <v>16.449989599999999</v>
      </c>
      <c r="AA1010" s="384" t="s">
        <v>1059</v>
      </c>
      <c r="AB1010" s="384" t="s">
        <v>1038</v>
      </c>
      <c r="AC1010" s="382">
        <v>9</v>
      </c>
      <c r="AD1010" s="384" t="s">
        <v>500</v>
      </c>
      <c r="AE1010" s="382">
        <v>31</v>
      </c>
      <c r="AF1010" s="386">
        <v>2020</v>
      </c>
      <c r="AG1010" s="390">
        <v>1801.0421800000001</v>
      </c>
      <c r="AH1010" s="387">
        <v>0</v>
      </c>
      <c r="AI1010" s="387">
        <v>0</v>
      </c>
      <c r="AJ1010" s="387">
        <v>0</v>
      </c>
      <c r="AK1010" s="387">
        <v>0</v>
      </c>
      <c r="AL1010" s="387">
        <v>3.4696165194754067E-3</v>
      </c>
      <c r="AM1010" s="387">
        <v>1.3700349871872519E-3</v>
      </c>
      <c r="AN1010" s="387">
        <v>0</v>
      </c>
      <c r="AO1010" s="387">
        <v>2.7756925715087914E-2</v>
      </c>
      <c r="AP1010" s="387">
        <v>9.1335948611708795E-3</v>
      </c>
      <c r="AQ1010" s="391">
        <v>0</v>
      </c>
      <c r="AR1010" s="391">
        <v>0</v>
      </c>
      <c r="AS1010" s="391">
        <v>0</v>
      </c>
      <c r="AT1010" s="391">
        <v>0</v>
      </c>
      <c r="AU1010" s="391">
        <v>6.2489256999999991</v>
      </c>
      <c r="AV1010" s="391">
        <v>2.4674908000000002</v>
      </c>
      <c r="AW1010" s="391">
        <v>0</v>
      </c>
      <c r="AX1010" s="391">
        <v>49.991394</v>
      </c>
      <c r="AY1010" s="391">
        <v>16.449989599999999</v>
      </c>
    </row>
    <row r="1011" spans="1:51" customFormat="1" x14ac:dyDescent="0.25">
      <c r="A1011" s="384" t="s">
        <v>1060</v>
      </c>
      <c r="B1011" s="384" t="s">
        <v>1038</v>
      </c>
      <c r="C1011" s="382">
        <v>9</v>
      </c>
      <c r="D1011" s="384" t="s">
        <v>500</v>
      </c>
      <c r="E1011" s="382">
        <v>31</v>
      </c>
      <c r="F1011" s="386">
        <v>2021</v>
      </c>
      <c r="G1011" s="390">
        <v>4123.1297000000004</v>
      </c>
      <c r="H1011" s="387">
        <v>0</v>
      </c>
      <c r="I1011" s="387">
        <v>0</v>
      </c>
      <c r="J1011" s="387">
        <v>0</v>
      </c>
      <c r="K1011" s="387">
        <v>0</v>
      </c>
      <c r="L1011" s="387">
        <v>3.4696216323245902E-3</v>
      </c>
      <c r="M1011" s="387">
        <v>1.3700325750121323E-3</v>
      </c>
      <c r="N1011" s="387">
        <v>0</v>
      </c>
      <c r="O1011" s="387">
        <v>2.7756977666746691E-2</v>
      </c>
      <c r="P1011" s="387">
        <v>9.1335928627227034E-3</v>
      </c>
      <c r="Q1011" s="391">
        <v>0</v>
      </c>
      <c r="R1011" s="391">
        <v>0</v>
      </c>
      <c r="S1011" s="391">
        <v>0</v>
      </c>
      <c r="T1011" s="391">
        <v>0</v>
      </c>
      <c r="U1011" s="391">
        <v>14.3057</v>
      </c>
      <c r="V1011" s="391">
        <v>5.6488220000000009</v>
      </c>
      <c r="W1011" s="391">
        <v>0</v>
      </c>
      <c r="X1011" s="391">
        <v>114.44561899999999</v>
      </c>
      <c r="Y1011" s="391">
        <v>37.658988000000008</v>
      </c>
      <c r="AA1011" s="384" t="s">
        <v>1060</v>
      </c>
      <c r="AB1011" s="384" t="s">
        <v>1038</v>
      </c>
      <c r="AC1011" s="382">
        <v>9</v>
      </c>
      <c r="AD1011" s="384" t="s">
        <v>500</v>
      </c>
      <c r="AE1011" s="382">
        <v>31</v>
      </c>
      <c r="AF1011" s="386">
        <v>2021</v>
      </c>
      <c r="AG1011" s="390">
        <v>4123.1297000000004</v>
      </c>
      <c r="AH1011" s="387">
        <v>0</v>
      </c>
      <c r="AI1011" s="387">
        <v>0</v>
      </c>
      <c r="AJ1011" s="387">
        <v>0</v>
      </c>
      <c r="AK1011" s="387">
        <v>0</v>
      </c>
      <c r="AL1011" s="387">
        <v>3.4696216323245902E-3</v>
      </c>
      <c r="AM1011" s="387">
        <v>1.3700325750121323E-3</v>
      </c>
      <c r="AN1011" s="387">
        <v>0</v>
      </c>
      <c r="AO1011" s="387">
        <v>2.7756977666746691E-2</v>
      </c>
      <c r="AP1011" s="387">
        <v>9.1335928627227034E-3</v>
      </c>
      <c r="AQ1011" s="391">
        <v>0</v>
      </c>
      <c r="AR1011" s="391">
        <v>0</v>
      </c>
      <c r="AS1011" s="391">
        <v>0</v>
      </c>
      <c r="AT1011" s="391">
        <v>0</v>
      </c>
      <c r="AU1011" s="391">
        <v>14.3057</v>
      </c>
      <c r="AV1011" s="391">
        <v>5.6488220000000009</v>
      </c>
      <c r="AW1011" s="391">
        <v>0</v>
      </c>
      <c r="AX1011" s="391">
        <v>114.44561899999999</v>
      </c>
      <c r="AY1011" s="391">
        <v>37.658988000000008</v>
      </c>
    </row>
    <row r="1012" spans="1:51" customFormat="1" x14ac:dyDescent="0.25">
      <c r="A1012" s="384" t="s">
        <v>1061</v>
      </c>
      <c r="B1012" s="384" t="s">
        <v>1038</v>
      </c>
      <c r="C1012" s="382">
        <v>9</v>
      </c>
      <c r="D1012" s="384" t="s">
        <v>500</v>
      </c>
      <c r="E1012" s="382">
        <v>31</v>
      </c>
      <c r="F1012" s="386">
        <v>2022</v>
      </c>
      <c r="G1012" s="390">
        <v>37295.72800000001</v>
      </c>
      <c r="H1012" s="387">
        <v>0</v>
      </c>
      <c r="I1012" s="387">
        <v>0</v>
      </c>
      <c r="J1012" s="387">
        <v>0</v>
      </c>
      <c r="K1012" s="387">
        <v>0</v>
      </c>
      <c r="L1012" s="387">
        <v>3.4696259850457933E-3</v>
      </c>
      <c r="M1012" s="387">
        <v>1.3700305568509071E-3</v>
      </c>
      <c r="N1012" s="387">
        <v>0</v>
      </c>
      <c r="O1012" s="387">
        <v>2.7756998871291634E-2</v>
      </c>
      <c r="P1012" s="387">
        <v>9.1335825379249835E-3</v>
      </c>
      <c r="Q1012" s="391">
        <v>0</v>
      </c>
      <c r="R1012" s="391">
        <v>0</v>
      </c>
      <c r="S1012" s="391">
        <v>0</v>
      </c>
      <c r="T1012" s="391">
        <v>0</v>
      </c>
      <c r="U1012" s="391">
        <v>129.40222700000001</v>
      </c>
      <c r="V1012" s="391">
        <v>51.096286999999982</v>
      </c>
      <c r="W1012" s="391">
        <v>0</v>
      </c>
      <c r="X1012" s="391">
        <v>1035.21748</v>
      </c>
      <c r="Y1012" s="391">
        <v>340.64360999999997</v>
      </c>
      <c r="AA1012" s="384" t="s">
        <v>1061</v>
      </c>
      <c r="AB1012" s="384" t="s">
        <v>1038</v>
      </c>
      <c r="AC1012" s="382">
        <v>9</v>
      </c>
      <c r="AD1012" s="384" t="s">
        <v>500</v>
      </c>
      <c r="AE1012" s="382">
        <v>31</v>
      </c>
      <c r="AF1012" s="386">
        <v>2022</v>
      </c>
      <c r="AG1012" s="390">
        <v>37295.72800000001</v>
      </c>
      <c r="AH1012" s="387">
        <v>0</v>
      </c>
      <c r="AI1012" s="387">
        <v>0</v>
      </c>
      <c r="AJ1012" s="387">
        <v>0</v>
      </c>
      <c r="AK1012" s="387">
        <v>0</v>
      </c>
      <c r="AL1012" s="387">
        <v>3.4696259850457933E-3</v>
      </c>
      <c r="AM1012" s="387">
        <v>1.3700305568509071E-3</v>
      </c>
      <c r="AN1012" s="387">
        <v>0</v>
      </c>
      <c r="AO1012" s="387">
        <v>2.7756998871291634E-2</v>
      </c>
      <c r="AP1012" s="387">
        <v>9.1335825379249835E-3</v>
      </c>
      <c r="AQ1012" s="391">
        <v>0</v>
      </c>
      <c r="AR1012" s="391">
        <v>0</v>
      </c>
      <c r="AS1012" s="391">
        <v>0</v>
      </c>
      <c r="AT1012" s="391">
        <v>0</v>
      </c>
      <c r="AU1012" s="391">
        <v>129.40222700000001</v>
      </c>
      <c r="AV1012" s="391">
        <v>51.096286999999982</v>
      </c>
      <c r="AW1012" s="391">
        <v>0</v>
      </c>
      <c r="AX1012" s="391">
        <v>1035.21748</v>
      </c>
      <c r="AY1012" s="391">
        <v>340.64360999999997</v>
      </c>
    </row>
    <row r="1013" spans="1:51" customFormat="1" x14ac:dyDescent="0.25">
      <c r="A1013" s="384" t="s">
        <v>1062</v>
      </c>
      <c r="B1013" s="384" t="s">
        <v>1038</v>
      </c>
      <c r="C1013" s="382">
        <v>9</v>
      </c>
      <c r="D1013" s="384" t="s">
        <v>500</v>
      </c>
      <c r="E1013" s="382">
        <v>31</v>
      </c>
      <c r="F1013" s="386">
        <v>2023</v>
      </c>
      <c r="G1013" s="390">
        <v>27128.212000000003</v>
      </c>
      <c r="H1013" s="387">
        <v>0</v>
      </c>
      <c r="I1013" s="387">
        <v>0</v>
      </c>
      <c r="J1013" s="387">
        <v>0</v>
      </c>
      <c r="K1013" s="387">
        <v>0</v>
      </c>
      <c r="L1013" s="387">
        <v>3.46962173548334E-3</v>
      </c>
      <c r="M1013" s="387">
        <v>1.370028625550405E-3</v>
      </c>
      <c r="N1013" s="387">
        <v>0</v>
      </c>
      <c r="O1013" s="387">
        <v>2.775697565324246E-2</v>
      </c>
      <c r="P1013" s="387">
        <v>9.1335768829880863E-3</v>
      </c>
      <c r="Q1013" s="391">
        <v>0</v>
      </c>
      <c r="R1013" s="391">
        <v>0</v>
      </c>
      <c r="S1013" s="391">
        <v>0</v>
      </c>
      <c r="T1013" s="391">
        <v>0</v>
      </c>
      <c r="U1013" s="391">
        <v>94.124633999999986</v>
      </c>
      <c r="V1013" s="391">
        <v>37.166427000000006</v>
      </c>
      <c r="W1013" s="391">
        <v>0</v>
      </c>
      <c r="X1013" s="391">
        <v>752.99712</v>
      </c>
      <c r="Y1013" s="391">
        <v>247.77761000000001</v>
      </c>
      <c r="AA1013" s="384" t="s">
        <v>1062</v>
      </c>
      <c r="AB1013" s="384" t="s">
        <v>1038</v>
      </c>
      <c r="AC1013" s="382">
        <v>9</v>
      </c>
      <c r="AD1013" s="384" t="s">
        <v>500</v>
      </c>
      <c r="AE1013" s="382">
        <v>31</v>
      </c>
      <c r="AF1013" s="386">
        <v>2023</v>
      </c>
      <c r="AG1013" s="390">
        <v>27128.212000000003</v>
      </c>
      <c r="AH1013" s="387">
        <v>0</v>
      </c>
      <c r="AI1013" s="387">
        <v>0</v>
      </c>
      <c r="AJ1013" s="387">
        <v>0</v>
      </c>
      <c r="AK1013" s="387">
        <v>0</v>
      </c>
      <c r="AL1013" s="387">
        <v>3.46962173548334E-3</v>
      </c>
      <c r="AM1013" s="387">
        <v>1.370028625550405E-3</v>
      </c>
      <c r="AN1013" s="387">
        <v>0</v>
      </c>
      <c r="AO1013" s="387">
        <v>2.775697565324246E-2</v>
      </c>
      <c r="AP1013" s="387">
        <v>9.1335768829880863E-3</v>
      </c>
      <c r="AQ1013" s="391">
        <v>0</v>
      </c>
      <c r="AR1013" s="391">
        <v>0</v>
      </c>
      <c r="AS1013" s="391">
        <v>0</v>
      </c>
      <c r="AT1013" s="391">
        <v>0</v>
      </c>
      <c r="AU1013" s="391">
        <v>94.124633999999986</v>
      </c>
      <c r="AV1013" s="391">
        <v>37.166427000000006</v>
      </c>
      <c r="AW1013" s="391">
        <v>0</v>
      </c>
      <c r="AX1013" s="391">
        <v>752.99712</v>
      </c>
      <c r="AY1013" s="391">
        <v>247.77761000000001</v>
      </c>
    </row>
    <row r="1014" spans="1:51" customFormat="1" x14ac:dyDescent="0.25">
      <c r="A1014" s="384" t="s">
        <v>1063</v>
      </c>
      <c r="B1014" s="384" t="s">
        <v>1038</v>
      </c>
      <c r="C1014" s="382">
        <v>9</v>
      </c>
      <c r="D1014" s="384" t="s">
        <v>500</v>
      </c>
      <c r="E1014" s="382">
        <v>31</v>
      </c>
      <c r="F1014" s="386">
        <v>2024</v>
      </c>
      <c r="G1014" s="390">
        <v>32274.881000000005</v>
      </c>
      <c r="H1014" s="387">
        <v>0</v>
      </c>
      <c r="I1014" s="387">
        <v>0</v>
      </c>
      <c r="J1014" s="387">
        <v>0</v>
      </c>
      <c r="K1014" s="387">
        <v>0</v>
      </c>
      <c r="L1014" s="387">
        <v>3.47097193015212E-3</v>
      </c>
      <c r="M1014" s="387">
        <v>1.3710569529288114E-3</v>
      </c>
      <c r="N1014" s="387">
        <v>0</v>
      </c>
      <c r="O1014" s="387">
        <v>2.7767754434168172E-2</v>
      </c>
      <c r="P1014" s="387">
        <v>9.1404200684736849E-3</v>
      </c>
      <c r="Q1014" s="391">
        <v>0</v>
      </c>
      <c r="R1014" s="391">
        <v>0</v>
      </c>
      <c r="S1014" s="391">
        <v>0</v>
      </c>
      <c r="T1014" s="391">
        <v>0</v>
      </c>
      <c r="U1014" s="391">
        <v>112.025206</v>
      </c>
      <c r="V1014" s="391">
        <v>44.250699999999995</v>
      </c>
      <c r="W1014" s="391">
        <v>0</v>
      </c>
      <c r="X1014" s="391">
        <v>896.20097000000021</v>
      </c>
      <c r="Y1014" s="391">
        <v>295.00597000000005</v>
      </c>
      <c r="AA1014" s="384" t="s">
        <v>1063</v>
      </c>
      <c r="AB1014" s="384" t="s">
        <v>1038</v>
      </c>
      <c r="AC1014" s="382">
        <v>9</v>
      </c>
      <c r="AD1014" s="384" t="s">
        <v>500</v>
      </c>
      <c r="AE1014" s="382">
        <v>31</v>
      </c>
      <c r="AF1014" s="386">
        <v>2024</v>
      </c>
      <c r="AG1014" s="390">
        <v>32274.881000000005</v>
      </c>
      <c r="AH1014" s="387">
        <v>0</v>
      </c>
      <c r="AI1014" s="387">
        <v>0</v>
      </c>
      <c r="AJ1014" s="387">
        <v>0</v>
      </c>
      <c r="AK1014" s="387">
        <v>0</v>
      </c>
      <c r="AL1014" s="387">
        <v>3.47097193015212E-3</v>
      </c>
      <c r="AM1014" s="387">
        <v>1.3710569529288114E-3</v>
      </c>
      <c r="AN1014" s="387">
        <v>0</v>
      </c>
      <c r="AO1014" s="387">
        <v>2.7767754434168172E-2</v>
      </c>
      <c r="AP1014" s="387">
        <v>9.1404200684736849E-3</v>
      </c>
      <c r="AQ1014" s="391">
        <v>0</v>
      </c>
      <c r="AR1014" s="391">
        <v>0</v>
      </c>
      <c r="AS1014" s="391">
        <v>0</v>
      </c>
      <c r="AT1014" s="391">
        <v>0</v>
      </c>
      <c r="AU1014" s="391">
        <v>112.025206</v>
      </c>
      <c r="AV1014" s="391">
        <v>44.250699999999995</v>
      </c>
      <c r="AW1014" s="391">
        <v>0</v>
      </c>
      <c r="AX1014" s="391">
        <v>896.20097000000021</v>
      </c>
      <c r="AY1014" s="391">
        <v>295.00597000000005</v>
      </c>
    </row>
    <row r="1015" spans="1:51" customFormat="1" x14ac:dyDescent="0.25">
      <c r="A1015" s="384" t="s">
        <v>1064</v>
      </c>
      <c r="B1015" s="384" t="s">
        <v>1038</v>
      </c>
      <c r="C1015" s="382">
        <v>9</v>
      </c>
      <c r="D1015" s="384" t="s">
        <v>500</v>
      </c>
      <c r="E1015" s="382">
        <v>31</v>
      </c>
      <c r="F1015" s="386">
        <v>2025</v>
      </c>
      <c r="G1015" s="390">
        <v>85650.794000000024</v>
      </c>
      <c r="H1015" s="387">
        <v>0</v>
      </c>
      <c r="I1015" s="387">
        <v>0</v>
      </c>
      <c r="J1015" s="387">
        <v>0</v>
      </c>
      <c r="K1015" s="387">
        <v>0</v>
      </c>
      <c r="L1015" s="387">
        <v>3.4733326581887843E-3</v>
      </c>
      <c r="M1015" s="387">
        <v>1.3728551891766462E-3</v>
      </c>
      <c r="N1015" s="387">
        <v>0</v>
      </c>
      <c r="O1015" s="387">
        <v>2.7786660681744527E-2</v>
      </c>
      <c r="P1015" s="387">
        <v>9.1524107762503623E-3</v>
      </c>
      <c r="Q1015" s="391">
        <v>0</v>
      </c>
      <c r="R1015" s="391">
        <v>0</v>
      </c>
      <c r="S1015" s="391">
        <v>0</v>
      </c>
      <c r="T1015" s="391">
        <v>0</v>
      </c>
      <c r="U1015" s="391">
        <v>297.49370000000005</v>
      </c>
      <c r="V1015" s="391">
        <v>117.58613699999999</v>
      </c>
      <c r="W1015" s="391">
        <v>0</v>
      </c>
      <c r="X1015" s="391">
        <v>2379.9495500000007</v>
      </c>
      <c r="Y1015" s="391">
        <v>783.91125000000011</v>
      </c>
      <c r="AA1015" s="384" t="s">
        <v>1064</v>
      </c>
      <c r="AB1015" s="384" t="s">
        <v>1038</v>
      </c>
      <c r="AC1015" s="382">
        <v>9</v>
      </c>
      <c r="AD1015" s="384" t="s">
        <v>500</v>
      </c>
      <c r="AE1015" s="382">
        <v>31</v>
      </c>
      <c r="AF1015" s="386">
        <v>2025</v>
      </c>
      <c r="AG1015" s="390">
        <v>85650.794000000024</v>
      </c>
      <c r="AH1015" s="387">
        <v>0</v>
      </c>
      <c r="AI1015" s="387">
        <v>0</v>
      </c>
      <c r="AJ1015" s="387">
        <v>0</v>
      </c>
      <c r="AK1015" s="387">
        <v>0</v>
      </c>
      <c r="AL1015" s="387">
        <v>3.4733326581887843E-3</v>
      </c>
      <c r="AM1015" s="387">
        <v>1.3728551891766462E-3</v>
      </c>
      <c r="AN1015" s="387">
        <v>0</v>
      </c>
      <c r="AO1015" s="387">
        <v>2.7786660681744527E-2</v>
      </c>
      <c r="AP1015" s="387">
        <v>9.1524107762503623E-3</v>
      </c>
      <c r="AQ1015" s="391">
        <v>0</v>
      </c>
      <c r="AR1015" s="391">
        <v>0</v>
      </c>
      <c r="AS1015" s="391">
        <v>0</v>
      </c>
      <c r="AT1015" s="391">
        <v>0</v>
      </c>
      <c r="AU1015" s="391">
        <v>297.49370000000005</v>
      </c>
      <c r="AV1015" s="391">
        <v>117.58613699999999</v>
      </c>
      <c r="AW1015" s="391">
        <v>0</v>
      </c>
      <c r="AX1015" s="391">
        <v>2379.9495500000007</v>
      </c>
      <c r="AY1015" s="391">
        <v>783.91125000000011</v>
      </c>
    </row>
    <row r="1016" spans="1:51" customFormat="1" x14ac:dyDescent="0.25">
      <c r="A1016" s="384" t="s">
        <v>1065</v>
      </c>
      <c r="B1016" s="384" t="s">
        <v>1038</v>
      </c>
      <c r="C1016" s="382">
        <v>9</v>
      </c>
      <c r="D1016" s="384" t="s">
        <v>500</v>
      </c>
      <c r="E1016" s="382">
        <v>31</v>
      </c>
      <c r="F1016" s="386">
        <v>2026</v>
      </c>
      <c r="G1016" s="390">
        <v>138563.45699999997</v>
      </c>
      <c r="H1016" s="387">
        <v>0</v>
      </c>
      <c r="I1016" s="387">
        <v>0</v>
      </c>
      <c r="J1016" s="387">
        <v>0</v>
      </c>
      <c r="K1016" s="387">
        <v>0</v>
      </c>
      <c r="L1016" s="387">
        <v>3.4756217867745617E-3</v>
      </c>
      <c r="M1016" s="387">
        <v>1.3746063076356422E-3</v>
      </c>
      <c r="N1016" s="387">
        <v>0</v>
      </c>
      <c r="O1016" s="387">
        <v>2.780497386118189E-2</v>
      </c>
      <c r="P1016" s="387">
        <v>9.1640813349511095E-3</v>
      </c>
      <c r="Q1016" s="391">
        <v>0</v>
      </c>
      <c r="R1016" s="391">
        <v>0</v>
      </c>
      <c r="S1016" s="391">
        <v>0</v>
      </c>
      <c r="T1016" s="391">
        <v>0</v>
      </c>
      <c r="U1016" s="391">
        <v>481.59417000000002</v>
      </c>
      <c r="V1016" s="391">
        <v>190.47020200000003</v>
      </c>
      <c r="W1016" s="391">
        <v>0</v>
      </c>
      <c r="X1016" s="391">
        <v>3852.7532999999999</v>
      </c>
      <c r="Y1016" s="391">
        <v>1269.8067900000003</v>
      </c>
      <c r="AA1016" s="384" t="s">
        <v>1065</v>
      </c>
      <c r="AB1016" s="384" t="s">
        <v>1038</v>
      </c>
      <c r="AC1016" s="382">
        <v>9</v>
      </c>
      <c r="AD1016" s="384" t="s">
        <v>500</v>
      </c>
      <c r="AE1016" s="382">
        <v>31</v>
      </c>
      <c r="AF1016" s="386">
        <v>2026</v>
      </c>
      <c r="AG1016" s="390">
        <v>138563.45699999997</v>
      </c>
      <c r="AH1016" s="387">
        <v>0</v>
      </c>
      <c r="AI1016" s="387">
        <v>0</v>
      </c>
      <c r="AJ1016" s="387">
        <v>0</v>
      </c>
      <c r="AK1016" s="387">
        <v>0</v>
      </c>
      <c r="AL1016" s="387">
        <v>3.4756217867745617E-3</v>
      </c>
      <c r="AM1016" s="387">
        <v>1.3746063076356422E-3</v>
      </c>
      <c r="AN1016" s="387">
        <v>0</v>
      </c>
      <c r="AO1016" s="387">
        <v>2.780497386118189E-2</v>
      </c>
      <c r="AP1016" s="387">
        <v>9.1640813349511095E-3</v>
      </c>
      <c r="AQ1016" s="391">
        <v>0</v>
      </c>
      <c r="AR1016" s="391">
        <v>0</v>
      </c>
      <c r="AS1016" s="391">
        <v>0</v>
      </c>
      <c r="AT1016" s="391">
        <v>0</v>
      </c>
      <c r="AU1016" s="391">
        <v>481.59417000000002</v>
      </c>
      <c r="AV1016" s="391">
        <v>190.47020200000003</v>
      </c>
      <c r="AW1016" s="391">
        <v>0</v>
      </c>
      <c r="AX1016" s="391">
        <v>3852.7532999999999</v>
      </c>
      <c r="AY1016" s="391">
        <v>1269.8067900000003</v>
      </c>
    </row>
    <row r="1017" spans="1:51" customFormat="1" x14ac:dyDescent="0.25">
      <c r="A1017" s="384" t="s">
        <v>1341</v>
      </c>
      <c r="B1017" s="384" t="s">
        <v>1038</v>
      </c>
      <c r="C1017" s="382">
        <v>9</v>
      </c>
      <c r="D1017" s="384" t="s">
        <v>500</v>
      </c>
      <c r="E1017" s="382">
        <v>31</v>
      </c>
      <c r="F1017" s="386">
        <v>2027</v>
      </c>
      <c r="G1017" s="390">
        <v>155232.64500000002</v>
      </c>
      <c r="H1017" s="387">
        <v>0</v>
      </c>
      <c r="I1017" s="387">
        <v>0</v>
      </c>
      <c r="J1017" s="387">
        <v>0</v>
      </c>
      <c r="K1017" s="387">
        <v>0</v>
      </c>
      <c r="L1017" s="387">
        <v>3.4788458961064524E-3</v>
      </c>
      <c r="M1017" s="387">
        <v>1.3770679614458672E-3</v>
      </c>
      <c r="N1017" s="387">
        <v>0</v>
      </c>
      <c r="O1017" s="387">
        <v>2.7830763303685252E-2</v>
      </c>
      <c r="P1017" s="387">
        <v>9.1805144465585825E-3</v>
      </c>
      <c r="Q1017" s="391">
        <v>0</v>
      </c>
      <c r="R1017" s="391">
        <v>0</v>
      </c>
      <c r="S1017" s="391">
        <v>0</v>
      </c>
      <c r="T1017" s="391">
        <v>0</v>
      </c>
      <c r="U1017" s="391">
        <v>540.03044999999986</v>
      </c>
      <c r="V1017" s="391">
        <v>213.76590200000001</v>
      </c>
      <c r="W1017" s="391">
        <v>0</v>
      </c>
      <c r="X1017" s="391">
        <v>4320.2430000000004</v>
      </c>
      <c r="Y1017" s="391">
        <v>1425.11554</v>
      </c>
      <c r="AA1017" s="384" t="s">
        <v>1341</v>
      </c>
      <c r="AB1017" s="384" t="s">
        <v>1038</v>
      </c>
      <c r="AC1017" s="382">
        <v>9</v>
      </c>
      <c r="AD1017" s="384" t="s">
        <v>500</v>
      </c>
      <c r="AE1017" s="382">
        <v>31</v>
      </c>
      <c r="AF1017" s="386">
        <v>2027</v>
      </c>
      <c r="AG1017" s="390">
        <v>155232.64500000002</v>
      </c>
      <c r="AH1017" s="387">
        <v>0</v>
      </c>
      <c r="AI1017" s="387">
        <v>0</v>
      </c>
      <c r="AJ1017" s="387">
        <v>0</v>
      </c>
      <c r="AK1017" s="387">
        <v>0</v>
      </c>
      <c r="AL1017" s="387">
        <v>3.4788458961064524E-3</v>
      </c>
      <c r="AM1017" s="387">
        <v>1.3770679614458672E-3</v>
      </c>
      <c r="AN1017" s="387">
        <v>0</v>
      </c>
      <c r="AO1017" s="387">
        <v>2.7830763303685252E-2</v>
      </c>
      <c r="AP1017" s="387">
        <v>9.1805144465585825E-3</v>
      </c>
      <c r="AQ1017" s="391">
        <v>0</v>
      </c>
      <c r="AR1017" s="391">
        <v>0</v>
      </c>
      <c r="AS1017" s="391">
        <v>0</v>
      </c>
      <c r="AT1017" s="391">
        <v>0</v>
      </c>
      <c r="AU1017" s="391">
        <v>540.03044999999986</v>
      </c>
      <c r="AV1017" s="391">
        <v>213.76590200000001</v>
      </c>
      <c r="AW1017" s="391">
        <v>0</v>
      </c>
      <c r="AX1017" s="391">
        <v>4320.2430000000004</v>
      </c>
      <c r="AY1017" s="391">
        <v>1425.11554</v>
      </c>
    </row>
    <row r="1018" spans="1:51" customFormat="1" x14ac:dyDescent="0.25">
      <c r="A1018" s="384" t="s">
        <v>1342</v>
      </c>
      <c r="B1018" s="384" t="s">
        <v>1038</v>
      </c>
      <c r="C1018" s="382">
        <v>9</v>
      </c>
      <c r="D1018" s="384" t="s">
        <v>500</v>
      </c>
      <c r="E1018" s="382">
        <v>31</v>
      </c>
      <c r="F1018" s="386">
        <v>2028</v>
      </c>
      <c r="G1018" s="390">
        <v>209626.378</v>
      </c>
      <c r="H1018" s="387">
        <v>0</v>
      </c>
      <c r="I1018" s="387">
        <v>0</v>
      </c>
      <c r="J1018" s="387">
        <v>0</v>
      </c>
      <c r="K1018" s="387">
        <v>0</v>
      </c>
      <c r="L1018" s="387">
        <v>3.4769655753914717E-3</v>
      </c>
      <c r="M1018" s="387">
        <v>1.3756257335133656E-3</v>
      </c>
      <c r="N1018" s="387">
        <v>0</v>
      </c>
      <c r="O1018" s="387">
        <v>2.7815704567485302E-2</v>
      </c>
      <c r="P1018" s="387">
        <v>9.1708848778563543E-3</v>
      </c>
      <c r="Q1018" s="391">
        <v>0</v>
      </c>
      <c r="R1018" s="391">
        <v>0</v>
      </c>
      <c r="S1018" s="391">
        <v>0</v>
      </c>
      <c r="T1018" s="391">
        <v>0</v>
      </c>
      <c r="U1018" s="391">
        <v>728.86370000000011</v>
      </c>
      <c r="V1018" s="391">
        <v>288.36744000000004</v>
      </c>
      <c r="W1018" s="391">
        <v>0</v>
      </c>
      <c r="X1018" s="391">
        <v>5830.9054000000006</v>
      </c>
      <c r="Y1018" s="391">
        <v>1922.45938</v>
      </c>
      <c r="AA1018" s="384" t="s">
        <v>1342</v>
      </c>
      <c r="AB1018" s="384" t="s">
        <v>1038</v>
      </c>
      <c r="AC1018" s="382">
        <v>9</v>
      </c>
      <c r="AD1018" s="384" t="s">
        <v>500</v>
      </c>
      <c r="AE1018" s="382">
        <v>31</v>
      </c>
      <c r="AF1018" s="386">
        <v>2028</v>
      </c>
      <c r="AG1018" s="390">
        <v>209626.378</v>
      </c>
      <c r="AH1018" s="387">
        <v>0</v>
      </c>
      <c r="AI1018" s="387">
        <v>0</v>
      </c>
      <c r="AJ1018" s="387">
        <v>0</v>
      </c>
      <c r="AK1018" s="387">
        <v>0</v>
      </c>
      <c r="AL1018" s="387">
        <v>3.4769655753914717E-3</v>
      </c>
      <c r="AM1018" s="387">
        <v>1.3756257335133656E-3</v>
      </c>
      <c r="AN1018" s="387">
        <v>0</v>
      </c>
      <c r="AO1018" s="387">
        <v>2.7815704567485302E-2</v>
      </c>
      <c r="AP1018" s="387">
        <v>9.1708848778563543E-3</v>
      </c>
      <c r="AQ1018" s="391">
        <v>0</v>
      </c>
      <c r="AR1018" s="391">
        <v>0</v>
      </c>
      <c r="AS1018" s="391">
        <v>0</v>
      </c>
      <c r="AT1018" s="391">
        <v>0</v>
      </c>
      <c r="AU1018" s="391">
        <v>728.86370000000011</v>
      </c>
      <c r="AV1018" s="391">
        <v>288.36744000000004</v>
      </c>
      <c r="AW1018" s="391">
        <v>0</v>
      </c>
      <c r="AX1018" s="391">
        <v>5830.9054000000006</v>
      </c>
      <c r="AY1018" s="391">
        <v>1922.45938</v>
      </c>
    </row>
    <row r="1019" spans="1:51" customFormat="1" x14ac:dyDescent="0.25">
      <c r="A1019" s="384" t="s">
        <v>1421</v>
      </c>
      <c r="B1019" s="384" t="s">
        <v>1038</v>
      </c>
      <c r="C1019" s="382">
        <v>9</v>
      </c>
      <c r="D1019" s="384" t="s">
        <v>500</v>
      </c>
      <c r="E1019" s="382">
        <v>31</v>
      </c>
      <c r="F1019" s="386">
        <v>2029</v>
      </c>
      <c r="G1019" s="390">
        <v>270793.52000000008</v>
      </c>
      <c r="H1019" s="387">
        <v>0</v>
      </c>
      <c r="I1019" s="387">
        <v>0</v>
      </c>
      <c r="J1019" s="387">
        <v>0</v>
      </c>
      <c r="K1019" s="387">
        <v>0</v>
      </c>
      <c r="L1019" s="387">
        <v>3.4755366376566176E-3</v>
      </c>
      <c r="M1019" s="387">
        <v>1.3745391691795277E-3</v>
      </c>
      <c r="N1019" s="387">
        <v>0</v>
      </c>
      <c r="O1019" s="387">
        <v>2.780428903911732E-2</v>
      </c>
      <c r="P1019" s="387">
        <v>9.1636358211230409E-3</v>
      </c>
      <c r="Q1019" s="391">
        <v>0</v>
      </c>
      <c r="R1019" s="391">
        <v>0</v>
      </c>
      <c r="S1019" s="391">
        <v>0</v>
      </c>
      <c r="T1019" s="391">
        <v>0</v>
      </c>
      <c r="U1019" s="391">
        <v>941.1528000000003</v>
      </c>
      <c r="V1019" s="391">
        <v>372.21629999999993</v>
      </c>
      <c r="W1019" s="391">
        <v>0</v>
      </c>
      <c r="X1019" s="391">
        <v>7529.2212999999992</v>
      </c>
      <c r="Y1019" s="391">
        <v>2481.4531999999995</v>
      </c>
      <c r="AA1019" s="384" t="s">
        <v>1421</v>
      </c>
      <c r="AB1019" s="384" t="s">
        <v>1038</v>
      </c>
      <c r="AC1019" s="382">
        <v>9</v>
      </c>
      <c r="AD1019" s="384" t="s">
        <v>500</v>
      </c>
      <c r="AE1019" s="382">
        <v>31</v>
      </c>
      <c r="AF1019" s="386">
        <v>2029</v>
      </c>
      <c r="AG1019" s="390">
        <v>270793.52000000008</v>
      </c>
      <c r="AH1019" s="387">
        <v>0</v>
      </c>
      <c r="AI1019" s="387">
        <v>0</v>
      </c>
      <c r="AJ1019" s="387">
        <v>0</v>
      </c>
      <c r="AK1019" s="387">
        <v>0</v>
      </c>
      <c r="AL1019" s="387">
        <v>3.4755366376566176E-3</v>
      </c>
      <c r="AM1019" s="387">
        <v>1.3745391691795277E-3</v>
      </c>
      <c r="AN1019" s="387">
        <v>0</v>
      </c>
      <c r="AO1019" s="387">
        <v>2.780428903911732E-2</v>
      </c>
      <c r="AP1019" s="387">
        <v>9.1636358211230409E-3</v>
      </c>
      <c r="AQ1019" s="391">
        <v>0</v>
      </c>
      <c r="AR1019" s="391">
        <v>0</v>
      </c>
      <c r="AS1019" s="391">
        <v>0</v>
      </c>
      <c r="AT1019" s="391">
        <v>0</v>
      </c>
      <c r="AU1019" s="391">
        <v>941.1528000000003</v>
      </c>
      <c r="AV1019" s="391">
        <v>372.21629999999993</v>
      </c>
      <c r="AW1019" s="391">
        <v>0</v>
      </c>
      <c r="AX1019" s="391">
        <v>7529.2212999999992</v>
      </c>
      <c r="AY1019" s="391">
        <v>2481.4531999999995</v>
      </c>
    </row>
    <row r="1020" spans="1:51" customFormat="1" x14ac:dyDescent="0.25">
      <c r="A1020" s="384" t="s">
        <v>1422</v>
      </c>
      <c r="B1020" s="384" t="s">
        <v>1038</v>
      </c>
      <c r="C1020" s="382">
        <v>9</v>
      </c>
      <c r="D1020" s="384" t="s">
        <v>500</v>
      </c>
      <c r="E1020" s="382">
        <v>31</v>
      </c>
      <c r="F1020" s="386">
        <v>2030</v>
      </c>
      <c r="G1020" s="390">
        <v>311383.73</v>
      </c>
      <c r="H1020" s="387">
        <v>0</v>
      </c>
      <c r="I1020" s="387">
        <v>0</v>
      </c>
      <c r="J1020" s="387">
        <v>0</v>
      </c>
      <c r="K1020" s="387">
        <v>0</v>
      </c>
      <c r="L1020" s="387">
        <v>3.4750304070158065E-3</v>
      </c>
      <c r="M1020" s="387">
        <v>1.3741566715769001E-3</v>
      </c>
      <c r="N1020" s="387">
        <v>0</v>
      </c>
      <c r="O1020" s="387">
        <v>2.7800228033751158E-2</v>
      </c>
      <c r="P1020" s="387">
        <v>9.1610868686042134E-3</v>
      </c>
      <c r="Q1020" s="391">
        <v>0</v>
      </c>
      <c r="R1020" s="391">
        <v>0</v>
      </c>
      <c r="S1020" s="391">
        <v>0</v>
      </c>
      <c r="T1020" s="391">
        <v>0</v>
      </c>
      <c r="U1020" s="391">
        <v>1082.0679299999999</v>
      </c>
      <c r="V1020" s="391">
        <v>427.89003000000008</v>
      </c>
      <c r="W1020" s="391">
        <v>0</v>
      </c>
      <c r="X1020" s="391">
        <v>8656.538700000001</v>
      </c>
      <c r="Y1020" s="391">
        <v>2852.6133999999997</v>
      </c>
      <c r="AA1020" s="384" t="s">
        <v>1422</v>
      </c>
      <c r="AB1020" s="384" t="s">
        <v>1038</v>
      </c>
      <c r="AC1020" s="382">
        <v>9</v>
      </c>
      <c r="AD1020" s="384" t="s">
        <v>500</v>
      </c>
      <c r="AE1020" s="382">
        <v>31</v>
      </c>
      <c r="AF1020" s="386">
        <v>2030</v>
      </c>
      <c r="AG1020" s="390">
        <v>311383.73</v>
      </c>
      <c r="AH1020" s="387">
        <v>0</v>
      </c>
      <c r="AI1020" s="387">
        <v>0</v>
      </c>
      <c r="AJ1020" s="387">
        <v>0</v>
      </c>
      <c r="AK1020" s="387">
        <v>0</v>
      </c>
      <c r="AL1020" s="387">
        <v>3.4750304070158065E-3</v>
      </c>
      <c r="AM1020" s="387">
        <v>1.3741566715769001E-3</v>
      </c>
      <c r="AN1020" s="387">
        <v>0</v>
      </c>
      <c r="AO1020" s="387">
        <v>2.7800228033751158E-2</v>
      </c>
      <c r="AP1020" s="387">
        <v>9.1610868686042134E-3</v>
      </c>
      <c r="AQ1020" s="391">
        <v>0</v>
      </c>
      <c r="AR1020" s="391">
        <v>0</v>
      </c>
      <c r="AS1020" s="391">
        <v>0</v>
      </c>
      <c r="AT1020" s="391">
        <v>0</v>
      </c>
      <c r="AU1020" s="391">
        <v>1082.0679299999999</v>
      </c>
      <c r="AV1020" s="391">
        <v>427.89003000000008</v>
      </c>
      <c r="AW1020" s="391">
        <v>0</v>
      </c>
      <c r="AX1020" s="391">
        <v>8656.538700000001</v>
      </c>
      <c r="AY1020" s="391">
        <v>2852.6133999999997</v>
      </c>
    </row>
    <row r="1021" spans="1:51" customFormat="1" x14ac:dyDescent="0.25">
      <c r="A1021" s="384" t="s">
        <v>2153</v>
      </c>
      <c r="B1021" s="384" t="s">
        <v>1038</v>
      </c>
      <c r="C1021" s="382">
        <v>9</v>
      </c>
      <c r="D1021" s="384" t="s">
        <v>500</v>
      </c>
      <c r="E1021" s="382">
        <v>31</v>
      </c>
      <c r="F1021" s="386">
        <v>2031</v>
      </c>
      <c r="G1021" s="390">
        <v>332282.55</v>
      </c>
      <c r="H1021" s="387">
        <v>0</v>
      </c>
      <c r="I1021" s="387">
        <v>0</v>
      </c>
      <c r="J1021" s="387">
        <v>0</v>
      </c>
      <c r="K1021" s="387">
        <v>0</v>
      </c>
      <c r="L1021" s="387">
        <v>3.4751702730101233E-3</v>
      </c>
      <c r="M1021" s="387">
        <v>1.3742610618583493E-3</v>
      </c>
      <c r="N1021" s="387">
        <v>0</v>
      </c>
      <c r="O1021" s="387">
        <v>2.7801377773223425E-2</v>
      </c>
      <c r="P1021" s="387">
        <v>9.161784451214787E-3</v>
      </c>
      <c r="Q1021" s="391">
        <v>0</v>
      </c>
      <c r="R1021" s="391">
        <v>0</v>
      </c>
      <c r="S1021" s="391">
        <v>0</v>
      </c>
      <c r="T1021" s="391">
        <v>0</v>
      </c>
      <c r="U1021" s="391">
        <v>1154.7384399999999</v>
      </c>
      <c r="V1021" s="391">
        <v>456.64296999999999</v>
      </c>
      <c r="W1021" s="391">
        <v>0</v>
      </c>
      <c r="X1021" s="391">
        <v>9237.9127000000008</v>
      </c>
      <c r="Y1021" s="391">
        <v>3044.3010999999997</v>
      </c>
      <c r="AA1021" s="384" t="s">
        <v>2153</v>
      </c>
      <c r="AB1021" s="384" t="s">
        <v>1038</v>
      </c>
      <c r="AC1021" s="382">
        <v>9</v>
      </c>
      <c r="AD1021" s="384" t="s">
        <v>500</v>
      </c>
      <c r="AE1021" s="382">
        <v>31</v>
      </c>
      <c r="AF1021" s="386">
        <v>2031</v>
      </c>
      <c r="AG1021" s="390">
        <v>332282.55</v>
      </c>
      <c r="AH1021" s="387">
        <v>0</v>
      </c>
      <c r="AI1021" s="387">
        <v>0</v>
      </c>
      <c r="AJ1021" s="387">
        <v>0</v>
      </c>
      <c r="AK1021" s="387">
        <v>0</v>
      </c>
      <c r="AL1021" s="387">
        <v>3.4751702730101233E-3</v>
      </c>
      <c r="AM1021" s="387">
        <v>1.3742610618583493E-3</v>
      </c>
      <c r="AN1021" s="387">
        <v>0</v>
      </c>
      <c r="AO1021" s="387">
        <v>2.7801377773223425E-2</v>
      </c>
      <c r="AP1021" s="387">
        <v>9.161784451214787E-3</v>
      </c>
      <c r="AQ1021" s="391">
        <v>0</v>
      </c>
      <c r="AR1021" s="391">
        <v>0</v>
      </c>
      <c r="AS1021" s="391">
        <v>0</v>
      </c>
      <c r="AT1021" s="391">
        <v>0</v>
      </c>
      <c r="AU1021" s="391">
        <v>1154.7384399999999</v>
      </c>
      <c r="AV1021" s="391">
        <v>456.64296999999999</v>
      </c>
      <c r="AW1021" s="391">
        <v>0</v>
      </c>
      <c r="AX1021" s="391">
        <v>9237.9127000000008</v>
      </c>
      <c r="AY1021" s="391">
        <v>3044.3010999999997</v>
      </c>
    </row>
    <row r="1022" spans="1:51" customFormat="1" x14ac:dyDescent="0.25">
      <c r="A1022" s="384" t="s">
        <v>1343</v>
      </c>
      <c r="B1022" s="384" t="s">
        <v>1038</v>
      </c>
      <c r="C1022" s="382">
        <v>9</v>
      </c>
      <c r="D1022" s="384" t="s">
        <v>528</v>
      </c>
      <c r="E1022" s="382">
        <v>32</v>
      </c>
      <c r="F1022" s="386">
        <v>32</v>
      </c>
      <c r="G1022" s="390">
        <v>418190.32968999998</v>
      </c>
      <c r="H1022" s="387">
        <v>0</v>
      </c>
      <c r="I1022" s="387">
        <v>0</v>
      </c>
      <c r="J1022" s="387">
        <v>0</v>
      </c>
      <c r="K1022" s="387">
        <v>0</v>
      </c>
      <c r="L1022" s="387">
        <v>3.520207631776814E-3</v>
      </c>
      <c r="M1022" s="387">
        <v>1.3934722644638302E-3</v>
      </c>
      <c r="N1022" s="387">
        <v>0</v>
      </c>
      <c r="O1022" s="387">
        <v>2.8161660323972854E-2</v>
      </c>
      <c r="P1022" s="387">
        <v>9.2898611900228707E-3</v>
      </c>
      <c r="Q1022" s="391">
        <v>0</v>
      </c>
      <c r="R1022" s="391">
        <v>0</v>
      </c>
      <c r="S1022" s="391">
        <v>0</v>
      </c>
      <c r="T1022" s="391">
        <v>0</v>
      </c>
      <c r="U1022" s="391">
        <v>1472.11679011</v>
      </c>
      <c r="V1022" s="391">
        <v>582.73662568999998</v>
      </c>
      <c r="W1022" s="391">
        <v>0</v>
      </c>
      <c r="X1022" s="391">
        <v>11776.934015499999</v>
      </c>
      <c r="Y1022" s="391">
        <v>3884.9301138300002</v>
      </c>
      <c r="AA1022" s="384" t="s">
        <v>1343</v>
      </c>
      <c r="AB1022" s="384" t="s">
        <v>1038</v>
      </c>
      <c r="AC1022" s="382">
        <v>9</v>
      </c>
      <c r="AD1022" s="384" t="s">
        <v>528</v>
      </c>
      <c r="AE1022" s="382">
        <v>32</v>
      </c>
      <c r="AF1022" s="386">
        <v>32</v>
      </c>
      <c r="AG1022" s="390">
        <v>418190.32968999998</v>
      </c>
      <c r="AH1022" s="387">
        <v>0</v>
      </c>
      <c r="AI1022" s="387">
        <v>0</v>
      </c>
      <c r="AJ1022" s="387">
        <v>0</v>
      </c>
      <c r="AK1022" s="387">
        <v>0</v>
      </c>
      <c r="AL1022" s="387">
        <v>3.520207631776814E-3</v>
      </c>
      <c r="AM1022" s="387">
        <v>1.3934722644638302E-3</v>
      </c>
      <c r="AN1022" s="387">
        <v>0</v>
      </c>
      <c r="AO1022" s="387">
        <v>2.8161660323972854E-2</v>
      </c>
      <c r="AP1022" s="387">
        <v>9.2898611900228707E-3</v>
      </c>
      <c r="AQ1022" s="391">
        <v>0</v>
      </c>
      <c r="AR1022" s="391">
        <v>0</v>
      </c>
      <c r="AS1022" s="391">
        <v>0</v>
      </c>
      <c r="AT1022" s="391">
        <v>0</v>
      </c>
      <c r="AU1022" s="391">
        <v>1472.11679011</v>
      </c>
      <c r="AV1022" s="391">
        <v>582.73662568999998</v>
      </c>
      <c r="AW1022" s="391">
        <v>0</v>
      </c>
      <c r="AX1022" s="391">
        <v>11776.934015499999</v>
      </c>
      <c r="AY1022" s="391">
        <v>3884.9301138300002</v>
      </c>
    </row>
    <row r="1023" spans="1:51" customFormat="1" x14ac:dyDescent="0.25">
      <c r="A1023" s="384" t="s">
        <v>2154</v>
      </c>
      <c r="B1023" s="384" t="s">
        <v>1038</v>
      </c>
      <c r="C1023" s="382">
        <v>9</v>
      </c>
      <c r="D1023" s="384" t="s">
        <v>528</v>
      </c>
      <c r="E1023" s="382">
        <v>32</v>
      </c>
      <c r="F1023" s="386">
        <v>2016</v>
      </c>
      <c r="G1023" s="390">
        <v>243.39788999999999</v>
      </c>
      <c r="H1023" s="387">
        <v>0</v>
      </c>
      <c r="I1023" s="387">
        <v>0</v>
      </c>
      <c r="J1023" s="387">
        <v>0</v>
      </c>
      <c r="K1023" s="387">
        <v>0</v>
      </c>
      <c r="L1023" s="387">
        <v>3.492643095632424E-3</v>
      </c>
      <c r="M1023" s="387">
        <v>1.370032665443402E-3</v>
      </c>
      <c r="N1023" s="387">
        <v>0</v>
      </c>
      <c r="O1023" s="387">
        <v>2.7941137041081171E-2</v>
      </c>
      <c r="P1023" s="387">
        <v>9.1335998434497519E-3</v>
      </c>
      <c r="Q1023" s="391">
        <v>0</v>
      </c>
      <c r="R1023" s="391">
        <v>0</v>
      </c>
      <c r="S1023" s="391">
        <v>0</v>
      </c>
      <c r="T1023" s="391">
        <v>0</v>
      </c>
      <c r="U1023" s="391">
        <v>0.85010196000000016</v>
      </c>
      <c r="V1023" s="391">
        <v>0.33346305999999992</v>
      </c>
      <c r="W1023" s="391">
        <v>0</v>
      </c>
      <c r="X1023" s="391">
        <v>6.8008138000000002</v>
      </c>
      <c r="Y1023" s="391">
        <v>2.2230989299999999</v>
      </c>
      <c r="AA1023" s="384" t="s">
        <v>2154</v>
      </c>
      <c r="AB1023" s="384" t="s">
        <v>1038</v>
      </c>
      <c r="AC1023" s="382">
        <v>9</v>
      </c>
      <c r="AD1023" s="384" t="s">
        <v>528</v>
      </c>
      <c r="AE1023" s="382">
        <v>32</v>
      </c>
      <c r="AF1023" s="386">
        <v>2016</v>
      </c>
      <c r="AG1023" s="390">
        <v>243.39788999999999</v>
      </c>
      <c r="AH1023" s="387">
        <v>0</v>
      </c>
      <c r="AI1023" s="387">
        <v>0</v>
      </c>
      <c r="AJ1023" s="387">
        <v>0</v>
      </c>
      <c r="AK1023" s="387">
        <v>0</v>
      </c>
      <c r="AL1023" s="387">
        <v>3.492643095632424E-3</v>
      </c>
      <c r="AM1023" s="387">
        <v>1.370032665443402E-3</v>
      </c>
      <c r="AN1023" s="387">
        <v>0</v>
      </c>
      <c r="AO1023" s="387">
        <v>2.7941137041081171E-2</v>
      </c>
      <c r="AP1023" s="387">
        <v>9.1335998434497519E-3</v>
      </c>
      <c r="AQ1023" s="391">
        <v>0</v>
      </c>
      <c r="AR1023" s="391">
        <v>0</v>
      </c>
      <c r="AS1023" s="391">
        <v>0</v>
      </c>
      <c r="AT1023" s="391">
        <v>0</v>
      </c>
      <c r="AU1023" s="391">
        <v>0.85010196000000016</v>
      </c>
      <c r="AV1023" s="391">
        <v>0.33346305999999992</v>
      </c>
      <c r="AW1023" s="391">
        <v>0</v>
      </c>
      <c r="AX1023" s="391">
        <v>6.8008138000000002</v>
      </c>
      <c r="AY1023" s="391">
        <v>2.2230989299999999</v>
      </c>
    </row>
    <row r="1024" spans="1:51" customFormat="1" x14ac:dyDescent="0.25">
      <c r="A1024" s="384" t="s">
        <v>1066</v>
      </c>
      <c r="B1024" s="384" t="s">
        <v>1038</v>
      </c>
      <c r="C1024" s="382">
        <v>9</v>
      </c>
      <c r="D1024" s="384" t="s">
        <v>528</v>
      </c>
      <c r="E1024" s="382">
        <v>32</v>
      </c>
      <c r="F1024" s="386">
        <v>2017</v>
      </c>
      <c r="G1024" s="390">
        <v>321.31725999999998</v>
      </c>
      <c r="H1024" s="387">
        <v>0</v>
      </c>
      <c r="I1024" s="387">
        <v>0</v>
      </c>
      <c r="J1024" s="387">
        <v>0</v>
      </c>
      <c r="K1024" s="387">
        <v>0</v>
      </c>
      <c r="L1024" s="387">
        <v>3.4926417273693916E-3</v>
      </c>
      <c r="M1024" s="387">
        <v>1.3700318183965594E-3</v>
      </c>
      <c r="N1024" s="387">
        <v>0</v>
      </c>
      <c r="O1024" s="387">
        <v>2.7941140167820431E-2</v>
      </c>
      <c r="P1024" s="387">
        <v>9.1335936949045321E-3</v>
      </c>
      <c r="Q1024" s="391">
        <v>0</v>
      </c>
      <c r="R1024" s="391">
        <v>0</v>
      </c>
      <c r="S1024" s="391">
        <v>0</v>
      </c>
      <c r="T1024" s="391">
        <v>0</v>
      </c>
      <c r="U1024" s="391">
        <v>1.1222460699999999</v>
      </c>
      <c r="V1024" s="391">
        <v>0.44021487000000004</v>
      </c>
      <c r="W1024" s="391">
        <v>0</v>
      </c>
      <c r="X1024" s="391">
        <v>8.9779706000000008</v>
      </c>
      <c r="Y1024" s="391">
        <v>2.9347813</v>
      </c>
      <c r="AA1024" s="384" t="s">
        <v>1066</v>
      </c>
      <c r="AB1024" s="384" t="s">
        <v>1038</v>
      </c>
      <c r="AC1024" s="382">
        <v>9</v>
      </c>
      <c r="AD1024" s="384" t="s">
        <v>528</v>
      </c>
      <c r="AE1024" s="382">
        <v>32</v>
      </c>
      <c r="AF1024" s="386">
        <v>2017</v>
      </c>
      <c r="AG1024" s="390">
        <v>321.31725999999998</v>
      </c>
      <c r="AH1024" s="387">
        <v>0</v>
      </c>
      <c r="AI1024" s="387">
        <v>0</v>
      </c>
      <c r="AJ1024" s="387">
        <v>0</v>
      </c>
      <c r="AK1024" s="387">
        <v>0</v>
      </c>
      <c r="AL1024" s="387">
        <v>3.4926417273693916E-3</v>
      </c>
      <c r="AM1024" s="387">
        <v>1.3700318183965594E-3</v>
      </c>
      <c r="AN1024" s="387">
        <v>0</v>
      </c>
      <c r="AO1024" s="387">
        <v>2.7941140167820431E-2</v>
      </c>
      <c r="AP1024" s="387">
        <v>9.1335936949045321E-3</v>
      </c>
      <c r="AQ1024" s="391">
        <v>0</v>
      </c>
      <c r="AR1024" s="391">
        <v>0</v>
      </c>
      <c r="AS1024" s="391">
        <v>0</v>
      </c>
      <c r="AT1024" s="391">
        <v>0</v>
      </c>
      <c r="AU1024" s="391">
        <v>1.1222460699999999</v>
      </c>
      <c r="AV1024" s="391">
        <v>0.44021487000000004</v>
      </c>
      <c r="AW1024" s="391">
        <v>0</v>
      </c>
      <c r="AX1024" s="391">
        <v>8.9779706000000008</v>
      </c>
      <c r="AY1024" s="391">
        <v>2.9347813</v>
      </c>
    </row>
    <row r="1025" spans="1:51" customFormat="1" x14ac:dyDescent="0.25">
      <c r="A1025" s="384" t="s">
        <v>1067</v>
      </c>
      <c r="B1025" s="384" t="s">
        <v>1038</v>
      </c>
      <c r="C1025" s="382">
        <v>9</v>
      </c>
      <c r="D1025" s="384" t="s">
        <v>528</v>
      </c>
      <c r="E1025" s="382">
        <v>32</v>
      </c>
      <c r="F1025" s="386">
        <v>2018</v>
      </c>
      <c r="G1025" s="390">
        <v>499.32872000000015</v>
      </c>
      <c r="H1025" s="387">
        <v>0</v>
      </c>
      <c r="I1025" s="387">
        <v>0</v>
      </c>
      <c r="J1025" s="387">
        <v>0</v>
      </c>
      <c r="K1025" s="387">
        <v>0</v>
      </c>
      <c r="L1025" s="387">
        <v>3.492638196336874E-3</v>
      </c>
      <c r="M1025" s="387">
        <v>1.3700313292614127E-3</v>
      </c>
      <c r="N1025" s="387">
        <v>0</v>
      </c>
      <c r="O1025" s="387">
        <v>2.7941111018008329E-2</v>
      </c>
      <c r="P1025" s="387">
        <v>9.1335851861274863E-3</v>
      </c>
      <c r="Q1025" s="391">
        <v>0</v>
      </c>
      <c r="R1025" s="391">
        <v>0</v>
      </c>
      <c r="S1025" s="391">
        <v>0</v>
      </c>
      <c r="T1025" s="391">
        <v>0</v>
      </c>
      <c r="U1025" s="391">
        <v>1.7439745600000005</v>
      </c>
      <c r="V1025" s="391">
        <v>0.68409598999999999</v>
      </c>
      <c r="W1025" s="391">
        <v>0</v>
      </c>
      <c r="X1025" s="391">
        <v>13.9517992</v>
      </c>
      <c r="Y1025" s="391">
        <v>4.5606614000000008</v>
      </c>
      <c r="AA1025" s="384" t="s">
        <v>1067</v>
      </c>
      <c r="AB1025" s="384" t="s">
        <v>1038</v>
      </c>
      <c r="AC1025" s="382">
        <v>9</v>
      </c>
      <c r="AD1025" s="384" t="s">
        <v>528</v>
      </c>
      <c r="AE1025" s="382">
        <v>32</v>
      </c>
      <c r="AF1025" s="386">
        <v>2018</v>
      </c>
      <c r="AG1025" s="390">
        <v>499.32872000000015</v>
      </c>
      <c r="AH1025" s="387">
        <v>0</v>
      </c>
      <c r="AI1025" s="387">
        <v>0</v>
      </c>
      <c r="AJ1025" s="387">
        <v>0</v>
      </c>
      <c r="AK1025" s="387">
        <v>0</v>
      </c>
      <c r="AL1025" s="387">
        <v>3.492638196336874E-3</v>
      </c>
      <c r="AM1025" s="387">
        <v>1.3700313292614127E-3</v>
      </c>
      <c r="AN1025" s="387">
        <v>0</v>
      </c>
      <c r="AO1025" s="387">
        <v>2.7941111018008329E-2</v>
      </c>
      <c r="AP1025" s="387">
        <v>9.1335851861274863E-3</v>
      </c>
      <c r="AQ1025" s="391">
        <v>0</v>
      </c>
      <c r="AR1025" s="391">
        <v>0</v>
      </c>
      <c r="AS1025" s="391">
        <v>0</v>
      </c>
      <c r="AT1025" s="391">
        <v>0</v>
      </c>
      <c r="AU1025" s="391">
        <v>1.7439745600000005</v>
      </c>
      <c r="AV1025" s="391">
        <v>0.68409598999999999</v>
      </c>
      <c r="AW1025" s="391">
        <v>0</v>
      </c>
      <c r="AX1025" s="391">
        <v>13.9517992</v>
      </c>
      <c r="AY1025" s="391">
        <v>4.5606614000000008</v>
      </c>
    </row>
    <row r="1026" spans="1:51" customFormat="1" x14ac:dyDescent="0.25">
      <c r="A1026" s="384" t="s">
        <v>1068</v>
      </c>
      <c r="B1026" s="384" t="s">
        <v>1038</v>
      </c>
      <c r="C1026" s="382">
        <v>9</v>
      </c>
      <c r="D1026" s="384" t="s">
        <v>528</v>
      </c>
      <c r="E1026" s="382">
        <v>32</v>
      </c>
      <c r="F1026" s="386">
        <v>2019</v>
      </c>
      <c r="G1026" s="390">
        <v>358.17658</v>
      </c>
      <c r="H1026" s="387">
        <v>0</v>
      </c>
      <c r="I1026" s="387">
        <v>0</v>
      </c>
      <c r="J1026" s="387">
        <v>0</v>
      </c>
      <c r="K1026" s="387">
        <v>0</v>
      </c>
      <c r="L1026" s="387">
        <v>3.4926379608627672E-3</v>
      </c>
      <c r="M1026" s="387">
        <v>1.3700316195994723E-3</v>
      </c>
      <c r="N1026" s="387">
        <v>0</v>
      </c>
      <c r="O1026" s="387">
        <v>2.7941085651105375E-2</v>
      </c>
      <c r="P1026" s="387">
        <v>9.1335952227808992E-3</v>
      </c>
      <c r="Q1026" s="391">
        <v>0</v>
      </c>
      <c r="R1026" s="391">
        <v>0</v>
      </c>
      <c r="S1026" s="391">
        <v>0</v>
      </c>
      <c r="T1026" s="391">
        <v>0</v>
      </c>
      <c r="U1026" s="391">
        <v>1.2509811199999998</v>
      </c>
      <c r="V1026" s="391">
        <v>0.49071323999999994</v>
      </c>
      <c r="W1026" s="391">
        <v>0</v>
      </c>
      <c r="X1026" s="391">
        <v>10.007842499999997</v>
      </c>
      <c r="Y1026" s="391">
        <v>3.2714399000000003</v>
      </c>
      <c r="AA1026" s="384" t="s">
        <v>1068</v>
      </c>
      <c r="AB1026" s="384" t="s">
        <v>1038</v>
      </c>
      <c r="AC1026" s="382">
        <v>9</v>
      </c>
      <c r="AD1026" s="384" t="s">
        <v>528</v>
      </c>
      <c r="AE1026" s="382">
        <v>32</v>
      </c>
      <c r="AF1026" s="386">
        <v>2019</v>
      </c>
      <c r="AG1026" s="390">
        <v>358.17658</v>
      </c>
      <c r="AH1026" s="387">
        <v>0</v>
      </c>
      <c r="AI1026" s="387">
        <v>0</v>
      </c>
      <c r="AJ1026" s="387">
        <v>0</v>
      </c>
      <c r="AK1026" s="387">
        <v>0</v>
      </c>
      <c r="AL1026" s="387">
        <v>3.4926379608627672E-3</v>
      </c>
      <c r="AM1026" s="387">
        <v>1.3700316195994723E-3</v>
      </c>
      <c r="AN1026" s="387">
        <v>0</v>
      </c>
      <c r="AO1026" s="387">
        <v>2.7941085651105375E-2</v>
      </c>
      <c r="AP1026" s="387">
        <v>9.1335952227808992E-3</v>
      </c>
      <c r="AQ1026" s="391">
        <v>0</v>
      </c>
      <c r="AR1026" s="391">
        <v>0</v>
      </c>
      <c r="AS1026" s="391">
        <v>0</v>
      </c>
      <c r="AT1026" s="391">
        <v>0</v>
      </c>
      <c r="AU1026" s="391">
        <v>1.2509811199999998</v>
      </c>
      <c r="AV1026" s="391">
        <v>0.49071323999999994</v>
      </c>
      <c r="AW1026" s="391">
        <v>0</v>
      </c>
      <c r="AX1026" s="391">
        <v>10.007842499999997</v>
      </c>
      <c r="AY1026" s="391">
        <v>3.2714399000000003</v>
      </c>
    </row>
    <row r="1027" spans="1:51" customFormat="1" x14ac:dyDescent="0.25">
      <c r="A1027" s="384" t="s">
        <v>1069</v>
      </c>
      <c r="B1027" s="384" t="s">
        <v>1038</v>
      </c>
      <c r="C1027" s="382">
        <v>9</v>
      </c>
      <c r="D1027" s="384" t="s">
        <v>528</v>
      </c>
      <c r="E1027" s="382">
        <v>32</v>
      </c>
      <c r="F1027" s="386">
        <v>2020</v>
      </c>
      <c r="G1027" s="390">
        <v>403.76217000000003</v>
      </c>
      <c r="H1027" s="387">
        <v>0</v>
      </c>
      <c r="I1027" s="387">
        <v>0</v>
      </c>
      <c r="J1027" s="387">
        <v>0</v>
      </c>
      <c r="K1027" s="387">
        <v>0</v>
      </c>
      <c r="L1027" s="387">
        <v>3.4926419679188864E-3</v>
      </c>
      <c r="M1027" s="387">
        <v>1.3700297380509915E-3</v>
      </c>
      <c r="N1027" s="387">
        <v>0</v>
      </c>
      <c r="O1027" s="387">
        <v>2.7941124598176208E-2</v>
      </c>
      <c r="P1027" s="387">
        <v>9.1335728654321421E-3</v>
      </c>
      <c r="Q1027" s="391">
        <v>0</v>
      </c>
      <c r="R1027" s="391">
        <v>0</v>
      </c>
      <c r="S1027" s="391">
        <v>0</v>
      </c>
      <c r="T1027" s="391">
        <v>0</v>
      </c>
      <c r="U1027" s="391">
        <v>1.4101967</v>
      </c>
      <c r="V1027" s="391">
        <v>0.55316617999999995</v>
      </c>
      <c r="W1027" s="391">
        <v>0</v>
      </c>
      <c r="X1027" s="391">
        <v>11.281569100000004</v>
      </c>
      <c r="Y1027" s="391">
        <v>3.6877911999999999</v>
      </c>
      <c r="AA1027" s="384" t="s">
        <v>1069</v>
      </c>
      <c r="AB1027" s="384" t="s">
        <v>1038</v>
      </c>
      <c r="AC1027" s="382">
        <v>9</v>
      </c>
      <c r="AD1027" s="384" t="s">
        <v>528</v>
      </c>
      <c r="AE1027" s="382">
        <v>32</v>
      </c>
      <c r="AF1027" s="386">
        <v>2020</v>
      </c>
      <c r="AG1027" s="390">
        <v>403.76217000000003</v>
      </c>
      <c r="AH1027" s="387">
        <v>0</v>
      </c>
      <c r="AI1027" s="387">
        <v>0</v>
      </c>
      <c r="AJ1027" s="387">
        <v>0</v>
      </c>
      <c r="AK1027" s="387">
        <v>0</v>
      </c>
      <c r="AL1027" s="387">
        <v>3.4926419679188864E-3</v>
      </c>
      <c r="AM1027" s="387">
        <v>1.3700297380509915E-3</v>
      </c>
      <c r="AN1027" s="387">
        <v>0</v>
      </c>
      <c r="AO1027" s="387">
        <v>2.7941124598176208E-2</v>
      </c>
      <c r="AP1027" s="387">
        <v>9.1335728654321421E-3</v>
      </c>
      <c r="AQ1027" s="391">
        <v>0</v>
      </c>
      <c r="AR1027" s="391">
        <v>0</v>
      </c>
      <c r="AS1027" s="391">
        <v>0</v>
      </c>
      <c r="AT1027" s="391">
        <v>0</v>
      </c>
      <c r="AU1027" s="391">
        <v>1.4101967</v>
      </c>
      <c r="AV1027" s="391">
        <v>0.55316617999999995</v>
      </c>
      <c r="AW1027" s="391">
        <v>0</v>
      </c>
      <c r="AX1027" s="391">
        <v>11.281569100000004</v>
      </c>
      <c r="AY1027" s="391">
        <v>3.6877911999999999</v>
      </c>
    </row>
    <row r="1028" spans="1:51" customFormat="1" x14ac:dyDescent="0.25">
      <c r="A1028" s="384" t="s">
        <v>1070</v>
      </c>
      <c r="B1028" s="384" t="s">
        <v>1038</v>
      </c>
      <c r="C1028" s="382">
        <v>9</v>
      </c>
      <c r="D1028" s="384" t="s">
        <v>528</v>
      </c>
      <c r="E1028" s="382">
        <v>32</v>
      </c>
      <c r="F1028" s="386">
        <v>2021</v>
      </c>
      <c r="G1028" s="390">
        <v>926.70996999999977</v>
      </c>
      <c r="H1028" s="387">
        <v>0</v>
      </c>
      <c r="I1028" s="387">
        <v>0</v>
      </c>
      <c r="J1028" s="387">
        <v>0</v>
      </c>
      <c r="K1028" s="387">
        <v>0</v>
      </c>
      <c r="L1028" s="387">
        <v>3.4926450613237715E-3</v>
      </c>
      <c r="M1028" s="387">
        <v>1.3700322550754475E-3</v>
      </c>
      <c r="N1028" s="387">
        <v>0</v>
      </c>
      <c r="O1028" s="387">
        <v>2.7941154339798466E-2</v>
      </c>
      <c r="P1028" s="387">
        <v>9.1335891206609197E-3</v>
      </c>
      <c r="Q1028" s="391">
        <v>0</v>
      </c>
      <c r="R1028" s="391">
        <v>0</v>
      </c>
      <c r="S1028" s="391">
        <v>0</v>
      </c>
      <c r="T1028" s="391">
        <v>0</v>
      </c>
      <c r="U1028" s="391">
        <v>3.2366689999999996</v>
      </c>
      <c r="V1028" s="391">
        <v>1.26962255</v>
      </c>
      <c r="W1028" s="391">
        <v>0</v>
      </c>
      <c r="X1028" s="391">
        <v>25.893346300000001</v>
      </c>
      <c r="Y1028" s="391">
        <v>8.4641881000000048</v>
      </c>
      <c r="AA1028" s="384" t="s">
        <v>1070</v>
      </c>
      <c r="AB1028" s="384" t="s">
        <v>1038</v>
      </c>
      <c r="AC1028" s="382">
        <v>9</v>
      </c>
      <c r="AD1028" s="384" t="s">
        <v>528</v>
      </c>
      <c r="AE1028" s="382">
        <v>32</v>
      </c>
      <c r="AF1028" s="386">
        <v>2021</v>
      </c>
      <c r="AG1028" s="390">
        <v>926.70996999999977</v>
      </c>
      <c r="AH1028" s="387">
        <v>0</v>
      </c>
      <c r="AI1028" s="387">
        <v>0</v>
      </c>
      <c r="AJ1028" s="387">
        <v>0</v>
      </c>
      <c r="AK1028" s="387">
        <v>0</v>
      </c>
      <c r="AL1028" s="387">
        <v>3.4926450613237715E-3</v>
      </c>
      <c r="AM1028" s="387">
        <v>1.3700322550754475E-3</v>
      </c>
      <c r="AN1028" s="387">
        <v>0</v>
      </c>
      <c r="AO1028" s="387">
        <v>2.7941154339798466E-2</v>
      </c>
      <c r="AP1028" s="387">
        <v>9.1335891206609197E-3</v>
      </c>
      <c r="AQ1028" s="391">
        <v>0</v>
      </c>
      <c r="AR1028" s="391">
        <v>0</v>
      </c>
      <c r="AS1028" s="391">
        <v>0</v>
      </c>
      <c r="AT1028" s="391">
        <v>0</v>
      </c>
      <c r="AU1028" s="391">
        <v>3.2366689999999996</v>
      </c>
      <c r="AV1028" s="391">
        <v>1.26962255</v>
      </c>
      <c r="AW1028" s="391">
        <v>0</v>
      </c>
      <c r="AX1028" s="391">
        <v>25.893346300000001</v>
      </c>
      <c r="AY1028" s="391">
        <v>8.4641881000000048</v>
      </c>
    </row>
    <row r="1029" spans="1:51" customFormat="1" x14ac:dyDescent="0.25">
      <c r="A1029" s="384" t="s">
        <v>1071</v>
      </c>
      <c r="B1029" s="384" t="s">
        <v>1038</v>
      </c>
      <c r="C1029" s="382">
        <v>9</v>
      </c>
      <c r="D1029" s="384" t="s">
        <v>528</v>
      </c>
      <c r="E1029" s="382">
        <v>32</v>
      </c>
      <c r="F1029" s="386">
        <v>2022</v>
      </c>
      <c r="G1029" s="390">
        <v>8452.714899999999</v>
      </c>
      <c r="H1029" s="387">
        <v>0</v>
      </c>
      <c r="I1029" s="387">
        <v>0</v>
      </c>
      <c r="J1029" s="387">
        <v>0</v>
      </c>
      <c r="K1029" s="387">
        <v>0</v>
      </c>
      <c r="L1029" s="387">
        <v>3.4926451855131191E-3</v>
      </c>
      <c r="M1029" s="387">
        <v>1.370032023675612E-3</v>
      </c>
      <c r="N1029" s="387">
        <v>0</v>
      </c>
      <c r="O1029" s="387">
        <v>2.7941143856632381E-2</v>
      </c>
      <c r="P1029" s="387">
        <v>9.1335942254482088E-3</v>
      </c>
      <c r="Q1029" s="391">
        <v>0</v>
      </c>
      <c r="R1029" s="391">
        <v>0</v>
      </c>
      <c r="S1029" s="391">
        <v>0</v>
      </c>
      <c r="T1029" s="391">
        <v>0</v>
      </c>
      <c r="U1029" s="391">
        <v>29.522334000000004</v>
      </c>
      <c r="V1029" s="391">
        <v>11.580490099999997</v>
      </c>
      <c r="W1029" s="391">
        <v>0</v>
      </c>
      <c r="X1029" s="391">
        <v>236.17852299999996</v>
      </c>
      <c r="Y1029" s="391">
        <v>77.203668000000022</v>
      </c>
      <c r="AA1029" s="384" t="s">
        <v>1071</v>
      </c>
      <c r="AB1029" s="384" t="s">
        <v>1038</v>
      </c>
      <c r="AC1029" s="382">
        <v>9</v>
      </c>
      <c r="AD1029" s="384" t="s">
        <v>528</v>
      </c>
      <c r="AE1029" s="382">
        <v>32</v>
      </c>
      <c r="AF1029" s="386">
        <v>2022</v>
      </c>
      <c r="AG1029" s="390">
        <v>8452.714899999999</v>
      </c>
      <c r="AH1029" s="387">
        <v>0</v>
      </c>
      <c r="AI1029" s="387">
        <v>0</v>
      </c>
      <c r="AJ1029" s="387">
        <v>0</v>
      </c>
      <c r="AK1029" s="387">
        <v>0</v>
      </c>
      <c r="AL1029" s="387">
        <v>3.4926451855131191E-3</v>
      </c>
      <c r="AM1029" s="387">
        <v>1.370032023675612E-3</v>
      </c>
      <c r="AN1029" s="387">
        <v>0</v>
      </c>
      <c r="AO1029" s="387">
        <v>2.7941143856632381E-2</v>
      </c>
      <c r="AP1029" s="387">
        <v>9.1335942254482088E-3</v>
      </c>
      <c r="AQ1029" s="391">
        <v>0</v>
      </c>
      <c r="AR1029" s="391">
        <v>0</v>
      </c>
      <c r="AS1029" s="391">
        <v>0</v>
      </c>
      <c r="AT1029" s="391">
        <v>0</v>
      </c>
      <c r="AU1029" s="391">
        <v>29.522334000000004</v>
      </c>
      <c r="AV1029" s="391">
        <v>11.580490099999997</v>
      </c>
      <c r="AW1029" s="391">
        <v>0</v>
      </c>
      <c r="AX1029" s="391">
        <v>236.17852299999996</v>
      </c>
      <c r="AY1029" s="391">
        <v>77.203668000000022</v>
      </c>
    </row>
    <row r="1030" spans="1:51" customFormat="1" x14ac:dyDescent="0.25">
      <c r="A1030" s="384" t="s">
        <v>1072</v>
      </c>
      <c r="B1030" s="384" t="s">
        <v>1038</v>
      </c>
      <c r="C1030" s="382">
        <v>9</v>
      </c>
      <c r="D1030" s="384" t="s">
        <v>528</v>
      </c>
      <c r="E1030" s="382">
        <v>32</v>
      </c>
      <c r="F1030" s="386">
        <v>2023</v>
      </c>
      <c r="G1030" s="390">
        <v>6794.7380000000012</v>
      </c>
      <c r="H1030" s="387">
        <v>0</v>
      </c>
      <c r="I1030" s="387">
        <v>0</v>
      </c>
      <c r="J1030" s="387">
        <v>0</v>
      </c>
      <c r="K1030" s="387">
        <v>0</v>
      </c>
      <c r="L1030" s="387">
        <v>3.4926392599685225E-3</v>
      </c>
      <c r="M1030" s="387">
        <v>1.3700293521251297E-3</v>
      </c>
      <c r="N1030" s="387">
        <v>0</v>
      </c>
      <c r="O1030" s="387">
        <v>2.79411179651077E-2</v>
      </c>
      <c r="P1030" s="387">
        <v>9.1335749811103806E-3</v>
      </c>
      <c r="Q1030" s="391">
        <v>0</v>
      </c>
      <c r="R1030" s="391">
        <v>0</v>
      </c>
      <c r="S1030" s="391">
        <v>0</v>
      </c>
      <c r="T1030" s="391">
        <v>0</v>
      </c>
      <c r="U1030" s="391">
        <v>23.731568700000004</v>
      </c>
      <c r="V1030" s="391">
        <v>9.3089905000000002</v>
      </c>
      <c r="W1030" s="391">
        <v>0</v>
      </c>
      <c r="X1030" s="391">
        <v>189.852576</v>
      </c>
      <c r="Y1030" s="391">
        <v>62.060248999999992</v>
      </c>
      <c r="AA1030" s="384" t="s">
        <v>1072</v>
      </c>
      <c r="AB1030" s="384" t="s">
        <v>1038</v>
      </c>
      <c r="AC1030" s="382">
        <v>9</v>
      </c>
      <c r="AD1030" s="384" t="s">
        <v>528</v>
      </c>
      <c r="AE1030" s="382">
        <v>32</v>
      </c>
      <c r="AF1030" s="386">
        <v>2023</v>
      </c>
      <c r="AG1030" s="390">
        <v>6794.7380000000012</v>
      </c>
      <c r="AH1030" s="387">
        <v>0</v>
      </c>
      <c r="AI1030" s="387">
        <v>0</v>
      </c>
      <c r="AJ1030" s="387">
        <v>0</v>
      </c>
      <c r="AK1030" s="387">
        <v>0</v>
      </c>
      <c r="AL1030" s="387">
        <v>3.4926392599685225E-3</v>
      </c>
      <c r="AM1030" s="387">
        <v>1.3700293521251297E-3</v>
      </c>
      <c r="AN1030" s="387">
        <v>0</v>
      </c>
      <c r="AO1030" s="387">
        <v>2.79411179651077E-2</v>
      </c>
      <c r="AP1030" s="387">
        <v>9.1335749811103806E-3</v>
      </c>
      <c r="AQ1030" s="391">
        <v>0</v>
      </c>
      <c r="AR1030" s="391">
        <v>0</v>
      </c>
      <c r="AS1030" s="391">
        <v>0</v>
      </c>
      <c r="AT1030" s="391">
        <v>0</v>
      </c>
      <c r="AU1030" s="391">
        <v>23.731568700000004</v>
      </c>
      <c r="AV1030" s="391">
        <v>9.3089905000000002</v>
      </c>
      <c r="AW1030" s="391">
        <v>0</v>
      </c>
      <c r="AX1030" s="391">
        <v>189.852576</v>
      </c>
      <c r="AY1030" s="391">
        <v>62.060248999999992</v>
      </c>
    </row>
    <row r="1031" spans="1:51" customFormat="1" x14ac:dyDescent="0.25">
      <c r="A1031" s="384" t="s">
        <v>1073</v>
      </c>
      <c r="B1031" s="384" t="s">
        <v>1038</v>
      </c>
      <c r="C1031" s="382">
        <v>9</v>
      </c>
      <c r="D1031" s="384" t="s">
        <v>528</v>
      </c>
      <c r="E1031" s="382">
        <v>32</v>
      </c>
      <c r="F1031" s="386">
        <v>2024</v>
      </c>
      <c r="G1031" s="390">
        <v>8157.8942000000006</v>
      </c>
      <c r="H1031" s="387">
        <v>0</v>
      </c>
      <c r="I1031" s="387">
        <v>0</v>
      </c>
      <c r="J1031" s="387">
        <v>0</v>
      </c>
      <c r="K1031" s="387">
        <v>0</v>
      </c>
      <c r="L1031" s="387">
        <v>3.4993523206025392E-3</v>
      </c>
      <c r="M1031" s="387">
        <v>1.3757309085964851E-3</v>
      </c>
      <c r="N1031" s="387">
        <v>0</v>
      </c>
      <c r="O1031" s="387">
        <v>2.7994794906754245E-2</v>
      </c>
      <c r="P1031" s="387">
        <v>9.1715842551623183E-3</v>
      </c>
      <c r="Q1031" s="391">
        <v>0</v>
      </c>
      <c r="R1031" s="391">
        <v>0</v>
      </c>
      <c r="S1031" s="391">
        <v>0</v>
      </c>
      <c r="T1031" s="391">
        <v>0</v>
      </c>
      <c r="U1031" s="391">
        <v>28.547345999999997</v>
      </c>
      <c r="V1031" s="391">
        <v>11.223067199999997</v>
      </c>
      <c r="W1031" s="391">
        <v>0</v>
      </c>
      <c r="X1031" s="391">
        <v>228.37857500000001</v>
      </c>
      <c r="Y1031" s="391">
        <v>74.820813999999999</v>
      </c>
      <c r="AA1031" s="384" t="s">
        <v>1073</v>
      </c>
      <c r="AB1031" s="384" t="s">
        <v>1038</v>
      </c>
      <c r="AC1031" s="382">
        <v>9</v>
      </c>
      <c r="AD1031" s="384" t="s">
        <v>528</v>
      </c>
      <c r="AE1031" s="382">
        <v>32</v>
      </c>
      <c r="AF1031" s="386">
        <v>2024</v>
      </c>
      <c r="AG1031" s="390">
        <v>8157.8942000000006</v>
      </c>
      <c r="AH1031" s="387">
        <v>0</v>
      </c>
      <c r="AI1031" s="387">
        <v>0</v>
      </c>
      <c r="AJ1031" s="387">
        <v>0</v>
      </c>
      <c r="AK1031" s="387">
        <v>0</v>
      </c>
      <c r="AL1031" s="387">
        <v>3.4993523206025392E-3</v>
      </c>
      <c r="AM1031" s="387">
        <v>1.3757309085964851E-3</v>
      </c>
      <c r="AN1031" s="387">
        <v>0</v>
      </c>
      <c r="AO1031" s="387">
        <v>2.7994794906754245E-2</v>
      </c>
      <c r="AP1031" s="387">
        <v>9.1715842551623183E-3</v>
      </c>
      <c r="AQ1031" s="391">
        <v>0</v>
      </c>
      <c r="AR1031" s="391">
        <v>0</v>
      </c>
      <c r="AS1031" s="391">
        <v>0</v>
      </c>
      <c r="AT1031" s="391">
        <v>0</v>
      </c>
      <c r="AU1031" s="391">
        <v>28.547345999999997</v>
      </c>
      <c r="AV1031" s="391">
        <v>11.223067199999997</v>
      </c>
      <c r="AW1031" s="391">
        <v>0</v>
      </c>
      <c r="AX1031" s="391">
        <v>228.37857500000001</v>
      </c>
      <c r="AY1031" s="391">
        <v>74.820813999999999</v>
      </c>
    </row>
    <row r="1032" spans="1:51" customFormat="1" x14ac:dyDescent="0.25">
      <c r="A1032" s="384" t="s">
        <v>1074</v>
      </c>
      <c r="B1032" s="384" t="s">
        <v>1038</v>
      </c>
      <c r="C1032" s="382">
        <v>9</v>
      </c>
      <c r="D1032" s="384" t="s">
        <v>528</v>
      </c>
      <c r="E1032" s="382">
        <v>32</v>
      </c>
      <c r="F1032" s="386">
        <v>2025</v>
      </c>
      <c r="G1032" s="390">
        <v>21997.93</v>
      </c>
      <c r="H1032" s="387">
        <v>0</v>
      </c>
      <c r="I1032" s="387">
        <v>0</v>
      </c>
      <c r="J1032" s="387">
        <v>0</v>
      </c>
      <c r="K1032" s="387">
        <v>0</v>
      </c>
      <c r="L1032" s="387">
        <v>3.5107791051248913E-3</v>
      </c>
      <c r="M1032" s="387">
        <v>1.3854514038366338E-3</v>
      </c>
      <c r="N1032" s="387">
        <v>0</v>
      </c>
      <c r="O1032" s="387">
        <v>2.8086213566458296E-2</v>
      </c>
      <c r="P1032" s="387">
        <v>9.2363973337491294E-3</v>
      </c>
      <c r="Q1032" s="391">
        <v>0</v>
      </c>
      <c r="R1032" s="391">
        <v>0</v>
      </c>
      <c r="S1032" s="391">
        <v>0</v>
      </c>
      <c r="T1032" s="391">
        <v>0</v>
      </c>
      <c r="U1032" s="391">
        <v>77.229872999999998</v>
      </c>
      <c r="V1032" s="391">
        <v>30.477063000000001</v>
      </c>
      <c r="W1032" s="391">
        <v>0</v>
      </c>
      <c r="X1032" s="391">
        <v>617.83855999999992</v>
      </c>
      <c r="Y1032" s="391">
        <v>203.18162199999998</v>
      </c>
      <c r="AA1032" s="384" t="s">
        <v>1074</v>
      </c>
      <c r="AB1032" s="384" t="s">
        <v>1038</v>
      </c>
      <c r="AC1032" s="382">
        <v>9</v>
      </c>
      <c r="AD1032" s="384" t="s">
        <v>528</v>
      </c>
      <c r="AE1032" s="382">
        <v>32</v>
      </c>
      <c r="AF1032" s="386">
        <v>2025</v>
      </c>
      <c r="AG1032" s="390">
        <v>21997.93</v>
      </c>
      <c r="AH1032" s="387">
        <v>0</v>
      </c>
      <c r="AI1032" s="387">
        <v>0</v>
      </c>
      <c r="AJ1032" s="387">
        <v>0</v>
      </c>
      <c r="AK1032" s="387">
        <v>0</v>
      </c>
      <c r="AL1032" s="387">
        <v>3.5107791051248913E-3</v>
      </c>
      <c r="AM1032" s="387">
        <v>1.3854514038366338E-3</v>
      </c>
      <c r="AN1032" s="387">
        <v>0</v>
      </c>
      <c r="AO1032" s="387">
        <v>2.8086213566458296E-2</v>
      </c>
      <c r="AP1032" s="387">
        <v>9.2363973337491294E-3</v>
      </c>
      <c r="AQ1032" s="391">
        <v>0</v>
      </c>
      <c r="AR1032" s="391">
        <v>0</v>
      </c>
      <c r="AS1032" s="391">
        <v>0</v>
      </c>
      <c r="AT1032" s="391">
        <v>0</v>
      </c>
      <c r="AU1032" s="391">
        <v>77.229872999999998</v>
      </c>
      <c r="AV1032" s="391">
        <v>30.477063000000001</v>
      </c>
      <c r="AW1032" s="391">
        <v>0</v>
      </c>
      <c r="AX1032" s="391">
        <v>617.83855999999992</v>
      </c>
      <c r="AY1032" s="391">
        <v>203.18162199999998</v>
      </c>
    </row>
    <row r="1033" spans="1:51" customFormat="1" x14ac:dyDescent="0.25">
      <c r="A1033" s="384" t="s">
        <v>1075</v>
      </c>
      <c r="B1033" s="384" t="s">
        <v>1038</v>
      </c>
      <c r="C1033" s="382">
        <v>9</v>
      </c>
      <c r="D1033" s="384" t="s">
        <v>528</v>
      </c>
      <c r="E1033" s="382">
        <v>32</v>
      </c>
      <c r="F1033" s="386">
        <v>2026</v>
      </c>
      <c r="G1033" s="390">
        <v>36105.262999999999</v>
      </c>
      <c r="H1033" s="387">
        <v>0</v>
      </c>
      <c r="I1033" s="387">
        <v>0</v>
      </c>
      <c r="J1033" s="387">
        <v>0</v>
      </c>
      <c r="K1033" s="387">
        <v>0</v>
      </c>
      <c r="L1033" s="387">
        <v>3.5215267092778136E-3</v>
      </c>
      <c r="M1033" s="387">
        <v>1.3945927772358287E-3</v>
      </c>
      <c r="N1033" s="387">
        <v>0</v>
      </c>
      <c r="O1033" s="387">
        <v>2.8172229350607408E-2</v>
      </c>
      <c r="P1033" s="387">
        <v>9.2973362359941841E-3</v>
      </c>
      <c r="Q1033" s="391">
        <v>0</v>
      </c>
      <c r="R1033" s="391">
        <v>0</v>
      </c>
      <c r="S1033" s="391">
        <v>0</v>
      </c>
      <c r="T1033" s="391">
        <v>0</v>
      </c>
      <c r="U1033" s="391">
        <v>127.14564799999999</v>
      </c>
      <c r="V1033" s="391">
        <v>50.352139000000008</v>
      </c>
      <c r="W1033" s="391">
        <v>0</v>
      </c>
      <c r="X1033" s="391">
        <v>1017.1657499999997</v>
      </c>
      <c r="Y1033" s="391">
        <v>335.68277000000006</v>
      </c>
      <c r="AA1033" s="384" t="s">
        <v>1075</v>
      </c>
      <c r="AB1033" s="384" t="s">
        <v>1038</v>
      </c>
      <c r="AC1033" s="382">
        <v>9</v>
      </c>
      <c r="AD1033" s="384" t="s">
        <v>528</v>
      </c>
      <c r="AE1033" s="382">
        <v>32</v>
      </c>
      <c r="AF1033" s="386">
        <v>2026</v>
      </c>
      <c r="AG1033" s="390">
        <v>36105.262999999999</v>
      </c>
      <c r="AH1033" s="387">
        <v>0</v>
      </c>
      <c r="AI1033" s="387">
        <v>0</v>
      </c>
      <c r="AJ1033" s="387">
        <v>0</v>
      </c>
      <c r="AK1033" s="387">
        <v>0</v>
      </c>
      <c r="AL1033" s="387">
        <v>3.5215267092778136E-3</v>
      </c>
      <c r="AM1033" s="387">
        <v>1.3945927772358287E-3</v>
      </c>
      <c r="AN1033" s="387">
        <v>0</v>
      </c>
      <c r="AO1033" s="387">
        <v>2.8172229350607408E-2</v>
      </c>
      <c r="AP1033" s="387">
        <v>9.2973362359941841E-3</v>
      </c>
      <c r="AQ1033" s="391">
        <v>0</v>
      </c>
      <c r="AR1033" s="391">
        <v>0</v>
      </c>
      <c r="AS1033" s="391">
        <v>0</v>
      </c>
      <c r="AT1033" s="391">
        <v>0</v>
      </c>
      <c r="AU1033" s="391">
        <v>127.14564799999999</v>
      </c>
      <c r="AV1033" s="391">
        <v>50.352139000000008</v>
      </c>
      <c r="AW1033" s="391">
        <v>0</v>
      </c>
      <c r="AX1033" s="391">
        <v>1017.1657499999997</v>
      </c>
      <c r="AY1033" s="391">
        <v>335.68277000000006</v>
      </c>
    </row>
    <row r="1034" spans="1:51" customFormat="1" x14ac:dyDescent="0.25">
      <c r="A1034" s="384" t="s">
        <v>1344</v>
      </c>
      <c r="B1034" s="384" t="s">
        <v>1038</v>
      </c>
      <c r="C1034" s="382">
        <v>9</v>
      </c>
      <c r="D1034" s="384" t="s">
        <v>528</v>
      </c>
      <c r="E1034" s="382">
        <v>32</v>
      </c>
      <c r="F1034" s="386">
        <v>2027</v>
      </c>
      <c r="G1034" s="390">
        <v>41293.299999999988</v>
      </c>
      <c r="H1034" s="387">
        <v>0</v>
      </c>
      <c r="I1034" s="387">
        <v>0</v>
      </c>
      <c r="J1034" s="387">
        <v>0</v>
      </c>
      <c r="K1034" s="387">
        <v>0</v>
      </c>
      <c r="L1034" s="387">
        <v>3.5359475508133283E-3</v>
      </c>
      <c r="M1034" s="387">
        <v>1.4068592483526389E-3</v>
      </c>
      <c r="N1034" s="387">
        <v>0</v>
      </c>
      <c r="O1034" s="387">
        <v>2.8287602347112015E-2</v>
      </c>
      <c r="P1034" s="387">
        <v>9.3791072643746119E-3</v>
      </c>
      <c r="Q1034" s="391">
        <v>0</v>
      </c>
      <c r="R1034" s="391">
        <v>0</v>
      </c>
      <c r="S1034" s="391">
        <v>0</v>
      </c>
      <c r="T1034" s="391">
        <v>0</v>
      </c>
      <c r="U1034" s="391">
        <v>146.01094299999997</v>
      </c>
      <c r="V1034" s="391">
        <v>58.093861000000004</v>
      </c>
      <c r="W1034" s="391">
        <v>0</v>
      </c>
      <c r="X1034" s="391">
        <v>1168.0884500000002</v>
      </c>
      <c r="Y1034" s="391">
        <v>387.29429000000005</v>
      </c>
      <c r="AA1034" s="384" t="s">
        <v>1344</v>
      </c>
      <c r="AB1034" s="384" t="s">
        <v>1038</v>
      </c>
      <c r="AC1034" s="382">
        <v>9</v>
      </c>
      <c r="AD1034" s="384" t="s">
        <v>528</v>
      </c>
      <c r="AE1034" s="382">
        <v>32</v>
      </c>
      <c r="AF1034" s="386">
        <v>2027</v>
      </c>
      <c r="AG1034" s="390">
        <v>41293.299999999988</v>
      </c>
      <c r="AH1034" s="387">
        <v>0</v>
      </c>
      <c r="AI1034" s="387">
        <v>0</v>
      </c>
      <c r="AJ1034" s="387">
        <v>0</v>
      </c>
      <c r="AK1034" s="387">
        <v>0</v>
      </c>
      <c r="AL1034" s="387">
        <v>3.5359475508133283E-3</v>
      </c>
      <c r="AM1034" s="387">
        <v>1.4068592483526389E-3</v>
      </c>
      <c r="AN1034" s="387">
        <v>0</v>
      </c>
      <c r="AO1034" s="387">
        <v>2.8287602347112015E-2</v>
      </c>
      <c r="AP1034" s="387">
        <v>9.3791072643746119E-3</v>
      </c>
      <c r="AQ1034" s="391">
        <v>0</v>
      </c>
      <c r="AR1034" s="391">
        <v>0</v>
      </c>
      <c r="AS1034" s="391">
        <v>0</v>
      </c>
      <c r="AT1034" s="391">
        <v>0</v>
      </c>
      <c r="AU1034" s="391">
        <v>146.01094299999997</v>
      </c>
      <c r="AV1034" s="391">
        <v>58.093861000000004</v>
      </c>
      <c r="AW1034" s="391">
        <v>0</v>
      </c>
      <c r="AX1034" s="391">
        <v>1168.0884500000002</v>
      </c>
      <c r="AY1034" s="391">
        <v>387.29429000000005</v>
      </c>
    </row>
    <row r="1035" spans="1:51" customFormat="1" x14ac:dyDescent="0.25">
      <c r="A1035" s="384" t="s">
        <v>1345</v>
      </c>
      <c r="B1035" s="384" t="s">
        <v>1038</v>
      </c>
      <c r="C1035" s="382">
        <v>9</v>
      </c>
      <c r="D1035" s="384" t="s">
        <v>528</v>
      </c>
      <c r="E1035" s="382">
        <v>32</v>
      </c>
      <c r="F1035" s="386">
        <v>2028</v>
      </c>
      <c r="G1035" s="390">
        <v>55054.185000000005</v>
      </c>
      <c r="H1035" s="387">
        <v>0</v>
      </c>
      <c r="I1035" s="387">
        <v>0</v>
      </c>
      <c r="J1035" s="387">
        <v>0</v>
      </c>
      <c r="K1035" s="387">
        <v>0</v>
      </c>
      <c r="L1035" s="387">
        <v>3.5270891213810534E-3</v>
      </c>
      <c r="M1035" s="387">
        <v>1.3993163099226694E-3</v>
      </c>
      <c r="N1035" s="387">
        <v>0</v>
      </c>
      <c r="O1035" s="387">
        <v>2.8216684707983601E-2</v>
      </c>
      <c r="P1035" s="387">
        <v>9.3288214147571168E-3</v>
      </c>
      <c r="Q1035" s="391">
        <v>0</v>
      </c>
      <c r="R1035" s="391">
        <v>0</v>
      </c>
      <c r="S1035" s="391">
        <v>0</v>
      </c>
      <c r="T1035" s="391">
        <v>0</v>
      </c>
      <c r="U1035" s="391">
        <v>194.181017</v>
      </c>
      <c r="V1035" s="391">
        <v>77.038218999999984</v>
      </c>
      <c r="W1035" s="391">
        <v>0</v>
      </c>
      <c r="X1035" s="391">
        <v>1553.4465800000003</v>
      </c>
      <c r="Y1035" s="391">
        <v>513.59066000000007</v>
      </c>
      <c r="AA1035" s="384" t="s">
        <v>1345</v>
      </c>
      <c r="AB1035" s="384" t="s">
        <v>1038</v>
      </c>
      <c r="AC1035" s="382">
        <v>9</v>
      </c>
      <c r="AD1035" s="384" t="s">
        <v>528</v>
      </c>
      <c r="AE1035" s="382">
        <v>32</v>
      </c>
      <c r="AF1035" s="386">
        <v>2028</v>
      </c>
      <c r="AG1035" s="390">
        <v>55054.185000000005</v>
      </c>
      <c r="AH1035" s="387">
        <v>0</v>
      </c>
      <c r="AI1035" s="387">
        <v>0</v>
      </c>
      <c r="AJ1035" s="387">
        <v>0</v>
      </c>
      <c r="AK1035" s="387">
        <v>0</v>
      </c>
      <c r="AL1035" s="387">
        <v>3.5270891213810534E-3</v>
      </c>
      <c r="AM1035" s="387">
        <v>1.3993163099226694E-3</v>
      </c>
      <c r="AN1035" s="387">
        <v>0</v>
      </c>
      <c r="AO1035" s="387">
        <v>2.8216684707983601E-2</v>
      </c>
      <c r="AP1035" s="387">
        <v>9.3288214147571168E-3</v>
      </c>
      <c r="AQ1035" s="391">
        <v>0</v>
      </c>
      <c r="AR1035" s="391">
        <v>0</v>
      </c>
      <c r="AS1035" s="391">
        <v>0</v>
      </c>
      <c r="AT1035" s="391">
        <v>0</v>
      </c>
      <c r="AU1035" s="391">
        <v>194.181017</v>
      </c>
      <c r="AV1035" s="391">
        <v>77.038218999999984</v>
      </c>
      <c r="AW1035" s="391">
        <v>0</v>
      </c>
      <c r="AX1035" s="391">
        <v>1553.4465800000003</v>
      </c>
      <c r="AY1035" s="391">
        <v>513.59066000000007</v>
      </c>
    </row>
    <row r="1036" spans="1:51" customFormat="1" x14ac:dyDescent="0.25">
      <c r="A1036" s="384" t="s">
        <v>1423</v>
      </c>
      <c r="B1036" s="384" t="s">
        <v>1038</v>
      </c>
      <c r="C1036" s="382">
        <v>9</v>
      </c>
      <c r="D1036" s="384" t="s">
        <v>528</v>
      </c>
      <c r="E1036" s="382">
        <v>32</v>
      </c>
      <c r="F1036" s="386">
        <v>2029</v>
      </c>
      <c r="G1036" s="390">
        <v>70499.433000000005</v>
      </c>
      <c r="H1036" s="387">
        <v>0</v>
      </c>
      <c r="I1036" s="387">
        <v>0</v>
      </c>
      <c r="J1036" s="387">
        <v>0</v>
      </c>
      <c r="K1036" s="387">
        <v>0</v>
      </c>
      <c r="L1036" s="387">
        <v>3.5207479044547779E-3</v>
      </c>
      <c r="M1036" s="387">
        <v>1.3939314519025991E-3</v>
      </c>
      <c r="N1036" s="387">
        <v>0</v>
      </c>
      <c r="O1036" s="387">
        <v>2.8165969505031335E-2</v>
      </c>
      <c r="P1036" s="387">
        <v>9.2929192778046874E-3</v>
      </c>
      <c r="Q1036" s="391">
        <v>0</v>
      </c>
      <c r="R1036" s="391">
        <v>0</v>
      </c>
      <c r="S1036" s="391">
        <v>0</v>
      </c>
      <c r="T1036" s="391">
        <v>0</v>
      </c>
      <c r="U1036" s="391">
        <v>248.21073100000004</v>
      </c>
      <c r="V1036" s="391">
        <v>98.271377000000015</v>
      </c>
      <c r="W1036" s="391">
        <v>0</v>
      </c>
      <c r="X1036" s="391">
        <v>1985.68488</v>
      </c>
      <c r="Y1036" s="391">
        <v>655.14553999999998</v>
      </c>
      <c r="AA1036" s="384" t="s">
        <v>1423</v>
      </c>
      <c r="AB1036" s="384" t="s">
        <v>1038</v>
      </c>
      <c r="AC1036" s="382">
        <v>9</v>
      </c>
      <c r="AD1036" s="384" t="s">
        <v>528</v>
      </c>
      <c r="AE1036" s="382">
        <v>32</v>
      </c>
      <c r="AF1036" s="386">
        <v>2029</v>
      </c>
      <c r="AG1036" s="390">
        <v>70499.433000000005</v>
      </c>
      <c r="AH1036" s="387">
        <v>0</v>
      </c>
      <c r="AI1036" s="387">
        <v>0</v>
      </c>
      <c r="AJ1036" s="387">
        <v>0</v>
      </c>
      <c r="AK1036" s="387">
        <v>0</v>
      </c>
      <c r="AL1036" s="387">
        <v>3.5207479044547779E-3</v>
      </c>
      <c r="AM1036" s="387">
        <v>1.3939314519025991E-3</v>
      </c>
      <c r="AN1036" s="387">
        <v>0</v>
      </c>
      <c r="AO1036" s="387">
        <v>2.8165969505031335E-2</v>
      </c>
      <c r="AP1036" s="387">
        <v>9.2929192778046874E-3</v>
      </c>
      <c r="AQ1036" s="391">
        <v>0</v>
      </c>
      <c r="AR1036" s="391">
        <v>0</v>
      </c>
      <c r="AS1036" s="391">
        <v>0</v>
      </c>
      <c r="AT1036" s="391">
        <v>0</v>
      </c>
      <c r="AU1036" s="391">
        <v>248.21073100000004</v>
      </c>
      <c r="AV1036" s="391">
        <v>98.271377000000015</v>
      </c>
      <c r="AW1036" s="391">
        <v>0</v>
      </c>
      <c r="AX1036" s="391">
        <v>1985.68488</v>
      </c>
      <c r="AY1036" s="391">
        <v>655.14553999999998</v>
      </c>
    </row>
    <row r="1037" spans="1:51" customFormat="1" x14ac:dyDescent="0.25">
      <c r="A1037" s="384" t="s">
        <v>1424</v>
      </c>
      <c r="B1037" s="384" t="s">
        <v>1038</v>
      </c>
      <c r="C1037" s="382">
        <v>9</v>
      </c>
      <c r="D1037" s="384" t="s">
        <v>528</v>
      </c>
      <c r="E1037" s="382">
        <v>32</v>
      </c>
      <c r="F1037" s="386">
        <v>2030</v>
      </c>
      <c r="G1037" s="390">
        <v>80779.069999999992</v>
      </c>
      <c r="H1037" s="387">
        <v>0</v>
      </c>
      <c r="I1037" s="387">
        <v>0</v>
      </c>
      <c r="J1037" s="387">
        <v>0</v>
      </c>
      <c r="K1037" s="387">
        <v>0</v>
      </c>
      <c r="L1037" s="387">
        <v>3.5184154756919099E-3</v>
      </c>
      <c r="M1037" s="387">
        <v>1.3919525812812652E-3</v>
      </c>
      <c r="N1037" s="387">
        <v>0</v>
      </c>
      <c r="O1037" s="387">
        <v>2.8147336927746271E-2</v>
      </c>
      <c r="P1037" s="387">
        <v>9.2797283999432045E-3</v>
      </c>
      <c r="Q1037" s="391">
        <v>0</v>
      </c>
      <c r="R1037" s="391">
        <v>0</v>
      </c>
      <c r="S1037" s="391">
        <v>0</v>
      </c>
      <c r="T1037" s="391">
        <v>0</v>
      </c>
      <c r="U1037" s="391">
        <v>284.21433000000007</v>
      </c>
      <c r="V1037" s="391">
        <v>112.440635</v>
      </c>
      <c r="W1037" s="391">
        <v>0</v>
      </c>
      <c r="X1037" s="391">
        <v>2273.7157000000007</v>
      </c>
      <c r="Y1037" s="391">
        <v>749.60783000000004</v>
      </c>
      <c r="AA1037" s="384" t="s">
        <v>1424</v>
      </c>
      <c r="AB1037" s="384" t="s">
        <v>1038</v>
      </c>
      <c r="AC1037" s="382">
        <v>9</v>
      </c>
      <c r="AD1037" s="384" t="s">
        <v>528</v>
      </c>
      <c r="AE1037" s="382">
        <v>32</v>
      </c>
      <c r="AF1037" s="386">
        <v>2030</v>
      </c>
      <c r="AG1037" s="390">
        <v>80779.069999999992</v>
      </c>
      <c r="AH1037" s="387">
        <v>0</v>
      </c>
      <c r="AI1037" s="387">
        <v>0</v>
      </c>
      <c r="AJ1037" s="387">
        <v>0</v>
      </c>
      <c r="AK1037" s="387">
        <v>0</v>
      </c>
      <c r="AL1037" s="387">
        <v>3.5184154756919099E-3</v>
      </c>
      <c r="AM1037" s="387">
        <v>1.3919525812812652E-3</v>
      </c>
      <c r="AN1037" s="387">
        <v>0</v>
      </c>
      <c r="AO1037" s="387">
        <v>2.8147336927746271E-2</v>
      </c>
      <c r="AP1037" s="387">
        <v>9.2797283999432045E-3</v>
      </c>
      <c r="AQ1037" s="391">
        <v>0</v>
      </c>
      <c r="AR1037" s="391">
        <v>0</v>
      </c>
      <c r="AS1037" s="391">
        <v>0</v>
      </c>
      <c r="AT1037" s="391">
        <v>0</v>
      </c>
      <c r="AU1037" s="391">
        <v>284.21433000000007</v>
      </c>
      <c r="AV1037" s="391">
        <v>112.440635</v>
      </c>
      <c r="AW1037" s="391">
        <v>0</v>
      </c>
      <c r="AX1037" s="391">
        <v>2273.7157000000007</v>
      </c>
      <c r="AY1037" s="391">
        <v>749.60783000000004</v>
      </c>
    </row>
    <row r="1038" spans="1:51" customFormat="1" x14ac:dyDescent="0.25">
      <c r="A1038" s="384" t="s">
        <v>2155</v>
      </c>
      <c r="B1038" s="384" t="s">
        <v>1038</v>
      </c>
      <c r="C1038" s="382">
        <v>9</v>
      </c>
      <c r="D1038" s="384" t="s">
        <v>528</v>
      </c>
      <c r="E1038" s="382">
        <v>32</v>
      </c>
      <c r="F1038" s="386">
        <v>2031</v>
      </c>
      <c r="G1038" s="390">
        <v>86303.109000000011</v>
      </c>
      <c r="H1038" s="387">
        <v>0</v>
      </c>
      <c r="I1038" s="387">
        <v>0</v>
      </c>
      <c r="J1038" s="387">
        <v>0</v>
      </c>
      <c r="K1038" s="387">
        <v>0</v>
      </c>
      <c r="L1038" s="387">
        <v>3.5190948914714066E-3</v>
      </c>
      <c r="M1038" s="387">
        <v>1.3925281417150337E-3</v>
      </c>
      <c r="N1038" s="387">
        <v>0</v>
      </c>
      <c r="O1038" s="387">
        <v>2.8152764230081215E-2</v>
      </c>
      <c r="P1038" s="387">
        <v>9.2835671771685536E-3</v>
      </c>
      <c r="Q1038" s="391">
        <v>0</v>
      </c>
      <c r="R1038" s="391">
        <v>0</v>
      </c>
      <c r="S1038" s="391">
        <v>0</v>
      </c>
      <c r="T1038" s="391">
        <v>0</v>
      </c>
      <c r="U1038" s="391">
        <v>303.70883000000003</v>
      </c>
      <c r="V1038" s="391">
        <v>120.17950800000001</v>
      </c>
      <c r="W1038" s="391">
        <v>0</v>
      </c>
      <c r="X1038" s="391">
        <v>2429.6710800000005</v>
      </c>
      <c r="Y1038" s="391">
        <v>801.20071000000007</v>
      </c>
      <c r="AA1038" s="384" t="s">
        <v>2155</v>
      </c>
      <c r="AB1038" s="384" t="s">
        <v>1038</v>
      </c>
      <c r="AC1038" s="382">
        <v>9</v>
      </c>
      <c r="AD1038" s="384" t="s">
        <v>528</v>
      </c>
      <c r="AE1038" s="382">
        <v>32</v>
      </c>
      <c r="AF1038" s="386">
        <v>2031</v>
      </c>
      <c r="AG1038" s="390">
        <v>86303.109000000011</v>
      </c>
      <c r="AH1038" s="387">
        <v>0</v>
      </c>
      <c r="AI1038" s="387">
        <v>0</v>
      </c>
      <c r="AJ1038" s="387">
        <v>0</v>
      </c>
      <c r="AK1038" s="387">
        <v>0</v>
      </c>
      <c r="AL1038" s="387">
        <v>3.5190948914714066E-3</v>
      </c>
      <c r="AM1038" s="387">
        <v>1.3925281417150337E-3</v>
      </c>
      <c r="AN1038" s="387">
        <v>0</v>
      </c>
      <c r="AO1038" s="387">
        <v>2.8152764230081215E-2</v>
      </c>
      <c r="AP1038" s="387">
        <v>9.2835671771685536E-3</v>
      </c>
      <c r="AQ1038" s="391">
        <v>0</v>
      </c>
      <c r="AR1038" s="391">
        <v>0</v>
      </c>
      <c r="AS1038" s="391">
        <v>0</v>
      </c>
      <c r="AT1038" s="391">
        <v>0</v>
      </c>
      <c r="AU1038" s="391">
        <v>303.70883000000003</v>
      </c>
      <c r="AV1038" s="391">
        <v>120.17950800000001</v>
      </c>
      <c r="AW1038" s="391">
        <v>0</v>
      </c>
      <c r="AX1038" s="391">
        <v>2429.6710800000005</v>
      </c>
      <c r="AY1038" s="391">
        <v>801.20071000000007</v>
      </c>
    </row>
    <row r="1039" spans="1:51" customFormat="1" x14ac:dyDescent="0.25">
      <c r="A1039" s="384" t="s">
        <v>2156</v>
      </c>
      <c r="B1039" s="384" t="s">
        <v>1038</v>
      </c>
      <c r="C1039" s="382">
        <v>9</v>
      </c>
      <c r="D1039" s="384" t="s">
        <v>766</v>
      </c>
      <c r="E1039" s="382">
        <v>41</v>
      </c>
      <c r="F1039" s="386">
        <v>41</v>
      </c>
      <c r="G1039" s="390">
        <v>363.16020302409993</v>
      </c>
      <c r="H1039" s="387">
        <v>0</v>
      </c>
      <c r="I1039" s="387">
        <v>0</v>
      </c>
      <c r="J1039" s="387">
        <v>0</v>
      </c>
      <c r="K1039" s="387">
        <v>0</v>
      </c>
      <c r="L1039" s="387">
        <v>1.9102977336083876E-2</v>
      </c>
      <c r="M1039" s="387">
        <v>4.2608885787006586E-3</v>
      </c>
      <c r="N1039" s="387">
        <v>0</v>
      </c>
      <c r="O1039" s="387">
        <v>0.15282378213299699</v>
      </c>
      <c r="P1039" s="387">
        <v>2.8406064173131376E-2</v>
      </c>
      <c r="Q1039" s="391">
        <v>0</v>
      </c>
      <c r="R1039" s="391">
        <v>0</v>
      </c>
      <c r="S1039" s="391">
        <v>0</v>
      </c>
      <c r="T1039" s="391">
        <v>0</v>
      </c>
      <c r="U1039" s="391">
        <v>6.9374411277370003</v>
      </c>
      <c r="V1039" s="391">
        <v>1.5473851613039997</v>
      </c>
      <c r="W1039" s="391">
        <v>0</v>
      </c>
      <c r="X1039" s="391">
        <v>55.499515746330005</v>
      </c>
      <c r="Y1039" s="391">
        <v>10.315952032230001</v>
      </c>
      <c r="AA1039" s="384" t="s">
        <v>2156</v>
      </c>
      <c r="AB1039" s="384" t="s">
        <v>1038</v>
      </c>
      <c r="AC1039" s="382">
        <v>9</v>
      </c>
      <c r="AD1039" s="384" t="s">
        <v>766</v>
      </c>
      <c r="AE1039" s="382">
        <v>41</v>
      </c>
      <c r="AF1039" s="386">
        <v>41</v>
      </c>
      <c r="AG1039" s="390">
        <v>363.16020302409993</v>
      </c>
      <c r="AH1039" s="387">
        <v>0</v>
      </c>
      <c r="AI1039" s="387">
        <v>0</v>
      </c>
      <c r="AJ1039" s="387">
        <v>0</v>
      </c>
      <c r="AK1039" s="387">
        <v>0</v>
      </c>
      <c r="AL1039" s="387">
        <v>1.9102977336083876E-2</v>
      </c>
      <c r="AM1039" s="387">
        <v>4.2608885787006586E-3</v>
      </c>
      <c r="AN1039" s="387">
        <v>0</v>
      </c>
      <c r="AO1039" s="387">
        <v>0.15282378213299699</v>
      </c>
      <c r="AP1039" s="387">
        <v>2.8406064173131376E-2</v>
      </c>
      <c r="AQ1039" s="391">
        <v>0</v>
      </c>
      <c r="AR1039" s="391">
        <v>0</v>
      </c>
      <c r="AS1039" s="391">
        <v>0</v>
      </c>
      <c r="AT1039" s="391">
        <v>0</v>
      </c>
      <c r="AU1039" s="391">
        <v>6.9374411277370003</v>
      </c>
      <c r="AV1039" s="391">
        <v>1.5473851613039997</v>
      </c>
      <c r="AW1039" s="391">
        <v>0</v>
      </c>
      <c r="AX1039" s="391">
        <v>55.499515746330005</v>
      </c>
      <c r="AY1039" s="391">
        <v>10.315952032230001</v>
      </c>
    </row>
    <row r="1040" spans="1:51" customFormat="1" x14ac:dyDescent="0.25">
      <c r="A1040" s="384" t="s">
        <v>2157</v>
      </c>
      <c r="B1040" s="384" t="s">
        <v>1038</v>
      </c>
      <c r="C1040" s="382">
        <v>9</v>
      </c>
      <c r="D1040" s="384" t="s">
        <v>766</v>
      </c>
      <c r="E1040" s="382">
        <v>41</v>
      </c>
      <c r="F1040" s="386">
        <v>2001</v>
      </c>
      <c r="G1040" s="390">
        <v>0.21954446999999999</v>
      </c>
      <c r="H1040" s="387">
        <v>0</v>
      </c>
      <c r="I1040" s="387">
        <v>0</v>
      </c>
      <c r="J1040" s="387">
        <v>0</v>
      </c>
      <c r="K1040" s="387">
        <v>0</v>
      </c>
      <c r="L1040" s="387">
        <v>2.2946044598618227E-2</v>
      </c>
      <c r="M1040" s="387">
        <v>5.1315821345898618E-3</v>
      </c>
      <c r="N1040" s="387">
        <v>0</v>
      </c>
      <c r="O1040" s="387">
        <v>0.18356848614770396</v>
      </c>
      <c r="P1040" s="387">
        <v>3.4210710932504926E-2</v>
      </c>
      <c r="Q1040" s="391">
        <v>0</v>
      </c>
      <c r="R1040" s="391">
        <v>0</v>
      </c>
      <c r="S1040" s="391">
        <v>0</v>
      </c>
      <c r="T1040" s="391">
        <v>0</v>
      </c>
      <c r="U1040" s="391">
        <v>5.0376772000000009E-3</v>
      </c>
      <c r="V1040" s="391">
        <v>1.1266104799999999E-3</v>
      </c>
      <c r="W1040" s="391">
        <v>0</v>
      </c>
      <c r="X1040" s="391">
        <v>4.0301446000000005E-2</v>
      </c>
      <c r="Y1040" s="391">
        <v>7.5107723999999999E-3</v>
      </c>
      <c r="AA1040" s="384" t="s">
        <v>2157</v>
      </c>
      <c r="AB1040" s="384" t="s">
        <v>1038</v>
      </c>
      <c r="AC1040" s="382">
        <v>9</v>
      </c>
      <c r="AD1040" s="384" t="s">
        <v>766</v>
      </c>
      <c r="AE1040" s="382">
        <v>41</v>
      </c>
      <c r="AF1040" s="386">
        <v>2001</v>
      </c>
      <c r="AG1040" s="390">
        <v>0.21954446999999999</v>
      </c>
      <c r="AH1040" s="387">
        <v>0</v>
      </c>
      <c r="AI1040" s="387">
        <v>0</v>
      </c>
      <c r="AJ1040" s="387">
        <v>0</v>
      </c>
      <c r="AK1040" s="387">
        <v>0</v>
      </c>
      <c r="AL1040" s="387">
        <v>2.2946044598618227E-2</v>
      </c>
      <c r="AM1040" s="387">
        <v>5.1315821345898618E-3</v>
      </c>
      <c r="AN1040" s="387">
        <v>0</v>
      </c>
      <c r="AO1040" s="387">
        <v>0.18356848614770396</v>
      </c>
      <c r="AP1040" s="387">
        <v>3.4210710932504926E-2</v>
      </c>
      <c r="AQ1040" s="391">
        <v>0</v>
      </c>
      <c r="AR1040" s="391">
        <v>0</v>
      </c>
      <c r="AS1040" s="391">
        <v>0</v>
      </c>
      <c r="AT1040" s="391">
        <v>0</v>
      </c>
      <c r="AU1040" s="391">
        <v>5.0376772000000009E-3</v>
      </c>
      <c r="AV1040" s="391">
        <v>1.1266104799999999E-3</v>
      </c>
      <c r="AW1040" s="391">
        <v>0</v>
      </c>
      <c r="AX1040" s="391">
        <v>4.0301446000000005E-2</v>
      </c>
      <c r="AY1040" s="391">
        <v>7.5107723999999999E-3</v>
      </c>
    </row>
    <row r="1041" spans="1:51" customFormat="1" x14ac:dyDescent="0.25">
      <c r="A1041" s="384" t="s">
        <v>2158</v>
      </c>
      <c r="B1041" s="384" t="s">
        <v>1038</v>
      </c>
      <c r="C1041" s="382">
        <v>9</v>
      </c>
      <c r="D1041" s="384" t="s">
        <v>766</v>
      </c>
      <c r="E1041" s="382">
        <v>41</v>
      </c>
      <c r="F1041" s="386">
        <v>2002</v>
      </c>
      <c r="G1041" s="390">
        <v>0.67530089999999987</v>
      </c>
      <c r="H1041" s="387">
        <v>0</v>
      </c>
      <c r="I1041" s="387">
        <v>0</v>
      </c>
      <c r="J1041" s="387">
        <v>0</v>
      </c>
      <c r="K1041" s="387">
        <v>0</v>
      </c>
      <c r="L1041" s="387">
        <v>2.2946146377118708E-2</v>
      </c>
      <c r="M1041" s="387">
        <v>5.1315883038213035E-3</v>
      </c>
      <c r="N1041" s="387">
        <v>0</v>
      </c>
      <c r="O1041" s="387">
        <v>0.18356890535759696</v>
      </c>
      <c r="P1041" s="387">
        <v>3.4210776262848165E-2</v>
      </c>
      <c r="Q1041" s="391">
        <v>0</v>
      </c>
      <c r="R1041" s="391">
        <v>0</v>
      </c>
      <c r="S1041" s="391">
        <v>0</v>
      </c>
      <c r="T1041" s="391">
        <v>0</v>
      </c>
      <c r="U1041" s="391">
        <v>1.5495553300000001E-2</v>
      </c>
      <c r="V1041" s="391">
        <v>3.4653661999999993E-3</v>
      </c>
      <c r="W1041" s="391">
        <v>0</v>
      </c>
      <c r="X1041" s="391">
        <v>0.12396424700000001</v>
      </c>
      <c r="Y1041" s="391">
        <v>2.3102567999999997E-2</v>
      </c>
      <c r="AA1041" s="384" t="s">
        <v>2158</v>
      </c>
      <c r="AB1041" s="384" t="s">
        <v>1038</v>
      </c>
      <c r="AC1041" s="382">
        <v>9</v>
      </c>
      <c r="AD1041" s="384" t="s">
        <v>766</v>
      </c>
      <c r="AE1041" s="382">
        <v>41</v>
      </c>
      <c r="AF1041" s="386">
        <v>2002</v>
      </c>
      <c r="AG1041" s="390">
        <v>0.67530089999999987</v>
      </c>
      <c r="AH1041" s="387">
        <v>0</v>
      </c>
      <c r="AI1041" s="387">
        <v>0</v>
      </c>
      <c r="AJ1041" s="387">
        <v>0</v>
      </c>
      <c r="AK1041" s="387">
        <v>0</v>
      </c>
      <c r="AL1041" s="387">
        <v>2.2946146377118708E-2</v>
      </c>
      <c r="AM1041" s="387">
        <v>5.1315883038213035E-3</v>
      </c>
      <c r="AN1041" s="387">
        <v>0</v>
      </c>
      <c r="AO1041" s="387">
        <v>0.18356890535759696</v>
      </c>
      <c r="AP1041" s="387">
        <v>3.4210776262848165E-2</v>
      </c>
      <c r="AQ1041" s="391">
        <v>0</v>
      </c>
      <c r="AR1041" s="391">
        <v>0</v>
      </c>
      <c r="AS1041" s="391">
        <v>0</v>
      </c>
      <c r="AT1041" s="391">
        <v>0</v>
      </c>
      <c r="AU1041" s="391">
        <v>1.5495553300000001E-2</v>
      </c>
      <c r="AV1041" s="391">
        <v>3.4653661999999993E-3</v>
      </c>
      <c r="AW1041" s="391">
        <v>0</v>
      </c>
      <c r="AX1041" s="391">
        <v>0.12396424700000001</v>
      </c>
      <c r="AY1041" s="391">
        <v>2.3102567999999997E-2</v>
      </c>
    </row>
    <row r="1042" spans="1:51" customFormat="1" x14ac:dyDescent="0.25">
      <c r="A1042" s="384" t="s">
        <v>2159</v>
      </c>
      <c r="B1042" s="384" t="s">
        <v>1038</v>
      </c>
      <c r="C1042" s="382">
        <v>9</v>
      </c>
      <c r="D1042" s="384" t="s">
        <v>766</v>
      </c>
      <c r="E1042" s="382">
        <v>41</v>
      </c>
      <c r="F1042" s="386">
        <v>2003</v>
      </c>
      <c r="G1042" s="390">
        <v>8.8992182999999992E-3</v>
      </c>
      <c r="H1042" s="387">
        <v>0</v>
      </c>
      <c r="I1042" s="387">
        <v>0</v>
      </c>
      <c r="J1042" s="387">
        <v>0</v>
      </c>
      <c r="K1042" s="387">
        <v>0</v>
      </c>
      <c r="L1042" s="387">
        <v>2.2946055497930648E-2</v>
      </c>
      <c r="M1042" s="387">
        <v>5.1315816131850597E-3</v>
      </c>
      <c r="N1042" s="387">
        <v>0</v>
      </c>
      <c r="O1042" s="387">
        <v>0.18356850848349232</v>
      </c>
      <c r="P1042" s="387">
        <v>3.4210705899865385E-2</v>
      </c>
      <c r="Q1042" s="391">
        <v>0</v>
      </c>
      <c r="R1042" s="391">
        <v>0</v>
      </c>
      <c r="S1042" s="391">
        <v>0</v>
      </c>
      <c r="T1042" s="391">
        <v>0</v>
      </c>
      <c r="U1042" s="391">
        <v>2.0420195700000002E-4</v>
      </c>
      <c r="V1042" s="391">
        <v>4.5667064999999999E-5</v>
      </c>
      <c r="W1042" s="391">
        <v>0</v>
      </c>
      <c r="X1042" s="391">
        <v>1.63361623E-3</v>
      </c>
      <c r="Y1042" s="391">
        <v>3.0444853999999998E-4</v>
      </c>
      <c r="AA1042" s="384" t="s">
        <v>2159</v>
      </c>
      <c r="AB1042" s="384" t="s">
        <v>1038</v>
      </c>
      <c r="AC1042" s="382">
        <v>9</v>
      </c>
      <c r="AD1042" s="384" t="s">
        <v>766</v>
      </c>
      <c r="AE1042" s="382">
        <v>41</v>
      </c>
      <c r="AF1042" s="386">
        <v>2003</v>
      </c>
      <c r="AG1042" s="390">
        <v>8.8992182999999992E-3</v>
      </c>
      <c r="AH1042" s="387">
        <v>0</v>
      </c>
      <c r="AI1042" s="387">
        <v>0</v>
      </c>
      <c r="AJ1042" s="387">
        <v>0</v>
      </c>
      <c r="AK1042" s="387">
        <v>0</v>
      </c>
      <c r="AL1042" s="387">
        <v>2.2946055497930648E-2</v>
      </c>
      <c r="AM1042" s="387">
        <v>5.1315816131850597E-3</v>
      </c>
      <c r="AN1042" s="387">
        <v>0</v>
      </c>
      <c r="AO1042" s="387">
        <v>0.18356850848349232</v>
      </c>
      <c r="AP1042" s="387">
        <v>3.4210705899865385E-2</v>
      </c>
      <c r="AQ1042" s="391">
        <v>0</v>
      </c>
      <c r="AR1042" s="391">
        <v>0</v>
      </c>
      <c r="AS1042" s="391">
        <v>0</v>
      </c>
      <c r="AT1042" s="391">
        <v>0</v>
      </c>
      <c r="AU1042" s="391">
        <v>2.0420195700000002E-4</v>
      </c>
      <c r="AV1042" s="391">
        <v>4.5667064999999999E-5</v>
      </c>
      <c r="AW1042" s="391">
        <v>0</v>
      </c>
      <c r="AX1042" s="391">
        <v>1.63361623E-3</v>
      </c>
      <c r="AY1042" s="391">
        <v>3.0444853999999998E-4</v>
      </c>
    </row>
    <row r="1043" spans="1:51" customFormat="1" x14ac:dyDescent="0.25">
      <c r="A1043" s="384" t="s">
        <v>2160</v>
      </c>
      <c r="B1043" s="384" t="s">
        <v>1038</v>
      </c>
      <c r="C1043" s="382">
        <v>9</v>
      </c>
      <c r="D1043" s="384" t="s">
        <v>766</v>
      </c>
      <c r="E1043" s="382">
        <v>41</v>
      </c>
      <c r="F1043" s="386">
        <v>2004</v>
      </c>
      <c r="G1043" s="390">
        <v>1.6984035799999998E-2</v>
      </c>
      <c r="H1043" s="387">
        <v>0</v>
      </c>
      <c r="I1043" s="387">
        <v>0</v>
      </c>
      <c r="J1043" s="387">
        <v>0</v>
      </c>
      <c r="K1043" s="387">
        <v>0</v>
      </c>
      <c r="L1043" s="387">
        <v>2.2946093884234513E-2</v>
      </c>
      <c r="M1043" s="387">
        <v>5.1315929868682919E-3</v>
      </c>
      <c r="N1043" s="387">
        <v>0</v>
      </c>
      <c r="O1043" s="387">
        <v>0.18356868395202044</v>
      </c>
      <c r="P1043" s="387">
        <v>3.4210790464772801E-2</v>
      </c>
      <c r="Q1043" s="391">
        <v>0</v>
      </c>
      <c r="R1043" s="391">
        <v>0</v>
      </c>
      <c r="S1043" s="391">
        <v>0</v>
      </c>
      <c r="T1043" s="391">
        <v>0</v>
      </c>
      <c r="U1043" s="391">
        <v>3.8971728E-4</v>
      </c>
      <c r="V1043" s="391">
        <v>8.715515899999999E-5</v>
      </c>
      <c r="W1043" s="391">
        <v>0</v>
      </c>
      <c r="X1043" s="391">
        <v>3.1177371000000002E-3</v>
      </c>
      <c r="Y1043" s="391">
        <v>5.8103728999999989E-4</v>
      </c>
      <c r="AA1043" s="384" t="s">
        <v>2160</v>
      </c>
      <c r="AB1043" s="384" t="s">
        <v>1038</v>
      </c>
      <c r="AC1043" s="382">
        <v>9</v>
      </c>
      <c r="AD1043" s="384" t="s">
        <v>766</v>
      </c>
      <c r="AE1043" s="382">
        <v>41</v>
      </c>
      <c r="AF1043" s="386">
        <v>2004</v>
      </c>
      <c r="AG1043" s="390">
        <v>1.6984035799999998E-2</v>
      </c>
      <c r="AH1043" s="387">
        <v>0</v>
      </c>
      <c r="AI1043" s="387">
        <v>0</v>
      </c>
      <c r="AJ1043" s="387">
        <v>0</v>
      </c>
      <c r="AK1043" s="387">
        <v>0</v>
      </c>
      <c r="AL1043" s="387">
        <v>2.2946093884234513E-2</v>
      </c>
      <c r="AM1043" s="387">
        <v>5.1315929868682919E-3</v>
      </c>
      <c r="AN1043" s="387">
        <v>0</v>
      </c>
      <c r="AO1043" s="387">
        <v>0.18356868395202044</v>
      </c>
      <c r="AP1043" s="387">
        <v>3.4210790464772801E-2</v>
      </c>
      <c r="AQ1043" s="391">
        <v>0</v>
      </c>
      <c r="AR1043" s="391">
        <v>0</v>
      </c>
      <c r="AS1043" s="391">
        <v>0</v>
      </c>
      <c r="AT1043" s="391">
        <v>0</v>
      </c>
      <c r="AU1043" s="391">
        <v>3.8971728E-4</v>
      </c>
      <c r="AV1043" s="391">
        <v>8.715515899999999E-5</v>
      </c>
      <c r="AW1043" s="391">
        <v>0</v>
      </c>
      <c r="AX1043" s="391">
        <v>3.1177371000000002E-3</v>
      </c>
      <c r="AY1043" s="391">
        <v>5.8103728999999989E-4</v>
      </c>
    </row>
    <row r="1044" spans="1:51" customFormat="1" x14ac:dyDescent="0.25">
      <c r="A1044" s="384" t="s">
        <v>2161</v>
      </c>
      <c r="B1044" s="384" t="s">
        <v>1038</v>
      </c>
      <c r="C1044" s="382">
        <v>9</v>
      </c>
      <c r="D1044" s="384" t="s">
        <v>766</v>
      </c>
      <c r="E1044" s="382">
        <v>41</v>
      </c>
      <c r="F1044" s="386">
        <v>2014</v>
      </c>
      <c r="G1044" s="390">
        <v>2.4405060000000001</v>
      </c>
      <c r="H1044" s="387">
        <v>0</v>
      </c>
      <c r="I1044" s="387">
        <v>0</v>
      </c>
      <c r="J1044" s="387">
        <v>0</v>
      </c>
      <c r="K1044" s="387">
        <v>0</v>
      </c>
      <c r="L1044" s="387">
        <v>2.2838107753064326E-2</v>
      </c>
      <c r="M1044" s="387">
        <v>5.131563003737751E-3</v>
      </c>
      <c r="N1044" s="387">
        <v>0</v>
      </c>
      <c r="O1044" s="387">
        <v>0.18270476696226112</v>
      </c>
      <c r="P1044" s="387">
        <v>3.4210587066780408E-2</v>
      </c>
      <c r="Q1044" s="391">
        <v>0</v>
      </c>
      <c r="R1044" s="391">
        <v>0</v>
      </c>
      <c r="S1044" s="391">
        <v>0</v>
      </c>
      <c r="T1044" s="391">
        <v>0</v>
      </c>
      <c r="U1044" s="391">
        <v>5.5736539000000009E-2</v>
      </c>
      <c r="V1044" s="391">
        <v>1.2523610300000003E-2</v>
      </c>
      <c r="W1044" s="391">
        <v>0</v>
      </c>
      <c r="X1044" s="391">
        <v>0.44589208000000002</v>
      </c>
      <c r="Y1044" s="391">
        <v>8.349114299999999E-2</v>
      </c>
      <c r="AA1044" s="384" t="s">
        <v>2161</v>
      </c>
      <c r="AB1044" s="384" t="s">
        <v>1038</v>
      </c>
      <c r="AC1044" s="382">
        <v>9</v>
      </c>
      <c r="AD1044" s="384" t="s">
        <v>766</v>
      </c>
      <c r="AE1044" s="382">
        <v>41</v>
      </c>
      <c r="AF1044" s="386">
        <v>2014</v>
      </c>
      <c r="AG1044" s="390">
        <v>2.4405060000000001</v>
      </c>
      <c r="AH1044" s="387">
        <v>0</v>
      </c>
      <c r="AI1044" s="387">
        <v>0</v>
      </c>
      <c r="AJ1044" s="387">
        <v>0</v>
      </c>
      <c r="AK1044" s="387">
        <v>0</v>
      </c>
      <c r="AL1044" s="387">
        <v>2.2838107753064326E-2</v>
      </c>
      <c r="AM1044" s="387">
        <v>5.131563003737751E-3</v>
      </c>
      <c r="AN1044" s="387">
        <v>0</v>
      </c>
      <c r="AO1044" s="387">
        <v>0.18270476696226112</v>
      </c>
      <c r="AP1044" s="387">
        <v>3.4210587066780408E-2</v>
      </c>
      <c r="AQ1044" s="391">
        <v>0</v>
      </c>
      <c r="AR1044" s="391">
        <v>0</v>
      </c>
      <c r="AS1044" s="391">
        <v>0</v>
      </c>
      <c r="AT1044" s="391">
        <v>0</v>
      </c>
      <c r="AU1044" s="391">
        <v>5.5736539000000009E-2</v>
      </c>
      <c r="AV1044" s="391">
        <v>1.2523610300000003E-2</v>
      </c>
      <c r="AW1044" s="391">
        <v>0</v>
      </c>
      <c r="AX1044" s="391">
        <v>0.44589208000000002</v>
      </c>
      <c r="AY1044" s="391">
        <v>8.349114299999999E-2</v>
      </c>
    </row>
    <row r="1045" spans="1:51" customFormat="1" x14ac:dyDescent="0.25">
      <c r="A1045" s="384" t="s">
        <v>2162</v>
      </c>
      <c r="B1045" s="384" t="s">
        <v>1038</v>
      </c>
      <c r="C1045" s="382">
        <v>9</v>
      </c>
      <c r="D1045" s="384" t="s">
        <v>766</v>
      </c>
      <c r="E1045" s="382">
        <v>41</v>
      </c>
      <c r="F1045" s="386">
        <v>2015</v>
      </c>
      <c r="G1045" s="390">
        <v>4.8152717000000012</v>
      </c>
      <c r="H1045" s="387">
        <v>0</v>
      </c>
      <c r="I1045" s="387">
        <v>0</v>
      </c>
      <c r="J1045" s="387">
        <v>0</v>
      </c>
      <c r="K1045" s="387">
        <v>0</v>
      </c>
      <c r="L1045" s="387">
        <v>2.2838162174732515E-2</v>
      </c>
      <c r="M1045" s="387">
        <v>5.1315739878187959E-3</v>
      </c>
      <c r="N1045" s="387">
        <v>0</v>
      </c>
      <c r="O1045" s="387">
        <v>0.18270502368537161</v>
      </c>
      <c r="P1045" s="387">
        <v>3.4210651498647514E-2</v>
      </c>
      <c r="Q1045" s="391">
        <v>0</v>
      </c>
      <c r="R1045" s="391">
        <v>0</v>
      </c>
      <c r="S1045" s="391">
        <v>0</v>
      </c>
      <c r="T1045" s="391">
        <v>0</v>
      </c>
      <c r="U1045" s="391">
        <v>0.10997195599999997</v>
      </c>
      <c r="V1045" s="391">
        <v>2.4709922999999998E-2</v>
      </c>
      <c r="W1045" s="391">
        <v>0</v>
      </c>
      <c r="X1045" s="391">
        <v>0.87977432999999983</v>
      </c>
      <c r="Y1045" s="391">
        <v>0.16473358199999999</v>
      </c>
      <c r="AA1045" s="384" t="s">
        <v>2162</v>
      </c>
      <c r="AB1045" s="384" t="s">
        <v>1038</v>
      </c>
      <c r="AC1045" s="382">
        <v>9</v>
      </c>
      <c r="AD1045" s="384" t="s">
        <v>766</v>
      </c>
      <c r="AE1045" s="382">
        <v>41</v>
      </c>
      <c r="AF1045" s="386">
        <v>2015</v>
      </c>
      <c r="AG1045" s="390">
        <v>4.8152717000000012</v>
      </c>
      <c r="AH1045" s="387">
        <v>0</v>
      </c>
      <c r="AI1045" s="387">
        <v>0</v>
      </c>
      <c r="AJ1045" s="387">
        <v>0</v>
      </c>
      <c r="AK1045" s="387">
        <v>0</v>
      </c>
      <c r="AL1045" s="387">
        <v>2.2838162174732515E-2</v>
      </c>
      <c r="AM1045" s="387">
        <v>5.1315739878187959E-3</v>
      </c>
      <c r="AN1045" s="387">
        <v>0</v>
      </c>
      <c r="AO1045" s="387">
        <v>0.18270502368537161</v>
      </c>
      <c r="AP1045" s="387">
        <v>3.4210651498647514E-2</v>
      </c>
      <c r="AQ1045" s="391">
        <v>0</v>
      </c>
      <c r="AR1045" s="391">
        <v>0</v>
      </c>
      <c r="AS1045" s="391">
        <v>0</v>
      </c>
      <c r="AT1045" s="391">
        <v>0</v>
      </c>
      <c r="AU1045" s="391">
        <v>0.10997195599999997</v>
      </c>
      <c r="AV1045" s="391">
        <v>2.4709922999999998E-2</v>
      </c>
      <c r="AW1045" s="391">
        <v>0</v>
      </c>
      <c r="AX1045" s="391">
        <v>0.87977432999999983</v>
      </c>
      <c r="AY1045" s="391">
        <v>0.16473358199999999</v>
      </c>
    </row>
    <row r="1046" spans="1:51" customFormat="1" x14ac:dyDescent="0.25">
      <c r="A1046" s="384" t="s">
        <v>2163</v>
      </c>
      <c r="B1046" s="384" t="s">
        <v>1038</v>
      </c>
      <c r="C1046" s="382">
        <v>9</v>
      </c>
      <c r="D1046" s="384" t="s">
        <v>766</v>
      </c>
      <c r="E1046" s="382">
        <v>41</v>
      </c>
      <c r="F1046" s="386">
        <v>2016</v>
      </c>
      <c r="G1046" s="390">
        <v>2.4345352999999998</v>
      </c>
      <c r="H1046" s="387">
        <v>0</v>
      </c>
      <c r="I1046" s="387">
        <v>0</v>
      </c>
      <c r="J1046" s="387">
        <v>0</v>
      </c>
      <c r="K1046" s="387">
        <v>0</v>
      </c>
      <c r="L1046" s="387">
        <v>2.2838221733732924E-2</v>
      </c>
      <c r="M1046" s="387">
        <v>5.1315867549753752E-3</v>
      </c>
      <c r="N1046" s="387">
        <v>0</v>
      </c>
      <c r="O1046" s="387">
        <v>0.18270561942560457</v>
      </c>
      <c r="P1046" s="387">
        <v>3.4210752663968363E-2</v>
      </c>
      <c r="Q1046" s="391">
        <v>0</v>
      </c>
      <c r="R1046" s="391">
        <v>0</v>
      </c>
      <c r="S1046" s="391">
        <v>0</v>
      </c>
      <c r="T1046" s="391">
        <v>0</v>
      </c>
      <c r="U1046" s="391">
        <v>5.5600456999999999E-2</v>
      </c>
      <c r="V1046" s="391">
        <v>1.2493029100000001E-2</v>
      </c>
      <c r="W1046" s="391">
        <v>0</v>
      </c>
      <c r="X1046" s="391">
        <v>0.44480328000000002</v>
      </c>
      <c r="Y1046" s="391">
        <v>8.3287285000000016E-2</v>
      </c>
      <c r="AA1046" s="384" t="s">
        <v>2163</v>
      </c>
      <c r="AB1046" s="384" t="s">
        <v>1038</v>
      </c>
      <c r="AC1046" s="382">
        <v>9</v>
      </c>
      <c r="AD1046" s="384" t="s">
        <v>766</v>
      </c>
      <c r="AE1046" s="382">
        <v>41</v>
      </c>
      <c r="AF1046" s="386">
        <v>2016</v>
      </c>
      <c r="AG1046" s="390">
        <v>2.4345352999999998</v>
      </c>
      <c r="AH1046" s="387">
        <v>0</v>
      </c>
      <c r="AI1046" s="387">
        <v>0</v>
      </c>
      <c r="AJ1046" s="387">
        <v>0</v>
      </c>
      <c r="AK1046" s="387">
        <v>0</v>
      </c>
      <c r="AL1046" s="387">
        <v>2.2838221733732924E-2</v>
      </c>
      <c r="AM1046" s="387">
        <v>5.1315867549753752E-3</v>
      </c>
      <c r="AN1046" s="387">
        <v>0</v>
      </c>
      <c r="AO1046" s="387">
        <v>0.18270561942560457</v>
      </c>
      <c r="AP1046" s="387">
        <v>3.4210752663968363E-2</v>
      </c>
      <c r="AQ1046" s="391">
        <v>0</v>
      </c>
      <c r="AR1046" s="391">
        <v>0</v>
      </c>
      <c r="AS1046" s="391">
        <v>0</v>
      </c>
      <c r="AT1046" s="391">
        <v>0</v>
      </c>
      <c r="AU1046" s="391">
        <v>5.5600456999999999E-2</v>
      </c>
      <c r="AV1046" s="391">
        <v>1.2493029100000001E-2</v>
      </c>
      <c r="AW1046" s="391">
        <v>0</v>
      </c>
      <c r="AX1046" s="391">
        <v>0.44480328000000002</v>
      </c>
      <c r="AY1046" s="391">
        <v>8.3287285000000016E-2</v>
      </c>
    </row>
    <row r="1047" spans="1:51" customFormat="1" x14ac:dyDescent="0.25">
      <c r="A1047" s="384" t="s">
        <v>2164</v>
      </c>
      <c r="B1047" s="384" t="s">
        <v>1038</v>
      </c>
      <c r="C1047" s="382">
        <v>9</v>
      </c>
      <c r="D1047" s="384" t="s">
        <v>766</v>
      </c>
      <c r="E1047" s="382">
        <v>41</v>
      </c>
      <c r="F1047" s="386">
        <v>2017</v>
      </c>
      <c r="G1047" s="390">
        <v>6.2458518999999972</v>
      </c>
      <c r="H1047" s="387">
        <v>0</v>
      </c>
      <c r="I1047" s="387">
        <v>0</v>
      </c>
      <c r="J1047" s="387">
        <v>0</v>
      </c>
      <c r="K1047" s="387">
        <v>0</v>
      </c>
      <c r="L1047" s="387">
        <v>2.2838122850783578E-2</v>
      </c>
      <c r="M1047" s="387">
        <v>5.1315730044767813E-3</v>
      </c>
      <c r="N1047" s="387">
        <v>0</v>
      </c>
      <c r="O1047" s="387">
        <v>0.18270486849039755</v>
      </c>
      <c r="P1047" s="387">
        <v>3.4210611205814867E-2</v>
      </c>
      <c r="Q1047" s="391">
        <v>0</v>
      </c>
      <c r="R1047" s="391">
        <v>0</v>
      </c>
      <c r="S1047" s="391">
        <v>0</v>
      </c>
      <c r="T1047" s="391">
        <v>0</v>
      </c>
      <c r="U1047" s="391">
        <v>0.14264353299999996</v>
      </c>
      <c r="V1047" s="391">
        <v>3.2051045E-2</v>
      </c>
      <c r="W1047" s="391">
        <v>0</v>
      </c>
      <c r="X1047" s="391">
        <v>1.1411475499999992</v>
      </c>
      <c r="Y1047" s="391">
        <v>0.21367441099999998</v>
      </c>
      <c r="AA1047" s="384" t="s">
        <v>2164</v>
      </c>
      <c r="AB1047" s="384" t="s">
        <v>1038</v>
      </c>
      <c r="AC1047" s="382">
        <v>9</v>
      </c>
      <c r="AD1047" s="384" t="s">
        <v>766</v>
      </c>
      <c r="AE1047" s="382">
        <v>41</v>
      </c>
      <c r="AF1047" s="386">
        <v>2017</v>
      </c>
      <c r="AG1047" s="390">
        <v>6.2458518999999972</v>
      </c>
      <c r="AH1047" s="387">
        <v>0</v>
      </c>
      <c r="AI1047" s="387">
        <v>0</v>
      </c>
      <c r="AJ1047" s="387">
        <v>0</v>
      </c>
      <c r="AK1047" s="387">
        <v>0</v>
      </c>
      <c r="AL1047" s="387">
        <v>2.2838122850783578E-2</v>
      </c>
      <c r="AM1047" s="387">
        <v>5.1315730044767813E-3</v>
      </c>
      <c r="AN1047" s="387">
        <v>0</v>
      </c>
      <c r="AO1047" s="387">
        <v>0.18270486849039755</v>
      </c>
      <c r="AP1047" s="387">
        <v>3.4210611205814867E-2</v>
      </c>
      <c r="AQ1047" s="391">
        <v>0</v>
      </c>
      <c r="AR1047" s="391">
        <v>0</v>
      </c>
      <c r="AS1047" s="391">
        <v>0</v>
      </c>
      <c r="AT1047" s="391">
        <v>0</v>
      </c>
      <c r="AU1047" s="391">
        <v>0.14264353299999996</v>
      </c>
      <c r="AV1047" s="391">
        <v>3.2051045E-2</v>
      </c>
      <c r="AW1047" s="391">
        <v>0</v>
      </c>
      <c r="AX1047" s="391">
        <v>1.1411475499999992</v>
      </c>
      <c r="AY1047" s="391">
        <v>0.21367441099999998</v>
      </c>
    </row>
    <row r="1048" spans="1:51" customFormat="1" x14ac:dyDescent="0.25">
      <c r="A1048" s="384" t="s">
        <v>2165</v>
      </c>
      <c r="B1048" s="384" t="s">
        <v>1038</v>
      </c>
      <c r="C1048" s="382">
        <v>9</v>
      </c>
      <c r="D1048" s="384" t="s">
        <v>766</v>
      </c>
      <c r="E1048" s="382">
        <v>41</v>
      </c>
      <c r="F1048" s="386">
        <v>2018</v>
      </c>
      <c r="G1048" s="390">
        <v>13.321475199999997</v>
      </c>
      <c r="H1048" s="387">
        <v>0</v>
      </c>
      <c r="I1048" s="387">
        <v>0</v>
      </c>
      <c r="J1048" s="387">
        <v>0</v>
      </c>
      <c r="K1048" s="387">
        <v>0</v>
      </c>
      <c r="L1048" s="387">
        <v>2.2838199631224031E-2</v>
      </c>
      <c r="M1048" s="387">
        <v>5.1315806976092266E-3</v>
      </c>
      <c r="N1048" s="387">
        <v>0</v>
      </c>
      <c r="O1048" s="387">
        <v>0.18270553399371273</v>
      </c>
      <c r="P1048" s="387">
        <v>3.4210710387390139E-2</v>
      </c>
      <c r="Q1048" s="391">
        <v>0</v>
      </c>
      <c r="R1048" s="391">
        <v>0</v>
      </c>
      <c r="S1048" s="391">
        <v>0</v>
      </c>
      <c r="T1048" s="391">
        <v>0</v>
      </c>
      <c r="U1048" s="391">
        <v>0.30423851000000002</v>
      </c>
      <c r="V1048" s="391">
        <v>6.8360224999999997E-2</v>
      </c>
      <c r="W1048" s="391">
        <v>0</v>
      </c>
      <c r="X1048" s="391">
        <v>2.4339072400000004</v>
      </c>
      <c r="Y1048" s="391">
        <v>0.45573712999999999</v>
      </c>
      <c r="AA1048" s="384" t="s">
        <v>2165</v>
      </c>
      <c r="AB1048" s="384" t="s">
        <v>1038</v>
      </c>
      <c r="AC1048" s="382">
        <v>9</v>
      </c>
      <c r="AD1048" s="384" t="s">
        <v>766</v>
      </c>
      <c r="AE1048" s="382">
        <v>41</v>
      </c>
      <c r="AF1048" s="386">
        <v>2018</v>
      </c>
      <c r="AG1048" s="390">
        <v>13.321475199999997</v>
      </c>
      <c r="AH1048" s="387">
        <v>0</v>
      </c>
      <c r="AI1048" s="387">
        <v>0</v>
      </c>
      <c r="AJ1048" s="387">
        <v>0</v>
      </c>
      <c r="AK1048" s="387">
        <v>0</v>
      </c>
      <c r="AL1048" s="387">
        <v>2.2838199631224031E-2</v>
      </c>
      <c r="AM1048" s="387">
        <v>5.1315806976092266E-3</v>
      </c>
      <c r="AN1048" s="387">
        <v>0</v>
      </c>
      <c r="AO1048" s="387">
        <v>0.18270553399371273</v>
      </c>
      <c r="AP1048" s="387">
        <v>3.4210710387390139E-2</v>
      </c>
      <c r="AQ1048" s="391">
        <v>0</v>
      </c>
      <c r="AR1048" s="391">
        <v>0</v>
      </c>
      <c r="AS1048" s="391">
        <v>0</v>
      </c>
      <c r="AT1048" s="391">
        <v>0</v>
      </c>
      <c r="AU1048" s="391">
        <v>0.30423851000000002</v>
      </c>
      <c r="AV1048" s="391">
        <v>6.8360224999999997E-2</v>
      </c>
      <c r="AW1048" s="391">
        <v>0</v>
      </c>
      <c r="AX1048" s="391">
        <v>2.4339072400000004</v>
      </c>
      <c r="AY1048" s="391">
        <v>0.45573712999999999</v>
      </c>
    </row>
    <row r="1049" spans="1:51" customFormat="1" x14ac:dyDescent="0.25">
      <c r="A1049" s="384" t="s">
        <v>2166</v>
      </c>
      <c r="B1049" s="384" t="s">
        <v>1038</v>
      </c>
      <c r="C1049" s="382">
        <v>9</v>
      </c>
      <c r="D1049" s="384" t="s">
        <v>766</v>
      </c>
      <c r="E1049" s="382">
        <v>41</v>
      </c>
      <c r="F1049" s="386">
        <v>2019</v>
      </c>
      <c r="G1049" s="390">
        <v>4.6244163999999985</v>
      </c>
      <c r="H1049" s="387">
        <v>0</v>
      </c>
      <c r="I1049" s="387">
        <v>0</v>
      </c>
      <c r="J1049" s="387">
        <v>0</v>
      </c>
      <c r="K1049" s="387">
        <v>0</v>
      </c>
      <c r="L1049" s="387">
        <v>2.2838275765997205E-2</v>
      </c>
      <c r="M1049" s="387">
        <v>5.1315939023138151E-3</v>
      </c>
      <c r="N1049" s="387">
        <v>0</v>
      </c>
      <c r="O1049" s="387">
        <v>0.18270625024165218</v>
      </c>
      <c r="P1049" s="387">
        <v>3.4210804632558614E-2</v>
      </c>
      <c r="Q1049" s="391">
        <v>0</v>
      </c>
      <c r="R1049" s="391">
        <v>0</v>
      </c>
      <c r="S1049" s="391">
        <v>0</v>
      </c>
      <c r="T1049" s="391">
        <v>0</v>
      </c>
      <c r="U1049" s="391">
        <v>0.10561369700000001</v>
      </c>
      <c r="V1049" s="391">
        <v>2.3730626999999997E-2</v>
      </c>
      <c r="W1049" s="391">
        <v>0</v>
      </c>
      <c r="X1049" s="391">
        <v>0.84490978000000005</v>
      </c>
      <c r="Y1049" s="391">
        <v>0.15820500599999998</v>
      </c>
      <c r="AA1049" s="384" t="s">
        <v>2166</v>
      </c>
      <c r="AB1049" s="384" t="s">
        <v>1038</v>
      </c>
      <c r="AC1049" s="382">
        <v>9</v>
      </c>
      <c r="AD1049" s="384" t="s">
        <v>766</v>
      </c>
      <c r="AE1049" s="382">
        <v>41</v>
      </c>
      <c r="AF1049" s="386">
        <v>2019</v>
      </c>
      <c r="AG1049" s="390">
        <v>4.6244163999999985</v>
      </c>
      <c r="AH1049" s="387">
        <v>0</v>
      </c>
      <c r="AI1049" s="387">
        <v>0</v>
      </c>
      <c r="AJ1049" s="387">
        <v>0</v>
      </c>
      <c r="AK1049" s="387">
        <v>0</v>
      </c>
      <c r="AL1049" s="387">
        <v>2.2838275765997205E-2</v>
      </c>
      <c r="AM1049" s="387">
        <v>5.1315939023138151E-3</v>
      </c>
      <c r="AN1049" s="387">
        <v>0</v>
      </c>
      <c r="AO1049" s="387">
        <v>0.18270625024165218</v>
      </c>
      <c r="AP1049" s="387">
        <v>3.4210804632558614E-2</v>
      </c>
      <c r="AQ1049" s="391">
        <v>0</v>
      </c>
      <c r="AR1049" s="391">
        <v>0</v>
      </c>
      <c r="AS1049" s="391">
        <v>0</v>
      </c>
      <c r="AT1049" s="391">
        <v>0</v>
      </c>
      <c r="AU1049" s="391">
        <v>0.10561369700000001</v>
      </c>
      <c r="AV1049" s="391">
        <v>2.3730626999999997E-2</v>
      </c>
      <c r="AW1049" s="391">
        <v>0</v>
      </c>
      <c r="AX1049" s="391">
        <v>0.84490978000000005</v>
      </c>
      <c r="AY1049" s="391">
        <v>0.15820500599999998</v>
      </c>
    </row>
    <row r="1050" spans="1:51" customFormat="1" x14ac:dyDescent="0.25">
      <c r="A1050" s="384" t="s">
        <v>2167</v>
      </c>
      <c r="B1050" s="384" t="s">
        <v>1038</v>
      </c>
      <c r="C1050" s="382">
        <v>9</v>
      </c>
      <c r="D1050" s="384" t="s">
        <v>766</v>
      </c>
      <c r="E1050" s="382">
        <v>41</v>
      </c>
      <c r="F1050" s="386">
        <v>2020</v>
      </c>
      <c r="G1050" s="390">
        <v>6.0599277000000011</v>
      </c>
      <c r="H1050" s="387">
        <v>0</v>
      </c>
      <c r="I1050" s="387">
        <v>0</v>
      </c>
      <c r="J1050" s="387">
        <v>0</v>
      </c>
      <c r="K1050" s="387">
        <v>0</v>
      </c>
      <c r="L1050" s="387">
        <v>2.2838259109923039E-2</v>
      </c>
      <c r="M1050" s="387">
        <v>5.1315943917944759E-3</v>
      </c>
      <c r="N1050" s="387">
        <v>0</v>
      </c>
      <c r="O1050" s="387">
        <v>0.18270617816116844</v>
      </c>
      <c r="P1050" s="387">
        <v>3.4210770204403586E-2</v>
      </c>
      <c r="Q1050" s="391">
        <v>0</v>
      </c>
      <c r="R1050" s="391">
        <v>0</v>
      </c>
      <c r="S1050" s="391">
        <v>0</v>
      </c>
      <c r="T1050" s="391">
        <v>0</v>
      </c>
      <c r="U1050" s="391">
        <v>0.138398199</v>
      </c>
      <c r="V1050" s="391">
        <v>3.1097091000000004E-2</v>
      </c>
      <c r="W1050" s="391">
        <v>0</v>
      </c>
      <c r="X1050" s="391">
        <v>1.1071862299999999</v>
      </c>
      <c r="Y1050" s="391">
        <v>0.207314794</v>
      </c>
      <c r="AA1050" s="384" t="s">
        <v>2167</v>
      </c>
      <c r="AB1050" s="384" t="s">
        <v>1038</v>
      </c>
      <c r="AC1050" s="382">
        <v>9</v>
      </c>
      <c r="AD1050" s="384" t="s">
        <v>766</v>
      </c>
      <c r="AE1050" s="382">
        <v>41</v>
      </c>
      <c r="AF1050" s="386">
        <v>2020</v>
      </c>
      <c r="AG1050" s="390">
        <v>6.0599277000000011</v>
      </c>
      <c r="AH1050" s="387">
        <v>0</v>
      </c>
      <c r="AI1050" s="387">
        <v>0</v>
      </c>
      <c r="AJ1050" s="387">
        <v>0</v>
      </c>
      <c r="AK1050" s="387">
        <v>0</v>
      </c>
      <c r="AL1050" s="387">
        <v>2.2838259109923039E-2</v>
      </c>
      <c r="AM1050" s="387">
        <v>5.1315943917944759E-3</v>
      </c>
      <c r="AN1050" s="387">
        <v>0</v>
      </c>
      <c r="AO1050" s="387">
        <v>0.18270617816116844</v>
      </c>
      <c r="AP1050" s="387">
        <v>3.4210770204403586E-2</v>
      </c>
      <c r="AQ1050" s="391">
        <v>0</v>
      </c>
      <c r="AR1050" s="391">
        <v>0</v>
      </c>
      <c r="AS1050" s="391">
        <v>0</v>
      </c>
      <c r="AT1050" s="391">
        <v>0</v>
      </c>
      <c r="AU1050" s="391">
        <v>0.138398199</v>
      </c>
      <c r="AV1050" s="391">
        <v>3.1097091000000004E-2</v>
      </c>
      <c r="AW1050" s="391">
        <v>0</v>
      </c>
      <c r="AX1050" s="391">
        <v>1.1071862299999999</v>
      </c>
      <c r="AY1050" s="391">
        <v>0.207314794</v>
      </c>
    </row>
    <row r="1051" spans="1:51" customFormat="1" x14ac:dyDescent="0.25">
      <c r="A1051" s="384" t="s">
        <v>2168</v>
      </c>
      <c r="B1051" s="384" t="s">
        <v>1038</v>
      </c>
      <c r="C1051" s="382">
        <v>9</v>
      </c>
      <c r="D1051" s="384" t="s">
        <v>766</v>
      </c>
      <c r="E1051" s="382">
        <v>41</v>
      </c>
      <c r="F1051" s="386">
        <v>2021</v>
      </c>
      <c r="G1051" s="390">
        <v>6.6914707000000009</v>
      </c>
      <c r="H1051" s="387">
        <v>0</v>
      </c>
      <c r="I1051" s="387">
        <v>0</v>
      </c>
      <c r="J1051" s="387">
        <v>0</v>
      </c>
      <c r="K1051" s="387">
        <v>0</v>
      </c>
      <c r="L1051" s="387">
        <v>2.3320684644109704E-2</v>
      </c>
      <c r="M1051" s="387">
        <v>5.1315893828840931E-3</v>
      </c>
      <c r="N1051" s="387">
        <v>0</v>
      </c>
      <c r="O1051" s="387">
        <v>0.18656565289899571</v>
      </c>
      <c r="P1051" s="387">
        <v>3.4210796140824458E-2</v>
      </c>
      <c r="Q1051" s="391">
        <v>0</v>
      </c>
      <c r="R1051" s="391">
        <v>0</v>
      </c>
      <c r="S1051" s="391">
        <v>0</v>
      </c>
      <c r="T1051" s="391">
        <v>0</v>
      </c>
      <c r="U1051" s="391">
        <v>0.15604967800000002</v>
      </c>
      <c r="V1051" s="391">
        <v>3.4337879999999994E-2</v>
      </c>
      <c r="W1051" s="391">
        <v>0</v>
      </c>
      <c r="X1051" s="391">
        <v>1.2483986</v>
      </c>
      <c r="Y1051" s="391">
        <v>0.22892053999999998</v>
      </c>
      <c r="AA1051" s="384" t="s">
        <v>2168</v>
      </c>
      <c r="AB1051" s="384" t="s">
        <v>1038</v>
      </c>
      <c r="AC1051" s="382">
        <v>9</v>
      </c>
      <c r="AD1051" s="384" t="s">
        <v>766</v>
      </c>
      <c r="AE1051" s="382">
        <v>41</v>
      </c>
      <c r="AF1051" s="386">
        <v>2021</v>
      </c>
      <c r="AG1051" s="390">
        <v>6.6914707000000009</v>
      </c>
      <c r="AH1051" s="387">
        <v>0</v>
      </c>
      <c r="AI1051" s="387">
        <v>0</v>
      </c>
      <c r="AJ1051" s="387">
        <v>0</v>
      </c>
      <c r="AK1051" s="387">
        <v>0</v>
      </c>
      <c r="AL1051" s="387">
        <v>2.3320684644109704E-2</v>
      </c>
      <c r="AM1051" s="387">
        <v>5.1315893828840931E-3</v>
      </c>
      <c r="AN1051" s="387">
        <v>0</v>
      </c>
      <c r="AO1051" s="387">
        <v>0.18656565289899571</v>
      </c>
      <c r="AP1051" s="387">
        <v>3.4210796140824458E-2</v>
      </c>
      <c r="AQ1051" s="391">
        <v>0</v>
      </c>
      <c r="AR1051" s="391">
        <v>0</v>
      </c>
      <c r="AS1051" s="391">
        <v>0</v>
      </c>
      <c r="AT1051" s="391">
        <v>0</v>
      </c>
      <c r="AU1051" s="391">
        <v>0.15604967800000002</v>
      </c>
      <c r="AV1051" s="391">
        <v>3.4337879999999994E-2</v>
      </c>
      <c r="AW1051" s="391">
        <v>0</v>
      </c>
      <c r="AX1051" s="391">
        <v>1.2483986</v>
      </c>
      <c r="AY1051" s="391">
        <v>0.22892053999999998</v>
      </c>
    </row>
    <row r="1052" spans="1:51" customFormat="1" x14ac:dyDescent="0.25">
      <c r="A1052" s="384" t="s">
        <v>2169</v>
      </c>
      <c r="B1052" s="384" t="s">
        <v>1038</v>
      </c>
      <c r="C1052" s="382">
        <v>9</v>
      </c>
      <c r="D1052" s="384" t="s">
        <v>766</v>
      </c>
      <c r="E1052" s="382">
        <v>41</v>
      </c>
      <c r="F1052" s="386">
        <v>2022</v>
      </c>
      <c r="G1052" s="390">
        <v>5.6822888000000003</v>
      </c>
      <c r="H1052" s="387">
        <v>0</v>
      </c>
      <c r="I1052" s="387">
        <v>0</v>
      </c>
      <c r="J1052" s="387">
        <v>0</v>
      </c>
      <c r="K1052" s="387">
        <v>0</v>
      </c>
      <c r="L1052" s="387">
        <v>2.3320640619322271E-2</v>
      </c>
      <c r="M1052" s="387">
        <v>5.1315813092780499E-3</v>
      </c>
      <c r="N1052" s="387">
        <v>0</v>
      </c>
      <c r="O1052" s="387">
        <v>0.1865649137720701</v>
      </c>
      <c r="P1052" s="387">
        <v>3.4210704848370251E-2</v>
      </c>
      <c r="Q1052" s="391">
        <v>0</v>
      </c>
      <c r="R1052" s="391">
        <v>0</v>
      </c>
      <c r="S1052" s="391">
        <v>0</v>
      </c>
      <c r="T1052" s="391">
        <v>0</v>
      </c>
      <c r="U1052" s="391">
        <v>0.132514615</v>
      </c>
      <c r="V1052" s="391">
        <v>2.9159127E-2</v>
      </c>
      <c r="W1052" s="391">
        <v>0</v>
      </c>
      <c r="X1052" s="391">
        <v>1.0601157199999998</v>
      </c>
      <c r="Y1052" s="391">
        <v>0.19439510499999998</v>
      </c>
      <c r="AA1052" s="384" t="s">
        <v>2169</v>
      </c>
      <c r="AB1052" s="384" t="s">
        <v>1038</v>
      </c>
      <c r="AC1052" s="382">
        <v>9</v>
      </c>
      <c r="AD1052" s="384" t="s">
        <v>766</v>
      </c>
      <c r="AE1052" s="382">
        <v>41</v>
      </c>
      <c r="AF1052" s="386">
        <v>2022</v>
      </c>
      <c r="AG1052" s="390">
        <v>5.6822888000000003</v>
      </c>
      <c r="AH1052" s="387">
        <v>0</v>
      </c>
      <c r="AI1052" s="387">
        <v>0</v>
      </c>
      <c r="AJ1052" s="387">
        <v>0</v>
      </c>
      <c r="AK1052" s="387">
        <v>0</v>
      </c>
      <c r="AL1052" s="387">
        <v>2.3320640619322271E-2</v>
      </c>
      <c r="AM1052" s="387">
        <v>5.1315813092780499E-3</v>
      </c>
      <c r="AN1052" s="387">
        <v>0</v>
      </c>
      <c r="AO1052" s="387">
        <v>0.1865649137720701</v>
      </c>
      <c r="AP1052" s="387">
        <v>3.4210704848370251E-2</v>
      </c>
      <c r="AQ1052" s="391">
        <v>0</v>
      </c>
      <c r="AR1052" s="391">
        <v>0</v>
      </c>
      <c r="AS1052" s="391">
        <v>0</v>
      </c>
      <c r="AT1052" s="391">
        <v>0</v>
      </c>
      <c r="AU1052" s="391">
        <v>0.132514615</v>
      </c>
      <c r="AV1052" s="391">
        <v>2.9159127E-2</v>
      </c>
      <c r="AW1052" s="391">
        <v>0</v>
      </c>
      <c r="AX1052" s="391">
        <v>1.0601157199999998</v>
      </c>
      <c r="AY1052" s="391">
        <v>0.19439510499999998</v>
      </c>
    </row>
    <row r="1053" spans="1:51" customFormat="1" x14ac:dyDescent="0.25">
      <c r="A1053" s="384" t="s">
        <v>2170</v>
      </c>
      <c r="B1053" s="384" t="s">
        <v>1038</v>
      </c>
      <c r="C1053" s="382">
        <v>9</v>
      </c>
      <c r="D1053" s="384" t="s">
        <v>766</v>
      </c>
      <c r="E1053" s="382">
        <v>41</v>
      </c>
      <c r="F1053" s="386">
        <v>2023</v>
      </c>
      <c r="G1053" s="390">
        <v>5.4739290999999994</v>
      </c>
      <c r="H1053" s="387">
        <v>0</v>
      </c>
      <c r="I1053" s="387">
        <v>0</v>
      </c>
      <c r="J1053" s="387">
        <v>0</v>
      </c>
      <c r="K1053" s="387">
        <v>0</v>
      </c>
      <c r="L1053" s="387">
        <v>2.3320671069707501E-2</v>
      </c>
      <c r="M1053" s="387">
        <v>5.1316119531033023E-3</v>
      </c>
      <c r="N1053" s="387">
        <v>0</v>
      </c>
      <c r="O1053" s="387">
        <v>0.18656557499073198</v>
      </c>
      <c r="P1053" s="387">
        <v>3.4210937989679113E-2</v>
      </c>
      <c r="Q1053" s="391">
        <v>0</v>
      </c>
      <c r="R1053" s="391">
        <v>0</v>
      </c>
      <c r="S1053" s="391">
        <v>0</v>
      </c>
      <c r="T1053" s="391">
        <v>0</v>
      </c>
      <c r="U1053" s="391">
        <v>0.12765570000000001</v>
      </c>
      <c r="V1053" s="391">
        <v>2.809008E-2</v>
      </c>
      <c r="W1053" s="391">
        <v>0</v>
      </c>
      <c r="X1053" s="391">
        <v>1.0212467299999999</v>
      </c>
      <c r="Y1053" s="391">
        <v>0.18726824899999997</v>
      </c>
      <c r="AA1053" s="384" t="s">
        <v>2170</v>
      </c>
      <c r="AB1053" s="384" t="s">
        <v>1038</v>
      </c>
      <c r="AC1053" s="382">
        <v>9</v>
      </c>
      <c r="AD1053" s="384" t="s">
        <v>766</v>
      </c>
      <c r="AE1053" s="382">
        <v>41</v>
      </c>
      <c r="AF1053" s="386">
        <v>2023</v>
      </c>
      <c r="AG1053" s="390">
        <v>5.4739290999999994</v>
      </c>
      <c r="AH1053" s="387">
        <v>0</v>
      </c>
      <c r="AI1053" s="387">
        <v>0</v>
      </c>
      <c r="AJ1053" s="387">
        <v>0</v>
      </c>
      <c r="AK1053" s="387">
        <v>0</v>
      </c>
      <c r="AL1053" s="387">
        <v>2.3320671069707501E-2</v>
      </c>
      <c r="AM1053" s="387">
        <v>5.1316119531033023E-3</v>
      </c>
      <c r="AN1053" s="387">
        <v>0</v>
      </c>
      <c r="AO1053" s="387">
        <v>0.18656557499073198</v>
      </c>
      <c r="AP1053" s="387">
        <v>3.4210937989679113E-2</v>
      </c>
      <c r="AQ1053" s="391">
        <v>0</v>
      </c>
      <c r="AR1053" s="391">
        <v>0</v>
      </c>
      <c r="AS1053" s="391">
        <v>0</v>
      </c>
      <c r="AT1053" s="391">
        <v>0</v>
      </c>
      <c r="AU1053" s="391">
        <v>0.12765570000000001</v>
      </c>
      <c r="AV1053" s="391">
        <v>2.809008E-2</v>
      </c>
      <c r="AW1053" s="391">
        <v>0</v>
      </c>
      <c r="AX1053" s="391">
        <v>1.0212467299999999</v>
      </c>
      <c r="AY1053" s="391">
        <v>0.18726824899999997</v>
      </c>
    </row>
    <row r="1054" spans="1:51" customFormat="1" x14ac:dyDescent="0.25">
      <c r="A1054" s="384" t="s">
        <v>2171</v>
      </c>
      <c r="B1054" s="384" t="s">
        <v>1038</v>
      </c>
      <c r="C1054" s="382">
        <v>9</v>
      </c>
      <c r="D1054" s="384" t="s">
        <v>766</v>
      </c>
      <c r="E1054" s="382">
        <v>41</v>
      </c>
      <c r="F1054" s="386">
        <v>2024</v>
      </c>
      <c r="G1054" s="390">
        <v>3.8289137999999991</v>
      </c>
      <c r="H1054" s="387">
        <v>0</v>
      </c>
      <c r="I1054" s="387">
        <v>0</v>
      </c>
      <c r="J1054" s="387">
        <v>0</v>
      </c>
      <c r="K1054" s="387">
        <v>0</v>
      </c>
      <c r="L1054" s="387">
        <v>1.8607191156928111E-2</v>
      </c>
      <c r="M1054" s="387">
        <v>4.1580972650781542E-3</v>
      </c>
      <c r="N1054" s="387">
        <v>0</v>
      </c>
      <c r="O1054" s="387">
        <v>0.14885746187339083</v>
      </c>
      <c r="P1054" s="387">
        <v>2.7720794080033882E-2</v>
      </c>
      <c r="Q1054" s="391">
        <v>0</v>
      </c>
      <c r="R1054" s="391">
        <v>0</v>
      </c>
      <c r="S1054" s="391">
        <v>0</v>
      </c>
      <c r="T1054" s="391">
        <v>0</v>
      </c>
      <c r="U1054" s="391">
        <v>7.1245330999999995E-2</v>
      </c>
      <c r="V1054" s="391">
        <v>1.5920996E-2</v>
      </c>
      <c r="W1054" s="391">
        <v>0</v>
      </c>
      <c r="X1054" s="391">
        <v>0.56996238999999982</v>
      </c>
      <c r="Y1054" s="391">
        <v>0.10614053100000001</v>
      </c>
      <c r="AA1054" s="384" t="s">
        <v>2171</v>
      </c>
      <c r="AB1054" s="384" t="s">
        <v>1038</v>
      </c>
      <c r="AC1054" s="382">
        <v>9</v>
      </c>
      <c r="AD1054" s="384" t="s">
        <v>766</v>
      </c>
      <c r="AE1054" s="382">
        <v>41</v>
      </c>
      <c r="AF1054" s="386">
        <v>2024</v>
      </c>
      <c r="AG1054" s="390">
        <v>3.8289137999999991</v>
      </c>
      <c r="AH1054" s="387">
        <v>0</v>
      </c>
      <c r="AI1054" s="387">
        <v>0</v>
      </c>
      <c r="AJ1054" s="387">
        <v>0</v>
      </c>
      <c r="AK1054" s="387">
        <v>0</v>
      </c>
      <c r="AL1054" s="387">
        <v>1.8607191156928111E-2</v>
      </c>
      <c r="AM1054" s="387">
        <v>4.1580972650781542E-3</v>
      </c>
      <c r="AN1054" s="387">
        <v>0</v>
      </c>
      <c r="AO1054" s="387">
        <v>0.14885746187339083</v>
      </c>
      <c r="AP1054" s="387">
        <v>2.7720794080033882E-2</v>
      </c>
      <c r="AQ1054" s="391">
        <v>0</v>
      </c>
      <c r="AR1054" s="391">
        <v>0</v>
      </c>
      <c r="AS1054" s="391">
        <v>0</v>
      </c>
      <c r="AT1054" s="391">
        <v>0</v>
      </c>
      <c r="AU1054" s="391">
        <v>7.1245330999999995E-2</v>
      </c>
      <c r="AV1054" s="391">
        <v>1.5920996E-2</v>
      </c>
      <c r="AW1054" s="391">
        <v>0</v>
      </c>
      <c r="AX1054" s="391">
        <v>0.56996238999999982</v>
      </c>
      <c r="AY1054" s="391">
        <v>0.10614053100000001</v>
      </c>
    </row>
    <row r="1055" spans="1:51" customFormat="1" x14ac:dyDescent="0.25">
      <c r="A1055" s="384" t="s">
        <v>2172</v>
      </c>
      <c r="B1055" s="384" t="s">
        <v>1038</v>
      </c>
      <c r="C1055" s="382">
        <v>9</v>
      </c>
      <c r="D1055" s="384" t="s">
        <v>766</v>
      </c>
      <c r="E1055" s="382">
        <v>41</v>
      </c>
      <c r="F1055" s="386">
        <v>2025</v>
      </c>
      <c r="G1055" s="390">
        <v>12.048880400000002</v>
      </c>
      <c r="H1055" s="387">
        <v>0</v>
      </c>
      <c r="I1055" s="387">
        <v>0</v>
      </c>
      <c r="J1055" s="387">
        <v>0</v>
      </c>
      <c r="K1055" s="387">
        <v>0</v>
      </c>
      <c r="L1055" s="387">
        <v>1.8459795899376671E-2</v>
      </c>
      <c r="M1055" s="387">
        <v>4.1283194245998155E-3</v>
      </c>
      <c r="N1055" s="387">
        <v>0</v>
      </c>
      <c r="O1055" s="387">
        <v>0.14767842578966919</v>
      </c>
      <c r="P1055" s="387">
        <v>2.7522291614746213E-2</v>
      </c>
      <c r="Q1055" s="391">
        <v>0</v>
      </c>
      <c r="R1055" s="391">
        <v>0</v>
      </c>
      <c r="S1055" s="391">
        <v>0</v>
      </c>
      <c r="T1055" s="391">
        <v>0</v>
      </c>
      <c r="U1055" s="391">
        <v>0.22241987299999999</v>
      </c>
      <c r="V1055" s="391">
        <v>4.9741627000000004E-2</v>
      </c>
      <c r="W1055" s="391">
        <v>0</v>
      </c>
      <c r="X1055" s="391">
        <v>1.7793596899999999</v>
      </c>
      <c r="Y1055" s="391">
        <v>0.33161280000000004</v>
      </c>
      <c r="AA1055" s="384" t="s">
        <v>2172</v>
      </c>
      <c r="AB1055" s="384" t="s">
        <v>1038</v>
      </c>
      <c r="AC1055" s="382">
        <v>9</v>
      </c>
      <c r="AD1055" s="384" t="s">
        <v>766</v>
      </c>
      <c r="AE1055" s="382">
        <v>41</v>
      </c>
      <c r="AF1055" s="386">
        <v>2025</v>
      </c>
      <c r="AG1055" s="390">
        <v>12.048880400000002</v>
      </c>
      <c r="AH1055" s="387">
        <v>0</v>
      </c>
      <c r="AI1055" s="387">
        <v>0</v>
      </c>
      <c r="AJ1055" s="387">
        <v>0</v>
      </c>
      <c r="AK1055" s="387">
        <v>0</v>
      </c>
      <c r="AL1055" s="387">
        <v>1.8459795899376671E-2</v>
      </c>
      <c r="AM1055" s="387">
        <v>4.1283194245998155E-3</v>
      </c>
      <c r="AN1055" s="387">
        <v>0</v>
      </c>
      <c r="AO1055" s="387">
        <v>0.14767842578966919</v>
      </c>
      <c r="AP1055" s="387">
        <v>2.7522291614746213E-2</v>
      </c>
      <c r="AQ1055" s="391">
        <v>0</v>
      </c>
      <c r="AR1055" s="391">
        <v>0</v>
      </c>
      <c r="AS1055" s="391">
        <v>0</v>
      </c>
      <c r="AT1055" s="391">
        <v>0</v>
      </c>
      <c r="AU1055" s="391">
        <v>0.22241987299999999</v>
      </c>
      <c r="AV1055" s="391">
        <v>4.9741627000000004E-2</v>
      </c>
      <c r="AW1055" s="391">
        <v>0</v>
      </c>
      <c r="AX1055" s="391">
        <v>1.7793596899999999</v>
      </c>
      <c r="AY1055" s="391">
        <v>0.33161280000000004</v>
      </c>
    </row>
    <row r="1056" spans="1:51" customFormat="1" x14ac:dyDescent="0.25">
      <c r="A1056" s="384" t="s">
        <v>2173</v>
      </c>
      <c r="B1056" s="384" t="s">
        <v>1038</v>
      </c>
      <c r="C1056" s="382">
        <v>9</v>
      </c>
      <c r="D1056" s="384" t="s">
        <v>766</v>
      </c>
      <c r="E1056" s="382">
        <v>41</v>
      </c>
      <c r="F1056" s="386">
        <v>2026</v>
      </c>
      <c r="G1056" s="390">
        <v>15.2220134</v>
      </c>
      <c r="H1056" s="387">
        <v>0</v>
      </c>
      <c r="I1056" s="387">
        <v>0</v>
      </c>
      <c r="J1056" s="387">
        <v>0</v>
      </c>
      <c r="K1056" s="387">
        <v>0</v>
      </c>
      <c r="L1056" s="387">
        <v>1.8421090077348105E-2</v>
      </c>
      <c r="M1056" s="387">
        <v>4.1203076985860485E-3</v>
      </c>
      <c r="N1056" s="387">
        <v>0</v>
      </c>
      <c r="O1056" s="387">
        <v>0.14736859185789442</v>
      </c>
      <c r="P1056" s="387">
        <v>2.7468885292138819E-2</v>
      </c>
      <c r="Q1056" s="391">
        <v>0</v>
      </c>
      <c r="R1056" s="391">
        <v>0</v>
      </c>
      <c r="S1056" s="391">
        <v>0</v>
      </c>
      <c r="T1056" s="391">
        <v>0</v>
      </c>
      <c r="U1056" s="391">
        <v>0.28040607999999989</v>
      </c>
      <c r="V1056" s="391">
        <v>6.2719378999999992E-2</v>
      </c>
      <c r="W1056" s="391">
        <v>0</v>
      </c>
      <c r="X1056" s="391">
        <v>2.2432466799999995</v>
      </c>
      <c r="Y1056" s="391">
        <v>0.41813174000000003</v>
      </c>
      <c r="AA1056" s="384" t="s">
        <v>2173</v>
      </c>
      <c r="AB1056" s="384" t="s">
        <v>1038</v>
      </c>
      <c r="AC1056" s="382">
        <v>9</v>
      </c>
      <c r="AD1056" s="384" t="s">
        <v>766</v>
      </c>
      <c r="AE1056" s="382">
        <v>41</v>
      </c>
      <c r="AF1056" s="386">
        <v>2026</v>
      </c>
      <c r="AG1056" s="390">
        <v>15.2220134</v>
      </c>
      <c r="AH1056" s="387">
        <v>0</v>
      </c>
      <c r="AI1056" s="387">
        <v>0</v>
      </c>
      <c r="AJ1056" s="387">
        <v>0</v>
      </c>
      <c r="AK1056" s="387">
        <v>0</v>
      </c>
      <c r="AL1056" s="387">
        <v>1.8421090077348105E-2</v>
      </c>
      <c r="AM1056" s="387">
        <v>4.1203076985860485E-3</v>
      </c>
      <c r="AN1056" s="387">
        <v>0</v>
      </c>
      <c r="AO1056" s="387">
        <v>0.14736859185789442</v>
      </c>
      <c r="AP1056" s="387">
        <v>2.7468885292138819E-2</v>
      </c>
      <c r="AQ1056" s="391">
        <v>0</v>
      </c>
      <c r="AR1056" s="391">
        <v>0</v>
      </c>
      <c r="AS1056" s="391">
        <v>0</v>
      </c>
      <c r="AT1056" s="391">
        <v>0</v>
      </c>
      <c r="AU1056" s="391">
        <v>0.28040607999999989</v>
      </c>
      <c r="AV1056" s="391">
        <v>6.2719378999999992E-2</v>
      </c>
      <c r="AW1056" s="391">
        <v>0</v>
      </c>
      <c r="AX1056" s="391">
        <v>2.2432466799999995</v>
      </c>
      <c r="AY1056" s="391">
        <v>0.41813174000000003</v>
      </c>
    </row>
    <row r="1057" spans="1:51" customFormat="1" x14ac:dyDescent="0.25">
      <c r="A1057" s="384" t="s">
        <v>2174</v>
      </c>
      <c r="B1057" s="384" t="s">
        <v>1038</v>
      </c>
      <c r="C1057" s="382">
        <v>9</v>
      </c>
      <c r="D1057" s="384" t="s">
        <v>766</v>
      </c>
      <c r="E1057" s="382">
        <v>41</v>
      </c>
      <c r="F1057" s="386">
        <v>2027</v>
      </c>
      <c r="G1057" s="390">
        <v>26.455968999999996</v>
      </c>
      <c r="H1057" s="387">
        <v>0</v>
      </c>
      <c r="I1057" s="387">
        <v>0</v>
      </c>
      <c r="J1057" s="387">
        <v>0</v>
      </c>
      <c r="K1057" s="387">
        <v>0</v>
      </c>
      <c r="L1057" s="387">
        <v>1.8523933861579599E-2</v>
      </c>
      <c r="M1057" s="387">
        <v>4.126067693834991E-3</v>
      </c>
      <c r="N1057" s="387">
        <v>0</v>
      </c>
      <c r="O1057" s="387">
        <v>0.14819140058714161</v>
      </c>
      <c r="P1057" s="387">
        <v>2.7507255923984501E-2</v>
      </c>
      <c r="Q1057" s="391">
        <v>0</v>
      </c>
      <c r="R1057" s="391">
        <v>0</v>
      </c>
      <c r="S1057" s="391">
        <v>0</v>
      </c>
      <c r="T1057" s="391">
        <v>0</v>
      </c>
      <c r="U1057" s="391">
        <v>0.49006862000000007</v>
      </c>
      <c r="V1057" s="391">
        <v>0.10915911899999999</v>
      </c>
      <c r="W1057" s="391">
        <v>0</v>
      </c>
      <c r="X1057" s="391">
        <v>3.9205470999999994</v>
      </c>
      <c r="Y1057" s="391">
        <v>0.72773111000000024</v>
      </c>
      <c r="AA1057" s="384" t="s">
        <v>2174</v>
      </c>
      <c r="AB1057" s="384" t="s">
        <v>1038</v>
      </c>
      <c r="AC1057" s="382">
        <v>9</v>
      </c>
      <c r="AD1057" s="384" t="s">
        <v>766</v>
      </c>
      <c r="AE1057" s="382">
        <v>41</v>
      </c>
      <c r="AF1057" s="386">
        <v>2027</v>
      </c>
      <c r="AG1057" s="390">
        <v>26.455968999999996</v>
      </c>
      <c r="AH1057" s="387">
        <v>0</v>
      </c>
      <c r="AI1057" s="387">
        <v>0</v>
      </c>
      <c r="AJ1057" s="387">
        <v>0</v>
      </c>
      <c r="AK1057" s="387">
        <v>0</v>
      </c>
      <c r="AL1057" s="387">
        <v>1.8523933861579599E-2</v>
      </c>
      <c r="AM1057" s="387">
        <v>4.126067693834991E-3</v>
      </c>
      <c r="AN1057" s="387">
        <v>0</v>
      </c>
      <c r="AO1057" s="387">
        <v>0.14819140058714161</v>
      </c>
      <c r="AP1057" s="387">
        <v>2.7507255923984501E-2</v>
      </c>
      <c r="AQ1057" s="391">
        <v>0</v>
      </c>
      <c r="AR1057" s="391">
        <v>0</v>
      </c>
      <c r="AS1057" s="391">
        <v>0</v>
      </c>
      <c r="AT1057" s="391">
        <v>0</v>
      </c>
      <c r="AU1057" s="391">
        <v>0.49006862000000007</v>
      </c>
      <c r="AV1057" s="391">
        <v>0.10915911899999999</v>
      </c>
      <c r="AW1057" s="391">
        <v>0</v>
      </c>
      <c r="AX1057" s="391">
        <v>3.9205470999999994</v>
      </c>
      <c r="AY1057" s="391">
        <v>0.72773111000000024</v>
      </c>
    </row>
    <row r="1058" spans="1:51" customFormat="1" x14ac:dyDescent="0.25">
      <c r="A1058" s="384" t="s">
        <v>2175</v>
      </c>
      <c r="B1058" s="384" t="s">
        <v>1038</v>
      </c>
      <c r="C1058" s="382">
        <v>9</v>
      </c>
      <c r="D1058" s="384" t="s">
        <v>766</v>
      </c>
      <c r="E1058" s="382">
        <v>41</v>
      </c>
      <c r="F1058" s="386">
        <v>2028</v>
      </c>
      <c r="G1058" s="390">
        <v>41.101425999999989</v>
      </c>
      <c r="H1058" s="387">
        <v>0</v>
      </c>
      <c r="I1058" s="387">
        <v>0</v>
      </c>
      <c r="J1058" s="387">
        <v>0</v>
      </c>
      <c r="K1058" s="387">
        <v>0</v>
      </c>
      <c r="L1058" s="387">
        <v>1.8514185858174367E-2</v>
      </c>
      <c r="M1058" s="387">
        <v>4.1238183317532607E-3</v>
      </c>
      <c r="N1058" s="387">
        <v>0</v>
      </c>
      <c r="O1058" s="387">
        <v>0.14811352773988917</v>
      </c>
      <c r="P1058" s="387">
        <v>2.7492249782282503E-2</v>
      </c>
      <c r="Q1058" s="391">
        <v>0</v>
      </c>
      <c r="R1058" s="391">
        <v>0</v>
      </c>
      <c r="S1058" s="391">
        <v>0</v>
      </c>
      <c r="T1058" s="391">
        <v>0</v>
      </c>
      <c r="U1058" s="391">
        <v>0.76095944000000004</v>
      </c>
      <c r="V1058" s="391">
        <v>0.16949481400000005</v>
      </c>
      <c r="W1058" s="391">
        <v>0</v>
      </c>
      <c r="X1058" s="391">
        <v>6.0876772000000008</v>
      </c>
      <c r="Y1058" s="391">
        <v>1.1299706700000001</v>
      </c>
      <c r="AA1058" s="384" t="s">
        <v>2175</v>
      </c>
      <c r="AB1058" s="384" t="s">
        <v>1038</v>
      </c>
      <c r="AC1058" s="382">
        <v>9</v>
      </c>
      <c r="AD1058" s="384" t="s">
        <v>766</v>
      </c>
      <c r="AE1058" s="382">
        <v>41</v>
      </c>
      <c r="AF1058" s="386">
        <v>2028</v>
      </c>
      <c r="AG1058" s="390">
        <v>41.101425999999989</v>
      </c>
      <c r="AH1058" s="387">
        <v>0</v>
      </c>
      <c r="AI1058" s="387">
        <v>0</v>
      </c>
      <c r="AJ1058" s="387">
        <v>0</v>
      </c>
      <c r="AK1058" s="387">
        <v>0</v>
      </c>
      <c r="AL1058" s="387">
        <v>1.8514185858174367E-2</v>
      </c>
      <c r="AM1058" s="387">
        <v>4.1238183317532607E-3</v>
      </c>
      <c r="AN1058" s="387">
        <v>0</v>
      </c>
      <c r="AO1058" s="387">
        <v>0.14811352773988917</v>
      </c>
      <c r="AP1058" s="387">
        <v>2.7492249782282503E-2</v>
      </c>
      <c r="AQ1058" s="391">
        <v>0</v>
      </c>
      <c r="AR1058" s="391">
        <v>0</v>
      </c>
      <c r="AS1058" s="391">
        <v>0</v>
      </c>
      <c r="AT1058" s="391">
        <v>0</v>
      </c>
      <c r="AU1058" s="391">
        <v>0.76095944000000004</v>
      </c>
      <c r="AV1058" s="391">
        <v>0.16949481400000005</v>
      </c>
      <c r="AW1058" s="391">
        <v>0</v>
      </c>
      <c r="AX1058" s="391">
        <v>6.0876772000000008</v>
      </c>
      <c r="AY1058" s="391">
        <v>1.1299706700000001</v>
      </c>
    </row>
    <row r="1059" spans="1:51" customFormat="1" x14ac:dyDescent="0.25">
      <c r="A1059" s="384" t="s">
        <v>2176</v>
      </c>
      <c r="B1059" s="384" t="s">
        <v>1038</v>
      </c>
      <c r="C1059" s="382">
        <v>9</v>
      </c>
      <c r="D1059" s="384" t="s">
        <v>766</v>
      </c>
      <c r="E1059" s="382">
        <v>41</v>
      </c>
      <c r="F1059" s="386">
        <v>2029</v>
      </c>
      <c r="G1059" s="390">
        <v>56.041711000000014</v>
      </c>
      <c r="H1059" s="387">
        <v>0</v>
      </c>
      <c r="I1059" s="387">
        <v>0</v>
      </c>
      <c r="J1059" s="387">
        <v>0</v>
      </c>
      <c r="K1059" s="387">
        <v>0</v>
      </c>
      <c r="L1059" s="387">
        <v>1.8423366659879457E-2</v>
      </c>
      <c r="M1059" s="387">
        <v>4.1053511017891632E-3</v>
      </c>
      <c r="N1059" s="387">
        <v>0</v>
      </c>
      <c r="O1059" s="387">
        <v>0.14738701143510766</v>
      </c>
      <c r="P1059" s="387">
        <v>2.7369151345147179E-2</v>
      </c>
      <c r="Q1059" s="391">
        <v>0</v>
      </c>
      <c r="R1059" s="391">
        <v>0</v>
      </c>
      <c r="S1059" s="391">
        <v>0</v>
      </c>
      <c r="T1059" s="391">
        <v>0</v>
      </c>
      <c r="U1059" s="391">
        <v>1.0324769900000001</v>
      </c>
      <c r="V1059" s="391">
        <v>0.23007089999999994</v>
      </c>
      <c r="W1059" s="391">
        <v>0</v>
      </c>
      <c r="X1059" s="391">
        <v>8.2598203000000012</v>
      </c>
      <c r="Y1059" s="391">
        <v>1.5338140699999998</v>
      </c>
      <c r="AA1059" s="384" t="s">
        <v>2176</v>
      </c>
      <c r="AB1059" s="384" t="s">
        <v>1038</v>
      </c>
      <c r="AC1059" s="382">
        <v>9</v>
      </c>
      <c r="AD1059" s="384" t="s">
        <v>766</v>
      </c>
      <c r="AE1059" s="382">
        <v>41</v>
      </c>
      <c r="AF1059" s="386">
        <v>2029</v>
      </c>
      <c r="AG1059" s="390">
        <v>56.041711000000014</v>
      </c>
      <c r="AH1059" s="387">
        <v>0</v>
      </c>
      <c r="AI1059" s="387">
        <v>0</v>
      </c>
      <c r="AJ1059" s="387">
        <v>0</v>
      </c>
      <c r="AK1059" s="387">
        <v>0</v>
      </c>
      <c r="AL1059" s="387">
        <v>1.8423366659879457E-2</v>
      </c>
      <c r="AM1059" s="387">
        <v>4.1053511017891632E-3</v>
      </c>
      <c r="AN1059" s="387">
        <v>0</v>
      </c>
      <c r="AO1059" s="387">
        <v>0.14738701143510766</v>
      </c>
      <c r="AP1059" s="387">
        <v>2.7369151345147179E-2</v>
      </c>
      <c r="AQ1059" s="391">
        <v>0</v>
      </c>
      <c r="AR1059" s="391">
        <v>0</v>
      </c>
      <c r="AS1059" s="391">
        <v>0</v>
      </c>
      <c r="AT1059" s="391">
        <v>0</v>
      </c>
      <c r="AU1059" s="391">
        <v>1.0324769900000001</v>
      </c>
      <c r="AV1059" s="391">
        <v>0.23007089999999994</v>
      </c>
      <c r="AW1059" s="391">
        <v>0</v>
      </c>
      <c r="AX1059" s="391">
        <v>8.2598203000000012</v>
      </c>
      <c r="AY1059" s="391">
        <v>1.5338140699999998</v>
      </c>
    </row>
    <row r="1060" spans="1:51" customFormat="1" x14ac:dyDescent="0.25">
      <c r="A1060" s="384" t="s">
        <v>2177</v>
      </c>
      <c r="B1060" s="384" t="s">
        <v>1038</v>
      </c>
      <c r="C1060" s="382">
        <v>9</v>
      </c>
      <c r="D1060" s="384" t="s">
        <v>766</v>
      </c>
      <c r="E1060" s="382">
        <v>41</v>
      </c>
      <c r="F1060" s="386">
        <v>2030</v>
      </c>
      <c r="G1060" s="390">
        <v>70.728218999999996</v>
      </c>
      <c r="H1060" s="387">
        <v>0</v>
      </c>
      <c r="I1060" s="387">
        <v>0</v>
      </c>
      <c r="J1060" s="387">
        <v>0</v>
      </c>
      <c r="K1060" s="387">
        <v>0</v>
      </c>
      <c r="L1060" s="387">
        <v>1.8287130770251687E-2</v>
      </c>
      <c r="M1060" s="387">
        <v>4.0778071903662663E-3</v>
      </c>
      <c r="N1060" s="387">
        <v>0</v>
      </c>
      <c r="O1060" s="387">
        <v>0.14629696246133389</v>
      </c>
      <c r="P1060" s="387">
        <v>2.7185520534597375E-2</v>
      </c>
      <c r="Q1060" s="391">
        <v>0</v>
      </c>
      <c r="R1060" s="391">
        <v>0</v>
      </c>
      <c r="S1060" s="391">
        <v>0</v>
      </c>
      <c r="T1060" s="391">
        <v>0</v>
      </c>
      <c r="U1060" s="391">
        <v>1.2934161899999999</v>
      </c>
      <c r="V1060" s="391">
        <v>0.28841603999999998</v>
      </c>
      <c r="W1060" s="391">
        <v>0</v>
      </c>
      <c r="X1060" s="391">
        <v>10.347323600000001</v>
      </c>
      <c r="Y1060" s="391">
        <v>1.9227834500000001</v>
      </c>
      <c r="AA1060" s="384" t="s">
        <v>2177</v>
      </c>
      <c r="AB1060" s="384" t="s">
        <v>1038</v>
      </c>
      <c r="AC1060" s="382">
        <v>9</v>
      </c>
      <c r="AD1060" s="384" t="s">
        <v>766</v>
      </c>
      <c r="AE1060" s="382">
        <v>41</v>
      </c>
      <c r="AF1060" s="386">
        <v>2030</v>
      </c>
      <c r="AG1060" s="390">
        <v>70.728218999999996</v>
      </c>
      <c r="AH1060" s="387">
        <v>0</v>
      </c>
      <c r="AI1060" s="387">
        <v>0</v>
      </c>
      <c r="AJ1060" s="387">
        <v>0</v>
      </c>
      <c r="AK1060" s="387">
        <v>0</v>
      </c>
      <c r="AL1060" s="387">
        <v>1.8287130770251687E-2</v>
      </c>
      <c r="AM1060" s="387">
        <v>4.0778071903662663E-3</v>
      </c>
      <c r="AN1060" s="387">
        <v>0</v>
      </c>
      <c r="AO1060" s="387">
        <v>0.14629696246133389</v>
      </c>
      <c r="AP1060" s="387">
        <v>2.7185520534597375E-2</v>
      </c>
      <c r="AQ1060" s="391">
        <v>0</v>
      </c>
      <c r="AR1060" s="391">
        <v>0</v>
      </c>
      <c r="AS1060" s="391">
        <v>0</v>
      </c>
      <c r="AT1060" s="391">
        <v>0</v>
      </c>
      <c r="AU1060" s="391">
        <v>1.2934161899999999</v>
      </c>
      <c r="AV1060" s="391">
        <v>0.28841603999999998</v>
      </c>
      <c r="AW1060" s="391">
        <v>0</v>
      </c>
      <c r="AX1060" s="391">
        <v>10.347323600000001</v>
      </c>
      <c r="AY1060" s="391">
        <v>1.9227834500000001</v>
      </c>
    </row>
    <row r="1061" spans="1:51" customFormat="1" x14ac:dyDescent="0.25">
      <c r="A1061" s="384" t="s">
        <v>2178</v>
      </c>
      <c r="B1061" s="384" t="s">
        <v>1038</v>
      </c>
      <c r="C1061" s="382">
        <v>9</v>
      </c>
      <c r="D1061" s="384" t="s">
        <v>766</v>
      </c>
      <c r="E1061" s="382">
        <v>41</v>
      </c>
      <c r="F1061" s="386">
        <v>2031</v>
      </c>
      <c r="G1061" s="390">
        <v>79.022668999999979</v>
      </c>
      <c r="H1061" s="387">
        <v>0</v>
      </c>
      <c r="I1061" s="387">
        <v>0</v>
      </c>
      <c r="J1061" s="387">
        <v>0</v>
      </c>
      <c r="K1061" s="387">
        <v>0</v>
      </c>
      <c r="L1061" s="387">
        <v>1.8183371786645173E-2</v>
      </c>
      <c r="M1061" s="387">
        <v>4.0568719591083432E-3</v>
      </c>
      <c r="N1061" s="387">
        <v>0</v>
      </c>
      <c r="O1061" s="387">
        <v>0.14546686850073368</v>
      </c>
      <c r="P1061" s="387">
        <v>2.7045930200105001E-2</v>
      </c>
      <c r="Q1061" s="391">
        <v>0</v>
      </c>
      <c r="R1061" s="391">
        <v>0</v>
      </c>
      <c r="S1061" s="391">
        <v>0</v>
      </c>
      <c r="T1061" s="391">
        <v>0</v>
      </c>
      <c r="U1061" s="391">
        <v>1.4368985699999997</v>
      </c>
      <c r="V1061" s="391">
        <v>0.32058485000000003</v>
      </c>
      <c r="W1061" s="391">
        <v>0</v>
      </c>
      <c r="X1061" s="391">
        <v>11.4951802</v>
      </c>
      <c r="Y1061" s="391">
        <v>2.1372415900000008</v>
      </c>
      <c r="AA1061" s="384" t="s">
        <v>2178</v>
      </c>
      <c r="AB1061" s="384" t="s">
        <v>1038</v>
      </c>
      <c r="AC1061" s="382">
        <v>9</v>
      </c>
      <c r="AD1061" s="384" t="s">
        <v>766</v>
      </c>
      <c r="AE1061" s="382">
        <v>41</v>
      </c>
      <c r="AF1061" s="386">
        <v>2031</v>
      </c>
      <c r="AG1061" s="390">
        <v>79.022668999999979</v>
      </c>
      <c r="AH1061" s="387">
        <v>0</v>
      </c>
      <c r="AI1061" s="387">
        <v>0</v>
      </c>
      <c r="AJ1061" s="387">
        <v>0</v>
      </c>
      <c r="AK1061" s="387">
        <v>0</v>
      </c>
      <c r="AL1061" s="387">
        <v>1.8183371786645173E-2</v>
      </c>
      <c r="AM1061" s="387">
        <v>4.0568719591083432E-3</v>
      </c>
      <c r="AN1061" s="387">
        <v>0</v>
      </c>
      <c r="AO1061" s="387">
        <v>0.14546686850073368</v>
      </c>
      <c r="AP1061" s="387">
        <v>2.7045930200105001E-2</v>
      </c>
      <c r="AQ1061" s="391">
        <v>0</v>
      </c>
      <c r="AR1061" s="391">
        <v>0</v>
      </c>
      <c r="AS1061" s="391">
        <v>0</v>
      </c>
      <c r="AT1061" s="391">
        <v>0</v>
      </c>
      <c r="AU1061" s="391">
        <v>1.4368985699999997</v>
      </c>
      <c r="AV1061" s="391">
        <v>0.32058485000000003</v>
      </c>
      <c r="AW1061" s="391">
        <v>0</v>
      </c>
      <c r="AX1061" s="391">
        <v>11.4951802</v>
      </c>
      <c r="AY1061" s="391">
        <v>2.1372415900000008</v>
      </c>
    </row>
    <row r="1062" spans="1:51" customFormat="1" x14ac:dyDescent="0.25">
      <c r="A1062" s="384" t="s">
        <v>2179</v>
      </c>
      <c r="B1062" s="384" t="s">
        <v>1038</v>
      </c>
      <c r="C1062" s="382">
        <v>9</v>
      </c>
      <c r="D1062" s="384" t="s">
        <v>253</v>
      </c>
      <c r="E1062" s="382">
        <v>42</v>
      </c>
      <c r="F1062" s="386">
        <v>42</v>
      </c>
      <c r="G1062" s="390">
        <v>2435.1625518853998</v>
      </c>
      <c r="H1062" s="387">
        <v>0</v>
      </c>
      <c r="I1062" s="387">
        <v>0</v>
      </c>
      <c r="J1062" s="387">
        <v>0</v>
      </c>
      <c r="K1062" s="387">
        <v>0</v>
      </c>
      <c r="L1062" s="387">
        <v>1.062778328660827E-2</v>
      </c>
      <c r="M1062" s="387">
        <v>2.5705087862757103E-3</v>
      </c>
      <c r="N1062" s="387">
        <v>0</v>
      </c>
      <c r="O1062" s="387">
        <v>8.5022261259109388E-2</v>
      </c>
      <c r="P1062" s="387">
        <v>1.7136809342173182E-2</v>
      </c>
      <c r="Q1062" s="391">
        <v>0</v>
      </c>
      <c r="R1062" s="391">
        <v>0</v>
      </c>
      <c r="S1062" s="391">
        <v>0</v>
      </c>
      <c r="T1062" s="391">
        <v>0</v>
      </c>
      <c r="U1062" s="391">
        <v>25.880379869101997</v>
      </c>
      <c r="V1062" s="391">
        <v>6.2596067356310003</v>
      </c>
      <c r="W1062" s="391">
        <v>0</v>
      </c>
      <c r="X1062" s="391">
        <v>207.04302669479998</v>
      </c>
      <c r="Y1062" s="391">
        <v>41.730916368860001</v>
      </c>
      <c r="AA1062" s="384" t="s">
        <v>2179</v>
      </c>
      <c r="AB1062" s="384" t="s">
        <v>1038</v>
      </c>
      <c r="AC1062" s="382">
        <v>9</v>
      </c>
      <c r="AD1062" s="384" t="s">
        <v>253</v>
      </c>
      <c r="AE1062" s="382">
        <v>42</v>
      </c>
      <c r="AF1062" s="386">
        <v>42</v>
      </c>
      <c r="AG1062" s="390">
        <v>2435.1625518853998</v>
      </c>
      <c r="AH1062" s="387">
        <v>0</v>
      </c>
      <c r="AI1062" s="387">
        <v>0</v>
      </c>
      <c r="AJ1062" s="387">
        <v>0</v>
      </c>
      <c r="AK1062" s="387">
        <v>0</v>
      </c>
      <c r="AL1062" s="387">
        <v>1.062778328660827E-2</v>
      </c>
      <c r="AM1062" s="387">
        <v>2.5705087862757103E-3</v>
      </c>
      <c r="AN1062" s="387">
        <v>0</v>
      </c>
      <c r="AO1062" s="387">
        <v>8.5022261259109388E-2</v>
      </c>
      <c r="AP1062" s="387">
        <v>1.7136809342173182E-2</v>
      </c>
      <c r="AQ1062" s="391">
        <v>0</v>
      </c>
      <c r="AR1062" s="391">
        <v>0</v>
      </c>
      <c r="AS1062" s="391">
        <v>0</v>
      </c>
      <c r="AT1062" s="391">
        <v>0</v>
      </c>
      <c r="AU1062" s="391">
        <v>25.880379869101997</v>
      </c>
      <c r="AV1062" s="391">
        <v>6.2596067356310003</v>
      </c>
      <c r="AW1062" s="391">
        <v>0</v>
      </c>
      <c r="AX1062" s="391">
        <v>207.04302669479998</v>
      </c>
      <c r="AY1062" s="391">
        <v>41.730916368860001</v>
      </c>
    </row>
    <row r="1063" spans="1:51" customFormat="1" x14ac:dyDescent="0.25">
      <c r="A1063" s="384" t="s">
        <v>2180</v>
      </c>
      <c r="B1063" s="384" t="s">
        <v>1038</v>
      </c>
      <c r="C1063" s="382">
        <v>9</v>
      </c>
      <c r="D1063" s="384" t="s">
        <v>253</v>
      </c>
      <c r="E1063" s="382">
        <v>42</v>
      </c>
      <c r="F1063" s="386">
        <v>2001</v>
      </c>
      <c r="G1063" s="390">
        <v>0.14673436100000001</v>
      </c>
      <c r="H1063" s="387">
        <v>0</v>
      </c>
      <c r="I1063" s="387">
        <v>0</v>
      </c>
      <c r="J1063" s="387">
        <v>0</v>
      </c>
      <c r="K1063" s="387">
        <v>0</v>
      </c>
      <c r="L1063" s="387">
        <v>1.2380159272987192E-2</v>
      </c>
      <c r="M1063" s="387">
        <v>2.7570418901405104E-3</v>
      </c>
      <c r="N1063" s="387">
        <v>0</v>
      </c>
      <c r="O1063" s="387">
        <v>9.9041215029382235E-2</v>
      </c>
      <c r="P1063" s="387">
        <v>1.8380363546885922E-2</v>
      </c>
      <c r="Q1063" s="391">
        <v>0</v>
      </c>
      <c r="R1063" s="391">
        <v>0</v>
      </c>
      <c r="S1063" s="391">
        <v>0</v>
      </c>
      <c r="T1063" s="391">
        <v>0</v>
      </c>
      <c r="U1063" s="391">
        <v>1.8165947600000002E-3</v>
      </c>
      <c r="V1063" s="391">
        <v>4.0455278E-4</v>
      </c>
      <c r="W1063" s="391">
        <v>0</v>
      </c>
      <c r="X1063" s="391">
        <v>1.4532749399999999E-2</v>
      </c>
      <c r="Y1063" s="391">
        <v>2.6970308999999994E-3</v>
      </c>
      <c r="AA1063" s="384" t="s">
        <v>2180</v>
      </c>
      <c r="AB1063" s="384" t="s">
        <v>1038</v>
      </c>
      <c r="AC1063" s="382">
        <v>9</v>
      </c>
      <c r="AD1063" s="384" t="s">
        <v>253</v>
      </c>
      <c r="AE1063" s="382">
        <v>42</v>
      </c>
      <c r="AF1063" s="386">
        <v>2001</v>
      </c>
      <c r="AG1063" s="390">
        <v>0.14673436100000001</v>
      </c>
      <c r="AH1063" s="387">
        <v>0</v>
      </c>
      <c r="AI1063" s="387">
        <v>0</v>
      </c>
      <c r="AJ1063" s="387">
        <v>0</v>
      </c>
      <c r="AK1063" s="387">
        <v>0</v>
      </c>
      <c r="AL1063" s="387">
        <v>1.2380159272987192E-2</v>
      </c>
      <c r="AM1063" s="387">
        <v>2.7570418901405104E-3</v>
      </c>
      <c r="AN1063" s="387">
        <v>0</v>
      </c>
      <c r="AO1063" s="387">
        <v>9.9041215029382235E-2</v>
      </c>
      <c r="AP1063" s="387">
        <v>1.8380363546885922E-2</v>
      </c>
      <c r="AQ1063" s="391">
        <v>0</v>
      </c>
      <c r="AR1063" s="391">
        <v>0</v>
      </c>
      <c r="AS1063" s="391">
        <v>0</v>
      </c>
      <c r="AT1063" s="391">
        <v>0</v>
      </c>
      <c r="AU1063" s="391">
        <v>1.8165947600000002E-3</v>
      </c>
      <c r="AV1063" s="391">
        <v>4.0455278E-4</v>
      </c>
      <c r="AW1063" s="391">
        <v>0</v>
      </c>
      <c r="AX1063" s="391">
        <v>1.4532749399999999E-2</v>
      </c>
      <c r="AY1063" s="391">
        <v>2.6970308999999994E-3</v>
      </c>
    </row>
    <row r="1064" spans="1:51" customFormat="1" x14ac:dyDescent="0.25">
      <c r="A1064" s="384" t="s">
        <v>2181</v>
      </c>
      <c r="B1064" s="384" t="s">
        <v>1038</v>
      </c>
      <c r="C1064" s="382">
        <v>9</v>
      </c>
      <c r="D1064" s="384" t="s">
        <v>253</v>
      </c>
      <c r="E1064" s="382">
        <v>42</v>
      </c>
      <c r="F1064" s="386">
        <v>2002</v>
      </c>
      <c r="G1064" s="390">
        <v>1.16139963</v>
      </c>
      <c r="H1064" s="387">
        <v>0</v>
      </c>
      <c r="I1064" s="387">
        <v>0</v>
      </c>
      <c r="J1064" s="387">
        <v>0</v>
      </c>
      <c r="K1064" s="387">
        <v>0</v>
      </c>
      <c r="L1064" s="387">
        <v>1.2380179335858754E-2</v>
      </c>
      <c r="M1064" s="387">
        <v>2.7570428965953777E-3</v>
      </c>
      <c r="N1064" s="387">
        <v>0</v>
      </c>
      <c r="O1064" s="387">
        <v>9.904138336947807E-2</v>
      </c>
      <c r="P1064" s="387">
        <v>1.8380387119634269E-2</v>
      </c>
      <c r="Q1064" s="391">
        <v>0</v>
      </c>
      <c r="R1064" s="391">
        <v>0</v>
      </c>
      <c r="S1064" s="391">
        <v>0</v>
      </c>
      <c r="T1064" s="391">
        <v>0</v>
      </c>
      <c r="U1064" s="391">
        <v>1.4378335700000003E-2</v>
      </c>
      <c r="V1064" s="391">
        <v>3.2020285999999998E-3</v>
      </c>
      <c r="W1064" s="391">
        <v>0</v>
      </c>
      <c r="X1064" s="391">
        <v>0.11502662599999999</v>
      </c>
      <c r="Y1064" s="391">
        <v>2.1346974800000005E-2</v>
      </c>
      <c r="AA1064" s="384" t="s">
        <v>2181</v>
      </c>
      <c r="AB1064" s="384" t="s">
        <v>1038</v>
      </c>
      <c r="AC1064" s="382">
        <v>9</v>
      </c>
      <c r="AD1064" s="384" t="s">
        <v>253</v>
      </c>
      <c r="AE1064" s="382">
        <v>42</v>
      </c>
      <c r="AF1064" s="386">
        <v>2002</v>
      </c>
      <c r="AG1064" s="390">
        <v>1.16139963</v>
      </c>
      <c r="AH1064" s="387">
        <v>0</v>
      </c>
      <c r="AI1064" s="387">
        <v>0</v>
      </c>
      <c r="AJ1064" s="387">
        <v>0</v>
      </c>
      <c r="AK1064" s="387">
        <v>0</v>
      </c>
      <c r="AL1064" s="387">
        <v>1.2380179335858754E-2</v>
      </c>
      <c r="AM1064" s="387">
        <v>2.7570428965953777E-3</v>
      </c>
      <c r="AN1064" s="387">
        <v>0</v>
      </c>
      <c r="AO1064" s="387">
        <v>9.904138336947807E-2</v>
      </c>
      <c r="AP1064" s="387">
        <v>1.8380387119634269E-2</v>
      </c>
      <c r="AQ1064" s="391">
        <v>0</v>
      </c>
      <c r="AR1064" s="391">
        <v>0</v>
      </c>
      <c r="AS1064" s="391">
        <v>0</v>
      </c>
      <c r="AT1064" s="391">
        <v>0</v>
      </c>
      <c r="AU1064" s="391">
        <v>1.4378335700000003E-2</v>
      </c>
      <c r="AV1064" s="391">
        <v>3.2020285999999998E-3</v>
      </c>
      <c r="AW1064" s="391">
        <v>0</v>
      </c>
      <c r="AX1064" s="391">
        <v>0.11502662599999999</v>
      </c>
      <c r="AY1064" s="391">
        <v>2.1346974800000005E-2</v>
      </c>
    </row>
    <row r="1065" spans="1:51" customFormat="1" x14ac:dyDescent="0.25">
      <c r="A1065" s="384" t="s">
        <v>2182</v>
      </c>
      <c r="B1065" s="384" t="s">
        <v>1038</v>
      </c>
      <c r="C1065" s="382">
        <v>9</v>
      </c>
      <c r="D1065" s="384" t="s">
        <v>253</v>
      </c>
      <c r="E1065" s="382">
        <v>42</v>
      </c>
      <c r="F1065" s="386">
        <v>2003</v>
      </c>
      <c r="G1065" s="390">
        <v>1.3516636399999997E-2</v>
      </c>
      <c r="H1065" s="387">
        <v>0</v>
      </c>
      <c r="I1065" s="387">
        <v>0</v>
      </c>
      <c r="J1065" s="387">
        <v>0</v>
      </c>
      <c r="K1065" s="387">
        <v>0</v>
      </c>
      <c r="L1065" s="387">
        <v>1.2380170409851381E-2</v>
      </c>
      <c r="M1065" s="387">
        <v>2.7570404276022406E-3</v>
      </c>
      <c r="N1065" s="387">
        <v>0</v>
      </c>
      <c r="O1065" s="387">
        <v>9.9041319185000837E-2</v>
      </c>
      <c r="P1065" s="387">
        <v>1.8380351638370627E-2</v>
      </c>
      <c r="Q1065" s="391">
        <v>0</v>
      </c>
      <c r="R1065" s="391">
        <v>0</v>
      </c>
      <c r="S1065" s="391">
        <v>0</v>
      </c>
      <c r="T1065" s="391">
        <v>0</v>
      </c>
      <c r="U1065" s="391">
        <v>1.6733826200000007E-4</v>
      </c>
      <c r="V1065" s="391">
        <v>3.7265913000000001E-5</v>
      </c>
      <c r="W1065" s="391">
        <v>0</v>
      </c>
      <c r="X1065" s="391">
        <v>1.3387055000000003E-3</v>
      </c>
      <c r="Y1065" s="391">
        <v>2.4844053E-4</v>
      </c>
      <c r="AA1065" s="384" t="s">
        <v>2182</v>
      </c>
      <c r="AB1065" s="384" t="s">
        <v>1038</v>
      </c>
      <c r="AC1065" s="382">
        <v>9</v>
      </c>
      <c r="AD1065" s="384" t="s">
        <v>253</v>
      </c>
      <c r="AE1065" s="382">
        <v>42</v>
      </c>
      <c r="AF1065" s="386">
        <v>2003</v>
      </c>
      <c r="AG1065" s="390">
        <v>1.3516636399999997E-2</v>
      </c>
      <c r="AH1065" s="387">
        <v>0</v>
      </c>
      <c r="AI1065" s="387">
        <v>0</v>
      </c>
      <c r="AJ1065" s="387">
        <v>0</v>
      </c>
      <c r="AK1065" s="387">
        <v>0</v>
      </c>
      <c r="AL1065" s="387">
        <v>1.2380170409851381E-2</v>
      </c>
      <c r="AM1065" s="387">
        <v>2.7570404276022406E-3</v>
      </c>
      <c r="AN1065" s="387">
        <v>0</v>
      </c>
      <c r="AO1065" s="387">
        <v>9.9041319185000837E-2</v>
      </c>
      <c r="AP1065" s="387">
        <v>1.8380351638370627E-2</v>
      </c>
      <c r="AQ1065" s="391">
        <v>0</v>
      </c>
      <c r="AR1065" s="391">
        <v>0</v>
      </c>
      <c r="AS1065" s="391">
        <v>0</v>
      </c>
      <c r="AT1065" s="391">
        <v>0</v>
      </c>
      <c r="AU1065" s="391">
        <v>1.6733826200000007E-4</v>
      </c>
      <c r="AV1065" s="391">
        <v>3.7265913000000001E-5</v>
      </c>
      <c r="AW1065" s="391">
        <v>0</v>
      </c>
      <c r="AX1065" s="391">
        <v>1.3387055000000003E-3</v>
      </c>
      <c r="AY1065" s="391">
        <v>2.4844053E-4</v>
      </c>
    </row>
    <row r="1066" spans="1:51" customFormat="1" x14ac:dyDescent="0.25">
      <c r="A1066" s="384" t="s">
        <v>2183</v>
      </c>
      <c r="B1066" s="384" t="s">
        <v>1038</v>
      </c>
      <c r="C1066" s="382">
        <v>9</v>
      </c>
      <c r="D1066" s="384" t="s">
        <v>253</v>
      </c>
      <c r="E1066" s="382">
        <v>42</v>
      </c>
      <c r="F1066" s="386">
        <v>2004</v>
      </c>
      <c r="G1066" s="390">
        <v>3.8101058000000007E-2</v>
      </c>
      <c r="H1066" s="387">
        <v>0</v>
      </c>
      <c r="I1066" s="387">
        <v>0</v>
      </c>
      <c r="J1066" s="387">
        <v>0</v>
      </c>
      <c r="K1066" s="387">
        <v>0</v>
      </c>
      <c r="L1066" s="387">
        <v>1.238019112225177E-2</v>
      </c>
      <c r="M1066" s="387">
        <v>2.7570451718164886E-3</v>
      </c>
      <c r="N1066" s="387">
        <v>0</v>
      </c>
      <c r="O1066" s="387">
        <v>9.9041446565604541E-2</v>
      </c>
      <c r="P1066" s="387">
        <v>1.8380398518067394E-2</v>
      </c>
      <c r="Q1066" s="391">
        <v>0</v>
      </c>
      <c r="R1066" s="391">
        <v>0</v>
      </c>
      <c r="S1066" s="391">
        <v>0</v>
      </c>
      <c r="T1066" s="391">
        <v>0</v>
      </c>
      <c r="U1066" s="391">
        <v>4.7169837999999989E-4</v>
      </c>
      <c r="V1066" s="391">
        <v>1.0504633800000002E-4</v>
      </c>
      <c r="W1066" s="391">
        <v>0</v>
      </c>
      <c r="X1066" s="391">
        <v>3.7735838999999999E-3</v>
      </c>
      <c r="Y1066" s="391">
        <v>7.0031263E-4</v>
      </c>
      <c r="AA1066" s="384" t="s">
        <v>2183</v>
      </c>
      <c r="AB1066" s="384" t="s">
        <v>1038</v>
      </c>
      <c r="AC1066" s="382">
        <v>9</v>
      </c>
      <c r="AD1066" s="384" t="s">
        <v>253</v>
      </c>
      <c r="AE1066" s="382">
        <v>42</v>
      </c>
      <c r="AF1066" s="386">
        <v>2004</v>
      </c>
      <c r="AG1066" s="390">
        <v>3.8101058000000007E-2</v>
      </c>
      <c r="AH1066" s="387">
        <v>0</v>
      </c>
      <c r="AI1066" s="387">
        <v>0</v>
      </c>
      <c r="AJ1066" s="387">
        <v>0</v>
      </c>
      <c r="AK1066" s="387">
        <v>0</v>
      </c>
      <c r="AL1066" s="387">
        <v>1.238019112225177E-2</v>
      </c>
      <c r="AM1066" s="387">
        <v>2.7570451718164886E-3</v>
      </c>
      <c r="AN1066" s="387">
        <v>0</v>
      </c>
      <c r="AO1066" s="387">
        <v>9.9041446565604541E-2</v>
      </c>
      <c r="AP1066" s="387">
        <v>1.8380398518067394E-2</v>
      </c>
      <c r="AQ1066" s="391">
        <v>0</v>
      </c>
      <c r="AR1066" s="391">
        <v>0</v>
      </c>
      <c r="AS1066" s="391">
        <v>0</v>
      </c>
      <c r="AT1066" s="391">
        <v>0</v>
      </c>
      <c r="AU1066" s="391">
        <v>4.7169837999999989E-4</v>
      </c>
      <c r="AV1066" s="391">
        <v>1.0504633800000002E-4</v>
      </c>
      <c r="AW1066" s="391">
        <v>0</v>
      </c>
      <c r="AX1066" s="391">
        <v>3.7735838999999999E-3</v>
      </c>
      <c r="AY1066" s="391">
        <v>7.0031263E-4</v>
      </c>
    </row>
    <row r="1067" spans="1:51" customFormat="1" x14ac:dyDescent="0.25">
      <c r="A1067" s="384" t="s">
        <v>2184</v>
      </c>
      <c r="B1067" s="384" t="s">
        <v>1038</v>
      </c>
      <c r="C1067" s="382">
        <v>9</v>
      </c>
      <c r="D1067" s="384" t="s">
        <v>253</v>
      </c>
      <c r="E1067" s="382">
        <v>42</v>
      </c>
      <c r="F1067" s="386">
        <v>2014</v>
      </c>
      <c r="G1067" s="390">
        <v>21.077244700000001</v>
      </c>
      <c r="H1067" s="387">
        <v>0</v>
      </c>
      <c r="I1067" s="387">
        <v>0</v>
      </c>
      <c r="J1067" s="387">
        <v>0</v>
      </c>
      <c r="K1067" s="387">
        <v>0</v>
      </c>
      <c r="L1067" s="387">
        <v>1.2010492766163122E-2</v>
      </c>
      <c r="M1067" s="387">
        <v>2.7570307137915425E-3</v>
      </c>
      <c r="N1067" s="387">
        <v>0</v>
      </c>
      <c r="O1067" s="387">
        <v>9.6083838700226312E-2</v>
      </c>
      <c r="P1067" s="387">
        <v>1.8380301861751408E-2</v>
      </c>
      <c r="Q1067" s="391">
        <v>0</v>
      </c>
      <c r="R1067" s="391">
        <v>0</v>
      </c>
      <c r="S1067" s="391">
        <v>0</v>
      </c>
      <c r="T1067" s="391">
        <v>0</v>
      </c>
      <c r="U1067" s="391">
        <v>0.25314809500000002</v>
      </c>
      <c r="V1067" s="391">
        <v>5.8110611000000006E-2</v>
      </c>
      <c r="W1067" s="391">
        <v>0</v>
      </c>
      <c r="X1067" s="391">
        <v>2.0251825800000001</v>
      </c>
      <c r="Y1067" s="391">
        <v>0.38740612000000002</v>
      </c>
      <c r="AA1067" s="384" t="s">
        <v>2184</v>
      </c>
      <c r="AB1067" s="384" t="s">
        <v>1038</v>
      </c>
      <c r="AC1067" s="382">
        <v>9</v>
      </c>
      <c r="AD1067" s="384" t="s">
        <v>253</v>
      </c>
      <c r="AE1067" s="382">
        <v>42</v>
      </c>
      <c r="AF1067" s="386">
        <v>2014</v>
      </c>
      <c r="AG1067" s="390">
        <v>21.077244700000001</v>
      </c>
      <c r="AH1067" s="387">
        <v>0</v>
      </c>
      <c r="AI1067" s="387">
        <v>0</v>
      </c>
      <c r="AJ1067" s="387">
        <v>0</v>
      </c>
      <c r="AK1067" s="387">
        <v>0</v>
      </c>
      <c r="AL1067" s="387">
        <v>1.2010492766163122E-2</v>
      </c>
      <c r="AM1067" s="387">
        <v>2.7570307137915425E-3</v>
      </c>
      <c r="AN1067" s="387">
        <v>0</v>
      </c>
      <c r="AO1067" s="387">
        <v>9.6083838700226312E-2</v>
      </c>
      <c r="AP1067" s="387">
        <v>1.8380301861751408E-2</v>
      </c>
      <c r="AQ1067" s="391">
        <v>0</v>
      </c>
      <c r="AR1067" s="391">
        <v>0</v>
      </c>
      <c r="AS1067" s="391">
        <v>0</v>
      </c>
      <c r="AT1067" s="391">
        <v>0</v>
      </c>
      <c r="AU1067" s="391">
        <v>0.25314809500000002</v>
      </c>
      <c r="AV1067" s="391">
        <v>5.8110611000000006E-2</v>
      </c>
      <c r="AW1067" s="391">
        <v>0</v>
      </c>
      <c r="AX1067" s="391">
        <v>2.0251825800000001</v>
      </c>
      <c r="AY1067" s="391">
        <v>0.38740612000000002</v>
      </c>
    </row>
    <row r="1068" spans="1:51" customFormat="1" x14ac:dyDescent="0.25">
      <c r="A1068" s="384" t="s">
        <v>2185</v>
      </c>
      <c r="B1068" s="384" t="s">
        <v>1038</v>
      </c>
      <c r="C1068" s="382">
        <v>9</v>
      </c>
      <c r="D1068" s="384" t="s">
        <v>253</v>
      </c>
      <c r="E1068" s="382">
        <v>42</v>
      </c>
      <c r="F1068" s="386">
        <v>2015</v>
      </c>
      <c r="G1068" s="390">
        <v>37.423782000000003</v>
      </c>
      <c r="H1068" s="387">
        <v>0</v>
      </c>
      <c r="I1068" s="387">
        <v>0</v>
      </c>
      <c r="J1068" s="387">
        <v>0</v>
      </c>
      <c r="K1068" s="387">
        <v>0</v>
      </c>
      <c r="L1068" s="387">
        <v>1.2010504977823997E-2</v>
      </c>
      <c r="M1068" s="387">
        <v>2.7570373298989397E-3</v>
      </c>
      <c r="N1068" s="387">
        <v>0</v>
      </c>
      <c r="O1068" s="387">
        <v>9.6083958056403809E-2</v>
      </c>
      <c r="P1068" s="387">
        <v>1.8380343280109956E-2</v>
      </c>
      <c r="Q1068" s="391">
        <v>0</v>
      </c>
      <c r="R1068" s="391">
        <v>0</v>
      </c>
      <c r="S1068" s="391">
        <v>0</v>
      </c>
      <c r="T1068" s="391">
        <v>0</v>
      </c>
      <c r="U1068" s="391">
        <v>0.4494785200000001</v>
      </c>
      <c r="V1068" s="391">
        <v>0.10317876400000001</v>
      </c>
      <c r="W1068" s="391">
        <v>0</v>
      </c>
      <c r="X1068" s="391">
        <v>3.5958251000000003</v>
      </c>
      <c r="Y1068" s="391">
        <v>0.68786195999999999</v>
      </c>
      <c r="AA1068" s="384" t="s">
        <v>2185</v>
      </c>
      <c r="AB1068" s="384" t="s">
        <v>1038</v>
      </c>
      <c r="AC1068" s="382">
        <v>9</v>
      </c>
      <c r="AD1068" s="384" t="s">
        <v>253</v>
      </c>
      <c r="AE1068" s="382">
        <v>42</v>
      </c>
      <c r="AF1068" s="386">
        <v>2015</v>
      </c>
      <c r="AG1068" s="390">
        <v>37.423782000000003</v>
      </c>
      <c r="AH1068" s="387">
        <v>0</v>
      </c>
      <c r="AI1068" s="387">
        <v>0</v>
      </c>
      <c r="AJ1068" s="387">
        <v>0</v>
      </c>
      <c r="AK1068" s="387">
        <v>0</v>
      </c>
      <c r="AL1068" s="387">
        <v>1.2010504977823997E-2</v>
      </c>
      <c r="AM1068" s="387">
        <v>2.7570373298989397E-3</v>
      </c>
      <c r="AN1068" s="387">
        <v>0</v>
      </c>
      <c r="AO1068" s="387">
        <v>9.6083958056403809E-2</v>
      </c>
      <c r="AP1068" s="387">
        <v>1.8380343280109956E-2</v>
      </c>
      <c r="AQ1068" s="391">
        <v>0</v>
      </c>
      <c r="AR1068" s="391">
        <v>0</v>
      </c>
      <c r="AS1068" s="391">
        <v>0</v>
      </c>
      <c r="AT1068" s="391">
        <v>0</v>
      </c>
      <c r="AU1068" s="391">
        <v>0.4494785200000001</v>
      </c>
      <c r="AV1068" s="391">
        <v>0.10317876400000001</v>
      </c>
      <c r="AW1068" s="391">
        <v>0</v>
      </c>
      <c r="AX1068" s="391">
        <v>3.5958251000000003</v>
      </c>
      <c r="AY1068" s="391">
        <v>0.68786195999999999</v>
      </c>
    </row>
    <row r="1069" spans="1:51" customFormat="1" x14ac:dyDescent="0.25">
      <c r="A1069" s="384" t="s">
        <v>2186</v>
      </c>
      <c r="B1069" s="384" t="s">
        <v>1038</v>
      </c>
      <c r="C1069" s="382">
        <v>9</v>
      </c>
      <c r="D1069" s="384" t="s">
        <v>253</v>
      </c>
      <c r="E1069" s="382">
        <v>42</v>
      </c>
      <c r="F1069" s="386">
        <v>2016</v>
      </c>
      <c r="G1069" s="390">
        <v>20.921697499999997</v>
      </c>
      <c r="H1069" s="387">
        <v>0</v>
      </c>
      <c r="I1069" s="387">
        <v>0</v>
      </c>
      <c r="J1069" s="387">
        <v>0</v>
      </c>
      <c r="K1069" s="387">
        <v>0</v>
      </c>
      <c r="L1069" s="387">
        <v>1.2010504501367543E-2</v>
      </c>
      <c r="M1069" s="387">
        <v>2.7570407707118412E-3</v>
      </c>
      <c r="N1069" s="387">
        <v>0</v>
      </c>
      <c r="O1069" s="387">
        <v>9.608402903253907E-2</v>
      </c>
      <c r="P1069" s="387">
        <v>1.8380361822935263E-2</v>
      </c>
      <c r="Q1069" s="391">
        <v>0</v>
      </c>
      <c r="R1069" s="391">
        <v>0</v>
      </c>
      <c r="S1069" s="391">
        <v>0</v>
      </c>
      <c r="T1069" s="391">
        <v>0</v>
      </c>
      <c r="U1069" s="391">
        <v>0.25128014200000004</v>
      </c>
      <c r="V1069" s="391">
        <v>5.7681972999999991E-2</v>
      </c>
      <c r="W1069" s="391">
        <v>0</v>
      </c>
      <c r="X1069" s="391">
        <v>2.0102409899999998</v>
      </c>
      <c r="Y1069" s="391">
        <v>0.38454837000000008</v>
      </c>
      <c r="AA1069" s="384" t="s">
        <v>2186</v>
      </c>
      <c r="AB1069" s="384" t="s">
        <v>1038</v>
      </c>
      <c r="AC1069" s="382">
        <v>9</v>
      </c>
      <c r="AD1069" s="384" t="s">
        <v>253</v>
      </c>
      <c r="AE1069" s="382">
        <v>42</v>
      </c>
      <c r="AF1069" s="386">
        <v>2016</v>
      </c>
      <c r="AG1069" s="390">
        <v>20.921697499999997</v>
      </c>
      <c r="AH1069" s="387">
        <v>0</v>
      </c>
      <c r="AI1069" s="387">
        <v>0</v>
      </c>
      <c r="AJ1069" s="387">
        <v>0</v>
      </c>
      <c r="AK1069" s="387">
        <v>0</v>
      </c>
      <c r="AL1069" s="387">
        <v>1.2010504501367543E-2</v>
      </c>
      <c r="AM1069" s="387">
        <v>2.7570407707118412E-3</v>
      </c>
      <c r="AN1069" s="387">
        <v>0</v>
      </c>
      <c r="AO1069" s="387">
        <v>9.608402903253907E-2</v>
      </c>
      <c r="AP1069" s="387">
        <v>1.8380361822935263E-2</v>
      </c>
      <c r="AQ1069" s="391">
        <v>0</v>
      </c>
      <c r="AR1069" s="391">
        <v>0</v>
      </c>
      <c r="AS1069" s="391">
        <v>0</v>
      </c>
      <c r="AT1069" s="391">
        <v>0</v>
      </c>
      <c r="AU1069" s="391">
        <v>0.25128014200000004</v>
      </c>
      <c r="AV1069" s="391">
        <v>5.7681972999999991E-2</v>
      </c>
      <c r="AW1069" s="391">
        <v>0</v>
      </c>
      <c r="AX1069" s="391">
        <v>2.0102409899999998</v>
      </c>
      <c r="AY1069" s="391">
        <v>0.38454837000000008</v>
      </c>
    </row>
    <row r="1070" spans="1:51" customFormat="1" x14ac:dyDescent="0.25">
      <c r="A1070" s="384" t="s">
        <v>2187</v>
      </c>
      <c r="B1070" s="384" t="s">
        <v>1038</v>
      </c>
      <c r="C1070" s="382">
        <v>9</v>
      </c>
      <c r="D1070" s="384" t="s">
        <v>253</v>
      </c>
      <c r="E1070" s="382">
        <v>42</v>
      </c>
      <c r="F1070" s="386">
        <v>2017</v>
      </c>
      <c r="G1070" s="390">
        <v>55.759962000000002</v>
      </c>
      <c r="H1070" s="387">
        <v>0</v>
      </c>
      <c r="I1070" s="387">
        <v>0</v>
      </c>
      <c r="J1070" s="387">
        <v>0</v>
      </c>
      <c r="K1070" s="387">
        <v>0</v>
      </c>
      <c r="L1070" s="387">
        <v>1.2010490071711309E-2</v>
      </c>
      <c r="M1070" s="387">
        <v>2.7570367605343777E-3</v>
      </c>
      <c r="N1070" s="387">
        <v>0</v>
      </c>
      <c r="O1070" s="387">
        <v>9.6083897976831492E-2</v>
      </c>
      <c r="P1070" s="387">
        <v>1.8380350761358119E-2</v>
      </c>
      <c r="Q1070" s="391">
        <v>0</v>
      </c>
      <c r="R1070" s="391">
        <v>0</v>
      </c>
      <c r="S1070" s="391">
        <v>0</v>
      </c>
      <c r="T1070" s="391">
        <v>0</v>
      </c>
      <c r="U1070" s="391">
        <v>0.66970446999999989</v>
      </c>
      <c r="V1070" s="391">
        <v>0.15373226500000001</v>
      </c>
      <c r="W1070" s="391">
        <v>0</v>
      </c>
      <c r="X1070" s="391">
        <v>5.3576345000000014</v>
      </c>
      <c r="Y1070" s="391">
        <v>1.0248876599999999</v>
      </c>
      <c r="AA1070" s="384" t="s">
        <v>2187</v>
      </c>
      <c r="AB1070" s="384" t="s">
        <v>1038</v>
      </c>
      <c r="AC1070" s="382">
        <v>9</v>
      </c>
      <c r="AD1070" s="384" t="s">
        <v>253</v>
      </c>
      <c r="AE1070" s="382">
        <v>42</v>
      </c>
      <c r="AF1070" s="386">
        <v>2017</v>
      </c>
      <c r="AG1070" s="390">
        <v>55.759962000000002</v>
      </c>
      <c r="AH1070" s="387">
        <v>0</v>
      </c>
      <c r="AI1070" s="387">
        <v>0</v>
      </c>
      <c r="AJ1070" s="387">
        <v>0</v>
      </c>
      <c r="AK1070" s="387">
        <v>0</v>
      </c>
      <c r="AL1070" s="387">
        <v>1.2010490071711309E-2</v>
      </c>
      <c r="AM1070" s="387">
        <v>2.7570367605343777E-3</v>
      </c>
      <c r="AN1070" s="387">
        <v>0</v>
      </c>
      <c r="AO1070" s="387">
        <v>9.6083897976831492E-2</v>
      </c>
      <c r="AP1070" s="387">
        <v>1.8380350761358119E-2</v>
      </c>
      <c r="AQ1070" s="391">
        <v>0</v>
      </c>
      <c r="AR1070" s="391">
        <v>0</v>
      </c>
      <c r="AS1070" s="391">
        <v>0</v>
      </c>
      <c r="AT1070" s="391">
        <v>0</v>
      </c>
      <c r="AU1070" s="391">
        <v>0.66970446999999989</v>
      </c>
      <c r="AV1070" s="391">
        <v>0.15373226500000001</v>
      </c>
      <c r="AW1070" s="391">
        <v>0</v>
      </c>
      <c r="AX1070" s="391">
        <v>5.3576345000000014</v>
      </c>
      <c r="AY1070" s="391">
        <v>1.0248876599999999</v>
      </c>
    </row>
    <row r="1071" spans="1:51" customFormat="1" x14ac:dyDescent="0.25">
      <c r="A1071" s="384" t="s">
        <v>2188</v>
      </c>
      <c r="B1071" s="384" t="s">
        <v>1038</v>
      </c>
      <c r="C1071" s="382">
        <v>9</v>
      </c>
      <c r="D1071" s="384" t="s">
        <v>253</v>
      </c>
      <c r="E1071" s="382">
        <v>42</v>
      </c>
      <c r="F1071" s="386">
        <v>2018</v>
      </c>
      <c r="G1071" s="390">
        <v>133.89161499999997</v>
      </c>
      <c r="H1071" s="387">
        <v>0</v>
      </c>
      <c r="I1071" s="387">
        <v>0</v>
      </c>
      <c r="J1071" s="387">
        <v>0</v>
      </c>
      <c r="K1071" s="387">
        <v>0</v>
      </c>
      <c r="L1071" s="387">
        <v>1.2010468691411333E-2</v>
      </c>
      <c r="M1071" s="387">
        <v>2.7570402373591511E-3</v>
      </c>
      <c r="N1071" s="387">
        <v>0</v>
      </c>
      <c r="O1071" s="387">
        <v>9.6083710693907184E-2</v>
      </c>
      <c r="P1071" s="387">
        <v>1.8380364595647018E-2</v>
      </c>
      <c r="Q1071" s="391">
        <v>0</v>
      </c>
      <c r="R1071" s="391">
        <v>0</v>
      </c>
      <c r="S1071" s="391">
        <v>0</v>
      </c>
      <c r="T1071" s="391">
        <v>0</v>
      </c>
      <c r="U1071" s="391">
        <v>1.6081010499999997</v>
      </c>
      <c r="V1071" s="391">
        <v>0.36914457000000001</v>
      </c>
      <c r="W1071" s="391">
        <v>0</v>
      </c>
      <c r="X1071" s="391">
        <v>12.864803200000001</v>
      </c>
      <c r="Y1071" s="391">
        <v>2.4609767000000007</v>
      </c>
      <c r="AA1071" s="384" t="s">
        <v>2188</v>
      </c>
      <c r="AB1071" s="384" t="s">
        <v>1038</v>
      </c>
      <c r="AC1071" s="382">
        <v>9</v>
      </c>
      <c r="AD1071" s="384" t="s">
        <v>253</v>
      </c>
      <c r="AE1071" s="382">
        <v>42</v>
      </c>
      <c r="AF1071" s="386">
        <v>2018</v>
      </c>
      <c r="AG1071" s="390">
        <v>133.89161499999997</v>
      </c>
      <c r="AH1071" s="387">
        <v>0</v>
      </c>
      <c r="AI1071" s="387">
        <v>0</v>
      </c>
      <c r="AJ1071" s="387">
        <v>0</v>
      </c>
      <c r="AK1071" s="387">
        <v>0</v>
      </c>
      <c r="AL1071" s="387">
        <v>1.2010468691411333E-2</v>
      </c>
      <c r="AM1071" s="387">
        <v>2.7570402373591511E-3</v>
      </c>
      <c r="AN1071" s="387">
        <v>0</v>
      </c>
      <c r="AO1071" s="387">
        <v>9.6083710693907184E-2</v>
      </c>
      <c r="AP1071" s="387">
        <v>1.8380364595647018E-2</v>
      </c>
      <c r="AQ1071" s="391">
        <v>0</v>
      </c>
      <c r="AR1071" s="391">
        <v>0</v>
      </c>
      <c r="AS1071" s="391">
        <v>0</v>
      </c>
      <c r="AT1071" s="391">
        <v>0</v>
      </c>
      <c r="AU1071" s="391">
        <v>1.6081010499999997</v>
      </c>
      <c r="AV1071" s="391">
        <v>0.36914457000000001</v>
      </c>
      <c r="AW1071" s="391">
        <v>0</v>
      </c>
      <c r="AX1071" s="391">
        <v>12.864803200000001</v>
      </c>
      <c r="AY1071" s="391">
        <v>2.4609767000000007</v>
      </c>
    </row>
    <row r="1072" spans="1:51" customFormat="1" x14ac:dyDescent="0.25">
      <c r="A1072" s="384" t="s">
        <v>2189</v>
      </c>
      <c r="B1072" s="384" t="s">
        <v>1038</v>
      </c>
      <c r="C1072" s="382">
        <v>9</v>
      </c>
      <c r="D1072" s="384" t="s">
        <v>253</v>
      </c>
      <c r="E1072" s="382">
        <v>42</v>
      </c>
      <c r="F1072" s="386">
        <v>2019</v>
      </c>
      <c r="G1072" s="390">
        <v>48.101304999999996</v>
      </c>
      <c r="H1072" s="387">
        <v>0</v>
      </c>
      <c r="I1072" s="387">
        <v>0</v>
      </c>
      <c r="J1072" s="387">
        <v>0</v>
      </c>
      <c r="K1072" s="387">
        <v>0</v>
      </c>
      <c r="L1072" s="387">
        <v>1.2010500754605304E-2</v>
      </c>
      <c r="M1072" s="387">
        <v>2.7570441591969292E-3</v>
      </c>
      <c r="N1072" s="387">
        <v>0</v>
      </c>
      <c r="O1072" s="387">
        <v>9.6083971110555139E-2</v>
      </c>
      <c r="P1072" s="387">
        <v>1.8380374919142003E-2</v>
      </c>
      <c r="Q1072" s="391">
        <v>0</v>
      </c>
      <c r="R1072" s="391">
        <v>0</v>
      </c>
      <c r="S1072" s="391">
        <v>0</v>
      </c>
      <c r="T1072" s="391">
        <v>0</v>
      </c>
      <c r="U1072" s="391">
        <v>0.57772075999999983</v>
      </c>
      <c r="V1072" s="391">
        <v>0.13261742200000004</v>
      </c>
      <c r="W1072" s="391">
        <v>0</v>
      </c>
      <c r="X1072" s="391">
        <v>4.6217644000000009</v>
      </c>
      <c r="Y1072" s="391">
        <v>0.88412001999999978</v>
      </c>
      <c r="AA1072" s="384" t="s">
        <v>2189</v>
      </c>
      <c r="AB1072" s="384" t="s">
        <v>1038</v>
      </c>
      <c r="AC1072" s="382">
        <v>9</v>
      </c>
      <c r="AD1072" s="384" t="s">
        <v>253</v>
      </c>
      <c r="AE1072" s="382">
        <v>42</v>
      </c>
      <c r="AF1072" s="386">
        <v>2019</v>
      </c>
      <c r="AG1072" s="390">
        <v>48.101304999999996</v>
      </c>
      <c r="AH1072" s="387">
        <v>0</v>
      </c>
      <c r="AI1072" s="387">
        <v>0</v>
      </c>
      <c r="AJ1072" s="387">
        <v>0</v>
      </c>
      <c r="AK1072" s="387">
        <v>0</v>
      </c>
      <c r="AL1072" s="387">
        <v>1.2010500754605304E-2</v>
      </c>
      <c r="AM1072" s="387">
        <v>2.7570441591969292E-3</v>
      </c>
      <c r="AN1072" s="387">
        <v>0</v>
      </c>
      <c r="AO1072" s="387">
        <v>9.6083971110555139E-2</v>
      </c>
      <c r="AP1072" s="387">
        <v>1.8380374919142003E-2</v>
      </c>
      <c r="AQ1072" s="391">
        <v>0</v>
      </c>
      <c r="AR1072" s="391">
        <v>0</v>
      </c>
      <c r="AS1072" s="391">
        <v>0</v>
      </c>
      <c r="AT1072" s="391">
        <v>0</v>
      </c>
      <c r="AU1072" s="391">
        <v>0.57772075999999983</v>
      </c>
      <c r="AV1072" s="391">
        <v>0.13261742200000004</v>
      </c>
      <c r="AW1072" s="391">
        <v>0</v>
      </c>
      <c r="AX1072" s="391">
        <v>4.6217644000000009</v>
      </c>
      <c r="AY1072" s="391">
        <v>0.88412001999999978</v>
      </c>
    </row>
    <row r="1073" spans="1:51" customFormat="1" x14ac:dyDescent="0.25">
      <c r="A1073" s="384" t="s">
        <v>2190</v>
      </c>
      <c r="B1073" s="384" t="s">
        <v>1038</v>
      </c>
      <c r="C1073" s="382">
        <v>9</v>
      </c>
      <c r="D1073" s="384" t="s">
        <v>253</v>
      </c>
      <c r="E1073" s="382">
        <v>42</v>
      </c>
      <c r="F1073" s="386">
        <v>2020</v>
      </c>
      <c r="G1073" s="390">
        <v>36.818071000000003</v>
      </c>
      <c r="H1073" s="387">
        <v>0</v>
      </c>
      <c r="I1073" s="387">
        <v>0</v>
      </c>
      <c r="J1073" s="387">
        <v>0</v>
      </c>
      <c r="K1073" s="387">
        <v>0</v>
      </c>
      <c r="L1073" s="387">
        <v>1.2010512446455976E-2</v>
      </c>
      <c r="M1073" s="387">
        <v>2.7570490317105414E-3</v>
      </c>
      <c r="N1073" s="387">
        <v>0</v>
      </c>
      <c r="O1073" s="387">
        <v>9.608415932491414E-2</v>
      </c>
      <c r="P1073" s="387">
        <v>1.8380420310450264E-2</v>
      </c>
      <c r="Q1073" s="391">
        <v>0</v>
      </c>
      <c r="R1073" s="391">
        <v>0</v>
      </c>
      <c r="S1073" s="391">
        <v>0</v>
      </c>
      <c r="T1073" s="391">
        <v>0</v>
      </c>
      <c r="U1073" s="391">
        <v>0.44220389999999982</v>
      </c>
      <c r="V1073" s="391">
        <v>0.10150922699999998</v>
      </c>
      <c r="W1073" s="391">
        <v>0</v>
      </c>
      <c r="X1073" s="391">
        <v>3.5376334000000011</v>
      </c>
      <c r="Y1073" s="391">
        <v>0.67673161999999998</v>
      </c>
      <c r="AA1073" s="384" t="s">
        <v>2190</v>
      </c>
      <c r="AB1073" s="384" t="s">
        <v>1038</v>
      </c>
      <c r="AC1073" s="382">
        <v>9</v>
      </c>
      <c r="AD1073" s="384" t="s">
        <v>253</v>
      </c>
      <c r="AE1073" s="382">
        <v>42</v>
      </c>
      <c r="AF1073" s="386">
        <v>2020</v>
      </c>
      <c r="AG1073" s="390">
        <v>36.818071000000003</v>
      </c>
      <c r="AH1073" s="387">
        <v>0</v>
      </c>
      <c r="AI1073" s="387">
        <v>0</v>
      </c>
      <c r="AJ1073" s="387">
        <v>0</v>
      </c>
      <c r="AK1073" s="387">
        <v>0</v>
      </c>
      <c r="AL1073" s="387">
        <v>1.2010512446455976E-2</v>
      </c>
      <c r="AM1073" s="387">
        <v>2.7570490317105414E-3</v>
      </c>
      <c r="AN1073" s="387">
        <v>0</v>
      </c>
      <c r="AO1073" s="387">
        <v>9.608415932491414E-2</v>
      </c>
      <c r="AP1073" s="387">
        <v>1.8380420310450264E-2</v>
      </c>
      <c r="AQ1073" s="391">
        <v>0</v>
      </c>
      <c r="AR1073" s="391">
        <v>0</v>
      </c>
      <c r="AS1073" s="391">
        <v>0</v>
      </c>
      <c r="AT1073" s="391">
        <v>0</v>
      </c>
      <c r="AU1073" s="391">
        <v>0.44220389999999982</v>
      </c>
      <c r="AV1073" s="391">
        <v>0.10150922699999998</v>
      </c>
      <c r="AW1073" s="391">
        <v>0</v>
      </c>
      <c r="AX1073" s="391">
        <v>3.5376334000000011</v>
      </c>
      <c r="AY1073" s="391">
        <v>0.67673161999999998</v>
      </c>
    </row>
    <row r="1074" spans="1:51" customFormat="1" x14ac:dyDescent="0.25">
      <c r="A1074" s="384" t="s">
        <v>2191</v>
      </c>
      <c r="B1074" s="384" t="s">
        <v>1038</v>
      </c>
      <c r="C1074" s="382">
        <v>9</v>
      </c>
      <c r="D1074" s="384" t="s">
        <v>253</v>
      </c>
      <c r="E1074" s="382">
        <v>42</v>
      </c>
      <c r="F1074" s="386">
        <v>2021</v>
      </c>
      <c r="G1074" s="390">
        <v>39.9756</v>
      </c>
      <c r="H1074" s="387">
        <v>0</v>
      </c>
      <c r="I1074" s="387">
        <v>0</v>
      </c>
      <c r="J1074" s="387">
        <v>0</v>
      </c>
      <c r="K1074" s="387">
        <v>0</v>
      </c>
      <c r="L1074" s="387">
        <v>1.2010510911656114E-2</v>
      </c>
      <c r="M1074" s="387">
        <v>2.757040469686509E-3</v>
      </c>
      <c r="N1074" s="387">
        <v>0</v>
      </c>
      <c r="O1074" s="387">
        <v>9.6084081289586634E-2</v>
      </c>
      <c r="P1074" s="387">
        <v>1.8380354516254919E-2</v>
      </c>
      <c r="Q1074" s="391">
        <v>0</v>
      </c>
      <c r="R1074" s="391">
        <v>0</v>
      </c>
      <c r="S1074" s="391">
        <v>0</v>
      </c>
      <c r="T1074" s="391">
        <v>0</v>
      </c>
      <c r="U1074" s="391">
        <v>0.48012738000000016</v>
      </c>
      <c r="V1074" s="391">
        <v>0.110214347</v>
      </c>
      <c r="W1074" s="391">
        <v>0</v>
      </c>
      <c r="X1074" s="391">
        <v>3.8410187999999996</v>
      </c>
      <c r="Y1074" s="391">
        <v>0.73476570000000008</v>
      </c>
      <c r="AA1074" s="384" t="s">
        <v>2191</v>
      </c>
      <c r="AB1074" s="384" t="s">
        <v>1038</v>
      </c>
      <c r="AC1074" s="382">
        <v>9</v>
      </c>
      <c r="AD1074" s="384" t="s">
        <v>253</v>
      </c>
      <c r="AE1074" s="382">
        <v>42</v>
      </c>
      <c r="AF1074" s="386">
        <v>2021</v>
      </c>
      <c r="AG1074" s="390">
        <v>39.9756</v>
      </c>
      <c r="AH1074" s="387">
        <v>0</v>
      </c>
      <c r="AI1074" s="387">
        <v>0</v>
      </c>
      <c r="AJ1074" s="387">
        <v>0</v>
      </c>
      <c r="AK1074" s="387">
        <v>0</v>
      </c>
      <c r="AL1074" s="387">
        <v>1.2010510911656114E-2</v>
      </c>
      <c r="AM1074" s="387">
        <v>2.757040469686509E-3</v>
      </c>
      <c r="AN1074" s="387">
        <v>0</v>
      </c>
      <c r="AO1074" s="387">
        <v>9.6084081289586634E-2</v>
      </c>
      <c r="AP1074" s="387">
        <v>1.8380354516254919E-2</v>
      </c>
      <c r="AQ1074" s="391">
        <v>0</v>
      </c>
      <c r="AR1074" s="391">
        <v>0</v>
      </c>
      <c r="AS1074" s="391">
        <v>0</v>
      </c>
      <c r="AT1074" s="391">
        <v>0</v>
      </c>
      <c r="AU1074" s="391">
        <v>0.48012738000000016</v>
      </c>
      <c r="AV1074" s="391">
        <v>0.110214347</v>
      </c>
      <c r="AW1074" s="391">
        <v>0</v>
      </c>
      <c r="AX1074" s="391">
        <v>3.8410187999999996</v>
      </c>
      <c r="AY1074" s="391">
        <v>0.73476570000000008</v>
      </c>
    </row>
    <row r="1075" spans="1:51" customFormat="1" x14ac:dyDescent="0.25">
      <c r="A1075" s="384" t="s">
        <v>2192</v>
      </c>
      <c r="B1075" s="384" t="s">
        <v>1038</v>
      </c>
      <c r="C1075" s="382">
        <v>9</v>
      </c>
      <c r="D1075" s="384" t="s">
        <v>253</v>
      </c>
      <c r="E1075" s="382">
        <v>42</v>
      </c>
      <c r="F1075" s="386">
        <v>2022</v>
      </c>
      <c r="G1075" s="390">
        <v>35.364560999999995</v>
      </c>
      <c r="H1075" s="387">
        <v>0</v>
      </c>
      <c r="I1075" s="387">
        <v>0</v>
      </c>
      <c r="J1075" s="387">
        <v>0</v>
      </c>
      <c r="K1075" s="387">
        <v>0</v>
      </c>
      <c r="L1075" s="387">
        <v>1.2010499720327363E-2</v>
      </c>
      <c r="M1075" s="387">
        <v>2.7570379850042535E-3</v>
      </c>
      <c r="N1075" s="387">
        <v>0</v>
      </c>
      <c r="O1075" s="387">
        <v>9.6084014728756273E-2</v>
      </c>
      <c r="P1075" s="387">
        <v>1.8380340703225469E-2</v>
      </c>
      <c r="Q1075" s="391">
        <v>0</v>
      </c>
      <c r="R1075" s="391">
        <v>0</v>
      </c>
      <c r="S1075" s="391">
        <v>0</v>
      </c>
      <c r="T1075" s="391">
        <v>0</v>
      </c>
      <c r="U1075" s="391">
        <v>0.42474604999999993</v>
      </c>
      <c r="V1075" s="391">
        <v>9.7501437999999996E-2</v>
      </c>
      <c r="W1075" s="391">
        <v>0</v>
      </c>
      <c r="X1075" s="391">
        <v>3.3979689999999994</v>
      </c>
      <c r="Y1075" s="391">
        <v>0.6500126799999999</v>
      </c>
      <c r="AA1075" s="384" t="s">
        <v>2192</v>
      </c>
      <c r="AB1075" s="384" t="s">
        <v>1038</v>
      </c>
      <c r="AC1075" s="382">
        <v>9</v>
      </c>
      <c r="AD1075" s="384" t="s">
        <v>253</v>
      </c>
      <c r="AE1075" s="382">
        <v>42</v>
      </c>
      <c r="AF1075" s="386">
        <v>2022</v>
      </c>
      <c r="AG1075" s="390">
        <v>35.364560999999995</v>
      </c>
      <c r="AH1075" s="387">
        <v>0</v>
      </c>
      <c r="AI1075" s="387">
        <v>0</v>
      </c>
      <c r="AJ1075" s="387">
        <v>0</v>
      </c>
      <c r="AK1075" s="387">
        <v>0</v>
      </c>
      <c r="AL1075" s="387">
        <v>1.2010499720327363E-2</v>
      </c>
      <c r="AM1075" s="387">
        <v>2.7570379850042535E-3</v>
      </c>
      <c r="AN1075" s="387">
        <v>0</v>
      </c>
      <c r="AO1075" s="387">
        <v>9.6084014728756273E-2</v>
      </c>
      <c r="AP1075" s="387">
        <v>1.8380340703225469E-2</v>
      </c>
      <c r="AQ1075" s="391">
        <v>0</v>
      </c>
      <c r="AR1075" s="391">
        <v>0</v>
      </c>
      <c r="AS1075" s="391">
        <v>0</v>
      </c>
      <c r="AT1075" s="391">
        <v>0</v>
      </c>
      <c r="AU1075" s="391">
        <v>0.42474604999999993</v>
      </c>
      <c r="AV1075" s="391">
        <v>9.7501437999999996E-2</v>
      </c>
      <c r="AW1075" s="391">
        <v>0</v>
      </c>
      <c r="AX1075" s="391">
        <v>3.3979689999999994</v>
      </c>
      <c r="AY1075" s="391">
        <v>0.6500126799999999</v>
      </c>
    </row>
    <row r="1076" spans="1:51" customFormat="1" x14ac:dyDescent="0.25">
      <c r="A1076" s="384" t="s">
        <v>2193</v>
      </c>
      <c r="B1076" s="384" t="s">
        <v>1038</v>
      </c>
      <c r="C1076" s="382">
        <v>9</v>
      </c>
      <c r="D1076" s="384" t="s">
        <v>253</v>
      </c>
      <c r="E1076" s="382">
        <v>42</v>
      </c>
      <c r="F1076" s="386">
        <v>2023</v>
      </c>
      <c r="G1076" s="390">
        <v>34.232967000000009</v>
      </c>
      <c r="H1076" s="387">
        <v>0</v>
      </c>
      <c r="I1076" s="387">
        <v>0</v>
      </c>
      <c r="J1076" s="387">
        <v>0</v>
      </c>
      <c r="K1076" s="387">
        <v>0</v>
      </c>
      <c r="L1076" s="387">
        <v>1.2010541768114925E-2</v>
      </c>
      <c r="M1076" s="387">
        <v>2.7570497176011648E-3</v>
      </c>
      <c r="N1076" s="387">
        <v>0</v>
      </c>
      <c r="O1076" s="387">
        <v>9.6084464428689426E-2</v>
      </c>
      <c r="P1076" s="387">
        <v>1.838041499587225E-2</v>
      </c>
      <c r="Q1076" s="391">
        <v>0</v>
      </c>
      <c r="R1076" s="391">
        <v>0</v>
      </c>
      <c r="S1076" s="391">
        <v>0</v>
      </c>
      <c r="T1076" s="391">
        <v>0</v>
      </c>
      <c r="U1076" s="391">
        <v>0.41115647999999999</v>
      </c>
      <c r="V1076" s="391">
        <v>9.4381992000000026E-2</v>
      </c>
      <c r="W1076" s="391">
        <v>0</v>
      </c>
      <c r="X1076" s="391">
        <v>3.2892562999999999</v>
      </c>
      <c r="Y1076" s="391">
        <v>0.62921614000000003</v>
      </c>
      <c r="AA1076" s="384" t="s">
        <v>2193</v>
      </c>
      <c r="AB1076" s="384" t="s">
        <v>1038</v>
      </c>
      <c r="AC1076" s="382">
        <v>9</v>
      </c>
      <c r="AD1076" s="384" t="s">
        <v>253</v>
      </c>
      <c r="AE1076" s="382">
        <v>42</v>
      </c>
      <c r="AF1076" s="386">
        <v>2023</v>
      </c>
      <c r="AG1076" s="390">
        <v>34.232967000000009</v>
      </c>
      <c r="AH1076" s="387">
        <v>0</v>
      </c>
      <c r="AI1076" s="387">
        <v>0</v>
      </c>
      <c r="AJ1076" s="387">
        <v>0</v>
      </c>
      <c r="AK1076" s="387">
        <v>0</v>
      </c>
      <c r="AL1076" s="387">
        <v>1.2010541768114925E-2</v>
      </c>
      <c r="AM1076" s="387">
        <v>2.7570497176011648E-3</v>
      </c>
      <c r="AN1076" s="387">
        <v>0</v>
      </c>
      <c r="AO1076" s="387">
        <v>9.6084464428689426E-2</v>
      </c>
      <c r="AP1076" s="387">
        <v>1.838041499587225E-2</v>
      </c>
      <c r="AQ1076" s="391">
        <v>0</v>
      </c>
      <c r="AR1076" s="391">
        <v>0</v>
      </c>
      <c r="AS1076" s="391">
        <v>0</v>
      </c>
      <c r="AT1076" s="391">
        <v>0</v>
      </c>
      <c r="AU1076" s="391">
        <v>0.41115647999999999</v>
      </c>
      <c r="AV1076" s="391">
        <v>9.4381992000000026E-2</v>
      </c>
      <c r="AW1076" s="391">
        <v>0</v>
      </c>
      <c r="AX1076" s="391">
        <v>3.2892562999999999</v>
      </c>
      <c r="AY1076" s="391">
        <v>0.62921614000000003</v>
      </c>
    </row>
    <row r="1077" spans="1:51" customFormat="1" x14ac:dyDescent="0.25">
      <c r="A1077" s="384" t="s">
        <v>2194</v>
      </c>
      <c r="B1077" s="384" t="s">
        <v>1038</v>
      </c>
      <c r="C1077" s="382">
        <v>9</v>
      </c>
      <c r="D1077" s="384" t="s">
        <v>253</v>
      </c>
      <c r="E1077" s="382">
        <v>42</v>
      </c>
      <c r="F1077" s="386">
        <v>2024</v>
      </c>
      <c r="G1077" s="390">
        <v>24.049661999999998</v>
      </c>
      <c r="H1077" s="387">
        <v>0</v>
      </c>
      <c r="I1077" s="387">
        <v>0</v>
      </c>
      <c r="J1077" s="387">
        <v>0</v>
      </c>
      <c r="K1077" s="387">
        <v>0</v>
      </c>
      <c r="L1077" s="387">
        <v>1.0357779872332509E-2</v>
      </c>
      <c r="M1077" s="387">
        <v>2.5409549206970149E-3</v>
      </c>
      <c r="N1077" s="387">
        <v>0</v>
      </c>
      <c r="O1077" s="387">
        <v>8.2862389500526046E-2</v>
      </c>
      <c r="P1077" s="387">
        <v>1.6939766554723307E-2</v>
      </c>
      <c r="Q1077" s="391">
        <v>0</v>
      </c>
      <c r="R1077" s="391">
        <v>0</v>
      </c>
      <c r="S1077" s="391">
        <v>0</v>
      </c>
      <c r="T1077" s="391">
        <v>0</v>
      </c>
      <c r="U1077" s="391">
        <v>0.24910110499999999</v>
      </c>
      <c r="V1077" s="391">
        <v>6.110910700000001E-2</v>
      </c>
      <c r="W1077" s="391">
        <v>0</v>
      </c>
      <c r="X1077" s="391">
        <v>1.9928124599999999</v>
      </c>
      <c r="Y1077" s="391">
        <v>0.40739566000000005</v>
      </c>
      <c r="AA1077" s="384" t="s">
        <v>2194</v>
      </c>
      <c r="AB1077" s="384" t="s">
        <v>1038</v>
      </c>
      <c r="AC1077" s="382">
        <v>9</v>
      </c>
      <c r="AD1077" s="384" t="s">
        <v>253</v>
      </c>
      <c r="AE1077" s="382">
        <v>42</v>
      </c>
      <c r="AF1077" s="386">
        <v>2024</v>
      </c>
      <c r="AG1077" s="390">
        <v>24.049661999999998</v>
      </c>
      <c r="AH1077" s="387">
        <v>0</v>
      </c>
      <c r="AI1077" s="387">
        <v>0</v>
      </c>
      <c r="AJ1077" s="387">
        <v>0</v>
      </c>
      <c r="AK1077" s="387">
        <v>0</v>
      </c>
      <c r="AL1077" s="387">
        <v>1.0357779872332509E-2</v>
      </c>
      <c r="AM1077" s="387">
        <v>2.5409549206970149E-3</v>
      </c>
      <c r="AN1077" s="387">
        <v>0</v>
      </c>
      <c r="AO1077" s="387">
        <v>8.2862389500526046E-2</v>
      </c>
      <c r="AP1077" s="387">
        <v>1.6939766554723307E-2</v>
      </c>
      <c r="AQ1077" s="391">
        <v>0</v>
      </c>
      <c r="AR1077" s="391">
        <v>0</v>
      </c>
      <c r="AS1077" s="391">
        <v>0</v>
      </c>
      <c r="AT1077" s="391">
        <v>0</v>
      </c>
      <c r="AU1077" s="391">
        <v>0.24910110499999999</v>
      </c>
      <c r="AV1077" s="391">
        <v>6.110910700000001E-2</v>
      </c>
      <c r="AW1077" s="391">
        <v>0</v>
      </c>
      <c r="AX1077" s="391">
        <v>1.9928124599999999</v>
      </c>
      <c r="AY1077" s="391">
        <v>0.40739566000000005</v>
      </c>
    </row>
    <row r="1078" spans="1:51" customFormat="1" x14ac:dyDescent="0.25">
      <c r="A1078" s="384" t="s">
        <v>2195</v>
      </c>
      <c r="B1078" s="384" t="s">
        <v>1038</v>
      </c>
      <c r="C1078" s="382">
        <v>9</v>
      </c>
      <c r="D1078" s="384" t="s">
        <v>253</v>
      </c>
      <c r="E1078" s="382">
        <v>42</v>
      </c>
      <c r="F1078" s="386">
        <v>2025</v>
      </c>
      <c r="G1078" s="390">
        <v>75.968660000000014</v>
      </c>
      <c r="H1078" s="387">
        <v>0</v>
      </c>
      <c r="I1078" s="387">
        <v>0</v>
      </c>
      <c r="J1078" s="387">
        <v>0</v>
      </c>
      <c r="K1078" s="387">
        <v>0</v>
      </c>
      <c r="L1078" s="387">
        <v>1.0306233386241112E-2</v>
      </c>
      <c r="M1078" s="387">
        <v>2.5342447267070398E-3</v>
      </c>
      <c r="N1078" s="387">
        <v>0</v>
      </c>
      <c r="O1078" s="387">
        <v>8.2449918163621655E-2</v>
      </c>
      <c r="P1078" s="387">
        <v>1.6895046983848337E-2</v>
      </c>
      <c r="Q1078" s="391">
        <v>0</v>
      </c>
      <c r="R1078" s="391">
        <v>0</v>
      </c>
      <c r="S1078" s="391">
        <v>0</v>
      </c>
      <c r="T1078" s="391">
        <v>0</v>
      </c>
      <c r="U1078" s="391">
        <v>0.78295073999999987</v>
      </c>
      <c r="V1078" s="391">
        <v>0.19252317600000005</v>
      </c>
      <c r="W1078" s="391">
        <v>0</v>
      </c>
      <c r="X1078" s="391">
        <v>6.2636097999999993</v>
      </c>
      <c r="Y1078" s="391">
        <v>1.2834940800000001</v>
      </c>
      <c r="AA1078" s="384" t="s">
        <v>2195</v>
      </c>
      <c r="AB1078" s="384" t="s">
        <v>1038</v>
      </c>
      <c r="AC1078" s="382">
        <v>9</v>
      </c>
      <c r="AD1078" s="384" t="s">
        <v>253</v>
      </c>
      <c r="AE1078" s="382">
        <v>42</v>
      </c>
      <c r="AF1078" s="386">
        <v>2025</v>
      </c>
      <c r="AG1078" s="390">
        <v>75.968660000000014</v>
      </c>
      <c r="AH1078" s="387">
        <v>0</v>
      </c>
      <c r="AI1078" s="387">
        <v>0</v>
      </c>
      <c r="AJ1078" s="387">
        <v>0</v>
      </c>
      <c r="AK1078" s="387">
        <v>0</v>
      </c>
      <c r="AL1078" s="387">
        <v>1.0306233386241112E-2</v>
      </c>
      <c r="AM1078" s="387">
        <v>2.5342447267070398E-3</v>
      </c>
      <c r="AN1078" s="387">
        <v>0</v>
      </c>
      <c r="AO1078" s="387">
        <v>8.2449918163621655E-2</v>
      </c>
      <c r="AP1078" s="387">
        <v>1.6895046983848337E-2</v>
      </c>
      <c r="AQ1078" s="391">
        <v>0</v>
      </c>
      <c r="AR1078" s="391">
        <v>0</v>
      </c>
      <c r="AS1078" s="391">
        <v>0</v>
      </c>
      <c r="AT1078" s="391">
        <v>0</v>
      </c>
      <c r="AU1078" s="391">
        <v>0.78295073999999987</v>
      </c>
      <c r="AV1078" s="391">
        <v>0.19252317600000005</v>
      </c>
      <c r="AW1078" s="391">
        <v>0</v>
      </c>
      <c r="AX1078" s="391">
        <v>6.2636097999999993</v>
      </c>
      <c r="AY1078" s="391">
        <v>1.2834940800000001</v>
      </c>
    </row>
    <row r="1079" spans="1:51" customFormat="1" x14ac:dyDescent="0.25">
      <c r="A1079" s="384" t="s">
        <v>2196</v>
      </c>
      <c r="B1079" s="384" t="s">
        <v>1038</v>
      </c>
      <c r="C1079" s="382">
        <v>9</v>
      </c>
      <c r="D1079" s="384" t="s">
        <v>253</v>
      </c>
      <c r="E1079" s="382">
        <v>42</v>
      </c>
      <c r="F1079" s="386">
        <v>2026</v>
      </c>
      <c r="G1079" s="390">
        <v>96.431636000000012</v>
      </c>
      <c r="H1079" s="387">
        <v>0</v>
      </c>
      <c r="I1079" s="387">
        <v>0</v>
      </c>
      <c r="J1079" s="387">
        <v>0</v>
      </c>
      <c r="K1079" s="387">
        <v>0</v>
      </c>
      <c r="L1079" s="387">
        <v>1.0293101529460724E-2</v>
      </c>
      <c r="M1079" s="387">
        <v>2.5325145370342986E-3</v>
      </c>
      <c r="N1079" s="387">
        <v>0</v>
      </c>
      <c r="O1079" s="387">
        <v>8.23448406495976E-2</v>
      </c>
      <c r="P1079" s="387">
        <v>1.6883510096209507E-2</v>
      </c>
      <c r="Q1079" s="391">
        <v>0</v>
      </c>
      <c r="R1079" s="391">
        <v>0</v>
      </c>
      <c r="S1079" s="391">
        <v>0</v>
      </c>
      <c r="T1079" s="391">
        <v>0</v>
      </c>
      <c r="U1079" s="391">
        <v>0.99258062000000002</v>
      </c>
      <c r="V1079" s="391">
        <v>0.24421452000000002</v>
      </c>
      <c r="W1079" s="391">
        <v>0</v>
      </c>
      <c r="X1079" s="391">
        <v>7.9406477000000004</v>
      </c>
      <c r="Y1079" s="391">
        <v>1.6281045000000003</v>
      </c>
      <c r="AA1079" s="384" t="s">
        <v>2196</v>
      </c>
      <c r="AB1079" s="384" t="s">
        <v>1038</v>
      </c>
      <c r="AC1079" s="382">
        <v>9</v>
      </c>
      <c r="AD1079" s="384" t="s">
        <v>253</v>
      </c>
      <c r="AE1079" s="382">
        <v>42</v>
      </c>
      <c r="AF1079" s="386">
        <v>2026</v>
      </c>
      <c r="AG1079" s="390">
        <v>96.431636000000012</v>
      </c>
      <c r="AH1079" s="387">
        <v>0</v>
      </c>
      <c r="AI1079" s="387">
        <v>0</v>
      </c>
      <c r="AJ1079" s="387">
        <v>0</v>
      </c>
      <c r="AK1079" s="387">
        <v>0</v>
      </c>
      <c r="AL1079" s="387">
        <v>1.0293101529460724E-2</v>
      </c>
      <c r="AM1079" s="387">
        <v>2.5325145370342986E-3</v>
      </c>
      <c r="AN1079" s="387">
        <v>0</v>
      </c>
      <c r="AO1079" s="387">
        <v>8.23448406495976E-2</v>
      </c>
      <c r="AP1079" s="387">
        <v>1.6883510096209507E-2</v>
      </c>
      <c r="AQ1079" s="391">
        <v>0</v>
      </c>
      <c r="AR1079" s="391">
        <v>0</v>
      </c>
      <c r="AS1079" s="391">
        <v>0</v>
      </c>
      <c r="AT1079" s="391">
        <v>0</v>
      </c>
      <c r="AU1079" s="391">
        <v>0.99258062000000002</v>
      </c>
      <c r="AV1079" s="391">
        <v>0.24421452000000002</v>
      </c>
      <c r="AW1079" s="391">
        <v>0</v>
      </c>
      <c r="AX1079" s="391">
        <v>7.9406477000000004</v>
      </c>
      <c r="AY1079" s="391">
        <v>1.6281045000000003</v>
      </c>
    </row>
    <row r="1080" spans="1:51" customFormat="1" x14ac:dyDescent="0.25">
      <c r="A1080" s="384" t="s">
        <v>2197</v>
      </c>
      <c r="B1080" s="384" t="s">
        <v>1038</v>
      </c>
      <c r="C1080" s="382">
        <v>9</v>
      </c>
      <c r="D1080" s="384" t="s">
        <v>253</v>
      </c>
      <c r="E1080" s="382">
        <v>42</v>
      </c>
      <c r="F1080" s="386">
        <v>2027</v>
      </c>
      <c r="G1080" s="390">
        <v>168.28644699999998</v>
      </c>
      <c r="H1080" s="387">
        <v>0</v>
      </c>
      <c r="I1080" s="387">
        <v>0</v>
      </c>
      <c r="J1080" s="387">
        <v>0</v>
      </c>
      <c r="K1080" s="387">
        <v>0</v>
      </c>
      <c r="L1080" s="387">
        <v>1.0363880818043535E-2</v>
      </c>
      <c r="M1080" s="387">
        <v>2.5339451726614686E-3</v>
      </c>
      <c r="N1080" s="387">
        <v>0</v>
      </c>
      <c r="O1080" s="387">
        <v>8.2911046900883245E-2</v>
      </c>
      <c r="P1080" s="387">
        <v>1.6893059724530285E-2</v>
      </c>
      <c r="Q1080" s="391">
        <v>0</v>
      </c>
      <c r="R1080" s="391">
        <v>0</v>
      </c>
      <c r="S1080" s="391">
        <v>0</v>
      </c>
      <c r="T1080" s="391">
        <v>0</v>
      </c>
      <c r="U1080" s="391">
        <v>1.7441006799999998</v>
      </c>
      <c r="V1080" s="391">
        <v>0.42642863000000003</v>
      </c>
      <c r="W1080" s="391">
        <v>0</v>
      </c>
      <c r="X1080" s="391">
        <v>13.9528055</v>
      </c>
      <c r="Y1080" s="391">
        <v>2.842873</v>
      </c>
      <c r="AA1080" s="384" t="s">
        <v>2197</v>
      </c>
      <c r="AB1080" s="384" t="s">
        <v>1038</v>
      </c>
      <c r="AC1080" s="382">
        <v>9</v>
      </c>
      <c r="AD1080" s="384" t="s">
        <v>253</v>
      </c>
      <c r="AE1080" s="382">
        <v>42</v>
      </c>
      <c r="AF1080" s="386">
        <v>2027</v>
      </c>
      <c r="AG1080" s="390">
        <v>168.28644699999998</v>
      </c>
      <c r="AH1080" s="387">
        <v>0</v>
      </c>
      <c r="AI1080" s="387">
        <v>0</v>
      </c>
      <c r="AJ1080" s="387">
        <v>0</v>
      </c>
      <c r="AK1080" s="387">
        <v>0</v>
      </c>
      <c r="AL1080" s="387">
        <v>1.0363880818043535E-2</v>
      </c>
      <c r="AM1080" s="387">
        <v>2.5339451726614686E-3</v>
      </c>
      <c r="AN1080" s="387">
        <v>0</v>
      </c>
      <c r="AO1080" s="387">
        <v>8.2911046900883245E-2</v>
      </c>
      <c r="AP1080" s="387">
        <v>1.6893059724530285E-2</v>
      </c>
      <c r="AQ1080" s="391">
        <v>0</v>
      </c>
      <c r="AR1080" s="391">
        <v>0</v>
      </c>
      <c r="AS1080" s="391">
        <v>0</v>
      </c>
      <c r="AT1080" s="391">
        <v>0</v>
      </c>
      <c r="AU1080" s="391">
        <v>1.7441006799999998</v>
      </c>
      <c r="AV1080" s="391">
        <v>0.42642863000000003</v>
      </c>
      <c r="AW1080" s="391">
        <v>0</v>
      </c>
      <c r="AX1080" s="391">
        <v>13.9528055</v>
      </c>
      <c r="AY1080" s="391">
        <v>2.842873</v>
      </c>
    </row>
    <row r="1081" spans="1:51" customFormat="1" x14ac:dyDescent="0.25">
      <c r="A1081" s="384" t="s">
        <v>2198</v>
      </c>
      <c r="B1081" s="384" t="s">
        <v>1038</v>
      </c>
      <c r="C1081" s="382">
        <v>9</v>
      </c>
      <c r="D1081" s="384" t="s">
        <v>253</v>
      </c>
      <c r="E1081" s="382">
        <v>42</v>
      </c>
      <c r="F1081" s="386">
        <v>2028</v>
      </c>
      <c r="G1081" s="390">
        <v>263.23079999999993</v>
      </c>
      <c r="H1081" s="387">
        <v>0</v>
      </c>
      <c r="I1081" s="387">
        <v>0</v>
      </c>
      <c r="J1081" s="387">
        <v>0</v>
      </c>
      <c r="K1081" s="387">
        <v>0</v>
      </c>
      <c r="L1081" s="387">
        <v>1.0361002625832541E-2</v>
      </c>
      <c r="M1081" s="387">
        <v>2.5335362731108983E-3</v>
      </c>
      <c r="N1081" s="387">
        <v>0</v>
      </c>
      <c r="O1081" s="387">
        <v>8.2888113017169779E-2</v>
      </c>
      <c r="P1081" s="387">
        <v>1.6890324384532519E-2</v>
      </c>
      <c r="Q1081" s="391">
        <v>0</v>
      </c>
      <c r="R1081" s="391">
        <v>0</v>
      </c>
      <c r="S1081" s="391">
        <v>0</v>
      </c>
      <c r="T1081" s="391">
        <v>0</v>
      </c>
      <c r="U1081" s="391">
        <v>2.72733501</v>
      </c>
      <c r="V1081" s="391">
        <v>0.66690478000000009</v>
      </c>
      <c r="W1081" s="391">
        <v>0</v>
      </c>
      <c r="X1081" s="391">
        <v>21.818704300000007</v>
      </c>
      <c r="Y1081" s="391">
        <v>4.4460536000000017</v>
      </c>
      <c r="AA1081" s="384" t="s">
        <v>2198</v>
      </c>
      <c r="AB1081" s="384" t="s">
        <v>1038</v>
      </c>
      <c r="AC1081" s="382">
        <v>9</v>
      </c>
      <c r="AD1081" s="384" t="s">
        <v>253</v>
      </c>
      <c r="AE1081" s="382">
        <v>42</v>
      </c>
      <c r="AF1081" s="386">
        <v>2028</v>
      </c>
      <c r="AG1081" s="390">
        <v>263.23079999999993</v>
      </c>
      <c r="AH1081" s="387">
        <v>0</v>
      </c>
      <c r="AI1081" s="387">
        <v>0</v>
      </c>
      <c r="AJ1081" s="387">
        <v>0</v>
      </c>
      <c r="AK1081" s="387">
        <v>0</v>
      </c>
      <c r="AL1081" s="387">
        <v>1.0361002625832541E-2</v>
      </c>
      <c r="AM1081" s="387">
        <v>2.5335362731108983E-3</v>
      </c>
      <c r="AN1081" s="387">
        <v>0</v>
      </c>
      <c r="AO1081" s="387">
        <v>8.2888113017169779E-2</v>
      </c>
      <c r="AP1081" s="387">
        <v>1.6890324384532519E-2</v>
      </c>
      <c r="AQ1081" s="391">
        <v>0</v>
      </c>
      <c r="AR1081" s="391">
        <v>0</v>
      </c>
      <c r="AS1081" s="391">
        <v>0</v>
      </c>
      <c r="AT1081" s="391">
        <v>0</v>
      </c>
      <c r="AU1081" s="391">
        <v>2.72733501</v>
      </c>
      <c r="AV1081" s="391">
        <v>0.66690478000000009</v>
      </c>
      <c r="AW1081" s="391">
        <v>0</v>
      </c>
      <c r="AX1081" s="391">
        <v>21.818704300000007</v>
      </c>
      <c r="AY1081" s="391">
        <v>4.4460536000000017</v>
      </c>
    </row>
    <row r="1082" spans="1:51" customFormat="1" x14ac:dyDescent="0.25">
      <c r="A1082" s="384" t="s">
        <v>2199</v>
      </c>
      <c r="B1082" s="384" t="s">
        <v>1038</v>
      </c>
      <c r="C1082" s="382">
        <v>9</v>
      </c>
      <c r="D1082" s="384" t="s">
        <v>253</v>
      </c>
      <c r="E1082" s="382">
        <v>42</v>
      </c>
      <c r="F1082" s="386">
        <v>2029</v>
      </c>
      <c r="G1082" s="390">
        <v>361.93343999999996</v>
      </c>
      <c r="H1082" s="387">
        <v>0</v>
      </c>
      <c r="I1082" s="387">
        <v>0</v>
      </c>
      <c r="J1082" s="387">
        <v>0</v>
      </c>
      <c r="K1082" s="387">
        <v>0</v>
      </c>
      <c r="L1082" s="387">
        <v>1.0329623037871272E-2</v>
      </c>
      <c r="M1082" s="387">
        <v>2.5294134744775175E-3</v>
      </c>
      <c r="N1082" s="387">
        <v>0</v>
      </c>
      <c r="O1082" s="387">
        <v>8.2636887600106804E-2</v>
      </c>
      <c r="P1082" s="387">
        <v>1.6862832293142078E-2</v>
      </c>
      <c r="Q1082" s="391">
        <v>0</v>
      </c>
      <c r="R1082" s="391">
        <v>0</v>
      </c>
      <c r="S1082" s="391">
        <v>0</v>
      </c>
      <c r="T1082" s="391">
        <v>0</v>
      </c>
      <c r="U1082" s="391">
        <v>3.7386359999999992</v>
      </c>
      <c r="V1082" s="391">
        <v>0.91547931999999999</v>
      </c>
      <c r="W1082" s="391">
        <v>0</v>
      </c>
      <c r="X1082" s="391">
        <v>29.909052999999997</v>
      </c>
      <c r="Y1082" s="391">
        <v>6.1032228999999996</v>
      </c>
      <c r="AA1082" s="384" t="s">
        <v>2199</v>
      </c>
      <c r="AB1082" s="384" t="s">
        <v>1038</v>
      </c>
      <c r="AC1082" s="382">
        <v>9</v>
      </c>
      <c r="AD1082" s="384" t="s">
        <v>253</v>
      </c>
      <c r="AE1082" s="382">
        <v>42</v>
      </c>
      <c r="AF1082" s="386">
        <v>2029</v>
      </c>
      <c r="AG1082" s="390">
        <v>361.93343999999996</v>
      </c>
      <c r="AH1082" s="387">
        <v>0</v>
      </c>
      <c r="AI1082" s="387">
        <v>0</v>
      </c>
      <c r="AJ1082" s="387">
        <v>0</v>
      </c>
      <c r="AK1082" s="387">
        <v>0</v>
      </c>
      <c r="AL1082" s="387">
        <v>1.0329623037871272E-2</v>
      </c>
      <c r="AM1082" s="387">
        <v>2.5294134744775175E-3</v>
      </c>
      <c r="AN1082" s="387">
        <v>0</v>
      </c>
      <c r="AO1082" s="387">
        <v>8.2636887600106804E-2</v>
      </c>
      <c r="AP1082" s="387">
        <v>1.6862832293142078E-2</v>
      </c>
      <c r="AQ1082" s="391">
        <v>0</v>
      </c>
      <c r="AR1082" s="391">
        <v>0</v>
      </c>
      <c r="AS1082" s="391">
        <v>0</v>
      </c>
      <c r="AT1082" s="391">
        <v>0</v>
      </c>
      <c r="AU1082" s="391">
        <v>3.7386359999999992</v>
      </c>
      <c r="AV1082" s="391">
        <v>0.91547931999999999</v>
      </c>
      <c r="AW1082" s="391">
        <v>0</v>
      </c>
      <c r="AX1082" s="391">
        <v>29.909052999999997</v>
      </c>
      <c r="AY1082" s="391">
        <v>6.1032228999999996</v>
      </c>
    </row>
    <row r="1083" spans="1:51" customFormat="1" x14ac:dyDescent="0.25">
      <c r="A1083" s="384" t="s">
        <v>2200</v>
      </c>
      <c r="B1083" s="384" t="s">
        <v>1038</v>
      </c>
      <c r="C1083" s="382">
        <v>9</v>
      </c>
      <c r="D1083" s="384" t="s">
        <v>253</v>
      </c>
      <c r="E1083" s="382">
        <v>42</v>
      </c>
      <c r="F1083" s="386">
        <v>2030</v>
      </c>
      <c r="G1083" s="390">
        <v>461.04379000000006</v>
      </c>
      <c r="H1083" s="387">
        <v>0</v>
      </c>
      <c r="I1083" s="387">
        <v>0</v>
      </c>
      <c r="J1083" s="387">
        <v>0</v>
      </c>
      <c r="K1083" s="387">
        <v>0</v>
      </c>
      <c r="L1083" s="387">
        <v>1.0282138709644041E-2</v>
      </c>
      <c r="M1083" s="387">
        <v>2.5231991737704562E-3</v>
      </c>
      <c r="N1083" s="387">
        <v>0</v>
      </c>
      <c r="O1083" s="387">
        <v>8.2257121389705715E-2</v>
      </c>
      <c r="P1083" s="387">
        <v>1.682140431823189E-2</v>
      </c>
      <c r="Q1083" s="391">
        <v>0</v>
      </c>
      <c r="R1083" s="391">
        <v>0</v>
      </c>
      <c r="S1083" s="391">
        <v>0</v>
      </c>
      <c r="T1083" s="391">
        <v>0</v>
      </c>
      <c r="U1083" s="391">
        <v>4.7405161999999992</v>
      </c>
      <c r="V1083" s="391">
        <v>1.1633053099999999</v>
      </c>
      <c r="W1083" s="391">
        <v>0</v>
      </c>
      <c r="X1083" s="391">
        <v>37.924134999999993</v>
      </c>
      <c r="Y1083" s="391">
        <v>7.7554039999999977</v>
      </c>
      <c r="AA1083" s="384" t="s">
        <v>2200</v>
      </c>
      <c r="AB1083" s="384" t="s">
        <v>1038</v>
      </c>
      <c r="AC1083" s="382">
        <v>9</v>
      </c>
      <c r="AD1083" s="384" t="s">
        <v>253</v>
      </c>
      <c r="AE1083" s="382">
        <v>42</v>
      </c>
      <c r="AF1083" s="386">
        <v>2030</v>
      </c>
      <c r="AG1083" s="390">
        <v>461.04379000000006</v>
      </c>
      <c r="AH1083" s="387">
        <v>0</v>
      </c>
      <c r="AI1083" s="387">
        <v>0</v>
      </c>
      <c r="AJ1083" s="387">
        <v>0</v>
      </c>
      <c r="AK1083" s="387">
        <v>0</v>
      </c>
      <c r="AL1083" s="387">
        <v>1.0282138709644041E-2</v>
      </c>
      <c r="AM1083" s="387">
        <v>2.5231991737704562E-3</v>
      </c>
      <c r="AN1083" s="387">
        <v>0</v>
      </c>
      <c r="AO1083" s="387">
        <v>8.2257121389705715E-2</v>
      </c>
      <c r="AP1083" s="387">
        <v>1.682140431823189E-2</v>
      </c>
      <c r="AQ1083" s="391">
        <v>0</v>
      </c>
      <c r="AR1083" s="391">
        <v>0</v>
      </c>
      <c r="AS1083" s="391">
        <v>0</v>
      </c>
      <c r="AT1083" s="391">
        <v>0</v>
      </c>
      <c r="AU1083" s="391">
        <v>4.7405161999999992</v>
      </c>
      <c r="AV1083" s="391">
        <v>1.1633053099999999</v>
      </c>
      <c r="AW1083" s="391">
        <v>0</v>
      </c>
      <c r="AX1083" s="391">
        <v>37.924134999999993</v>
      </c>
      <c r="AY1083" s="391">
        <v>7.7554039999999977</v>
      </c>
    </row>
    <row r="1084" spans="1:51" customFormat="1" x14ac:dyDescent="0.25">
      <c r="A1084" s="384" t="s">
        <v>2201</v>
      </c>
      <c r="B1084" s="384" t="s">
        <v>1038</v>
      </c>
      <c r="C1084" s="382">
        <v>9</v>
      </c>
      <c r="D1084" s="384" t="s">
        <v>253</v>
      </c>
      <c r="E1084" s="382">
        <v>42</v>
      </c>
      <c r="F1084" s="386">
        <v>2031</v>
      </c>
      <c r="G1084" s="390">
        <v>519.29155999999989</v>
      </c>
      <c r="H1084" s="387">
        <v>0</v>
      </c>
      <c r="I1084" s="387">
        <v>0</v>
      </c>
      <c r="J1084" s="387">
        <v>0</v>
      </c>
      <c r="K1084" s="387">
        <v>0</v>
      </c>
      <c r="L1084" s="387">
        <v>1.0245994947424142E-2</v>
      </c>
      <c r="M1084" s="387">
        <v>2.518470336779593E-3</v>
      </c>
      <c r="N1084" s="387">
        <v>0</v>
      </c>
      <c r="O1084" s="387">
        <v>8.1967939166968193E-2</v>
      </c>
      <c r="P1084" s="387">
        <v>1.6789891405128942E-2</v>
      </c>
      <c r="Q1084" s="391">
        <v>0</v>
      </c>
      <c r="R1084" s="391">
        <v>0</v>
      </c>
      <c r="S1084" s="391">
        <v>0</v>
      </c>
      <c r="T1084" s="391">
        <v>0</v>
      </c>
      <c r="U1084" s="391">
        <v>5.3206587000000001</v>
      </c>
      <c r="V1084" s="391">
        <v>1.3078203900000001</v>
      </c>
      <c r="W1084" s="391">
        <v>0</v>
      </c>
      <c r="X1084" s="391">
        <v>42.565259000000005</v>
      </c>
      <c r="Y1084" s="391">
        <v>8.7188488999999993</v>
      </c>
      <c r="AA1084" s="384" t="s">
        <v>2201</v>
      </c>
      <c r="AB1084" s="384" t="s">
        <v>1038</v>
      </c>
      <c r="AC1084" s="382">
        <v>9</v>
      </c>
      <c r="AD1084" s="384" t="s">
        <v>253</v>
      </c>
      <c r="AE1084" s="382">
        <v>42</v>
      </c>
      <c r="AF1084" s="386">
        <v>2031</v>
      </c>
      <c r="AG1084" s="390">
        <v>519.29155999999989</v>
      </c>
      <c r="AH1084" s="387">
        <v>0</v>
      </c>
      <c r="AI1084" s="387">
        <v>0</v>
      </c>
      <c r="AJ1084" s="387">
        <v>0</v>
      </c>
      <c r="AK1084" s="387">
        <v>0</v>
      </c>
      <c r="AL1084" s="387">
        <v>1.0245994947424142E-2</v>
      </c>
      <c r="AM1084" s="387">
        <v>2.518470336779593E-3</v>
      </c>
      <c r="AN1084" s="387">
        <v>0</v>
      </c>
      <c r="AO1084" s="387">
        <v>8.1967939166968193E-2</v>
      </c>
      <c r="AP1084" s="387">
        <v>1.6789891405128942E-2</v>
      </c>
      <c r="AQ1084" s="391">
        <v>0</v>
      </c>
      <c r="AR1084" s="391">
        <v>0</v>
      </c>
      <c r="AS1084" s="391">
        <v>0</v>
      </c>
      <c r="AT1084" s="391">
        <v>0</v>
      </c>
      <c r="AU1084" s="391">
        <v>5.3206587000000001</v>
      </c>
      <c r="AV1084" s="391">
        <v>1.3078203900000001</v>
      </c>
      <c r="AW1084" s="391">
        <v>0</v>
      </c>
      <c r="AX1084" s="391">
        <v>42.565259000000005</v>
      </c>
      <c r="AY1084" s="391">
        <v>8.7188488999999993</v>
      </c>
    </row>
    <row r="1085" spans="1:51" customFormat="1" x14ac:dyDescent="0.25">
      <c r="A1085" s="384" t="s">
        <v>2202</v>
      </c>
      <c r="B1085" s="384" t="s">
        <v>1038</v>
      </c>
      <c r="C1085" s="382">
        <v>9</v>
      </c>
      <c r="D1085" s="384" t="s">
        <v>254</v>
      </c>
      <c r="E1085" s="382">
        <v>43</v>
      </c>
      <c r="F1085" s="386">
        <v>43</v>
      </c>
      <c r="G1085" s="390">
        <v>1358.4496577800001</v>
      </c>
      <c r="H1085" s="387">
        <v>0</v>
      </c>
      <c r="I1085" s="387">
        <v>0</v>
      </c>
      <c r="J1085" s="387">
        <v>0</v>
      </c>
      <c r="K1085" s="387">
        <v>0</v>
      </c>
      <c r="L1085" s="387">
        <v>1.0728255102744643E-2</v>
      </c>
      <c r="M1085" s="387">
        <v>2.5424053024343499E-3</v>
      </c>
      <c r="N1085" s="387">
        <v>0</v>
      </c>
      <c r="O1085" s="387">
        <v>8.5826011754851286E-2</v>
      </c>
      <c r="P1085" s="387">
        <v>1.6949456248623738E-2</v>
      </c>
      <c r="Q1085" s="391">
        <v>0</v>
      </c>
      <c r="R1085" s="391">
        <v>0</v>
      </c>
      <c r="S1085" s="391">
        <v>0</v>
      </c>
      <c r="T1085" s="391">
        <v>0</v>
      </c>
      <c r="U1085" s="391">
        <v>14.5737944729</v>
      </c>
      <c r="V1085" s="391">
        <v>3.4537296130300001</v>
      </c>
      <c r="W1085" s="391">
        <v>0</v>
      </c>
      <c r="X1085" s="391">
        <v>116.59031629699999</v>
      </c>
      <c r="Y1085" s="391">
        <v>23.0249830405</v>
      </c>
      <c r="AA1085" s="384" t="s">
        <v>2202</v>
      </c>
      <c r="AB1085" s="384" t="s">
        <v>1038</v>
      </c>
      <c r="AC1085" s="382">
        <v>9</v>
      </c>
      <c r="AD1085" s="384" t="s">
        <v>254</v>
      </c>
      <c r="AE1085" s="382">
        <v>43</v>
      </c>
      <c r="AF1085" s="386">
        <v>43</v>
      </c>
      <c r="AG1085" s="390">
        <v>1358.4496577800001</v>
      </c>
      <c r="AH1085" s="387">
        <v>0</v>
      </c>
      <c r="AI1085" s="387">
        <v>0</v>
      </c>
      <c r="AJ1085" s="387">
        <v>0</v>
      </c>
      <c r="AK1085" s="387">
        <v>0</v>
      </c>
      <c r="AL1085" s="387">
        <v>1.0728255102744643E-2</v>
      </c>
      <c r="AM1085" s="387">
        <v>2.5424053024343499E-3</v>
      </c>
      <c r="AN1085" s="387">
        <v>0</v>
      </c>
      <c r="AO1085" s="387">
        <v>8.5826011754851286E-2</v>
      </c>
      <c r="AP1085" s="387">
        <v>1.6949456248623738E-2</v>
      </c>
      <c r="AQ1085" s="391">
        <v>0</v>
      </c>
      <c r="AR1085" s="391">
        <v>0</v>
      </c>
      <c r="AS1085" s="391">
        <v>0</v>
      </c>
      <c r="AT1085" s="391">
        <v>0</v>
      </c>
      <c r="AU1085" s="391">
        <v>14.5737944729</v>
      </c>
      <c r="AV1085" s="391">
        <v>3.4537296130300001</v>
      </c>
      <c r="AW1085" s="391">
        <v>0</v>
      </c>
      <c r="AX1085" s="391">
        <v>116.59031629699999</v>
      </c>
      <c r="AY1085" s="391">
        <v>23.0249830405</v>
      </c>
    </row>
    <row r="1086" spans="1:51" customFormat="1" x14ac:dyDescent="0.25">
      <c r="A1086" s="384" t="s">
        <v>2203</v>
      </c>
      <c r="B1086" s="384" t="s">
        <v>1038</v>
      </c>
      <c r="C1086" s="382">
        <v>9</v>
      </c>
      <c r="D1086" s="384" t="s">
        <v>254</v>
      </c>
      <c r="E1086" s="382">
        <v>43</v>
      </c>
      <c r="F1086" s="386">
        <v>2016</v>
      </c>
      <c r="G1086" s="390">
        <v>0.21940469999999998</v>
      </c>
      <c r="H1086" s="387">
        <v>0</v>
      </c>
      <c r="I1086" s="387">
        <v>0</v>
      </c>
      <c r="J1086" s="387">
        <v>0</v>
      </c>
      <c r="K1086" s="387">
        <v>0</v>
      </c>
      <c r="L1086" s="387">
        <v>1.6780895304430579E-2</v>
      </c>
      <c r="M1086" s="387">
        <v>5.1315884755431399E-3</v>
      </c>
      <c r="N1086" s="387">
        <v>0</v>
      </c>
      <c r="O1086" s="387">
        <v>0.13424716061232964</v>
      </c>
      <c r="P1086" s="387">
        <v>3.4210765767551929E-2</v>
      </c>
      <c r="Q1086" s="391">
        <v>0</v>
      </c>
      <c r="R1086" s="391">
        <v>0</v>
      </c>
      <c r="S1086" s="391">
        <v>0</v>
      </c>
      <c r="T1086" s="391">
        <v>0</v>
      </c>
      <c r="U1086" s="391">
        <v>3.6818072999999997E-3</v>
      </c>
      <c r="V1086" s="391">
        <v>1.1258946299999998E-3</v>
      </c>
      <c r="W1086" s="391">
        <v>0</v>
      </c>
      <c r="X1086" s="391">
        <v>2.9454457999999996E-2</v>
      </c>
      <c r="Y1086" s="391">
        <v>7.5060027999999997E-3</v>
      </c>
      <c r="AA1086" s="384" t="s">
        <v>2203</v>
      </c>
      <c r="AB1086" s="384" t="s">
        <v>1038</v>
      </c>
      <c r="AC1086" s="382">
        <v>9</v>
      </c>
      <c r="AD1086" s="384" t="s">
        <v>254</v>
      </c>
      <c r="AE1086" s="382">
        <v>43</v>
      </c>
      <c r="AF1086" s="386">
        <v>2016</v>
      </c>
      <c r="AG1086" s="390">
        <v>0.21940469999999998</v>
      </c>
      <c r="AH1086" s="387">
        <v>0</v>
      </c>
      <c r="AI1086" s="387">
        <v>0</v>
      </c>
      <c r="AJ1086" s="387">
        <v>0</v>
      </c>
      <c r="AK1086" s="387">
        <v>0</v>
      </c>
      <c r="AL1086" s="387">
        <v>1.6780895304430579E-2</v>
      </c>
      <c r="AM1086" s="387">
        <v>5.1315884755431399E-3</v>
      </c>
      <c r="AN1086" s="387">
        <v>0</v>
      </c>
      <c r="AO1086" s="387">
        <v>0.13424716061232964</v>
      </c>
      <c r="AP1086" s="387">
        <v>3.4210765767551929E-2</v>
      </c>
      <c r="AQ1086" s="391">
        <v>0</v>
      </c>
      <c r="AR1086" s="391">
        <v>0</v>
      </c>
      <c r="AS1086" s="391">
        <v>0</v>
      </c>
      <c r="AT1086" s="391">
        <v>0</v>
      </c>
      <c r="AU1086" s="391">
        <v>3.6818072999999997E-3</v>
      </c>
      <c r="AV1086" s="391">
        <v>1.1258946299999998E-3</v>
      </c>
      <c r="AW1086" s="391">
        <v>0</v>
      </c>
      <c r="AX1086" s="391">
        <v>2.9454457999999996E-2</v>
      </c>
      <c r="AY1086" s="391">
        <v>7.5060027999999997E-3</v>
      </c>
    </row>
    <row r="1087" spans="1:51" customFormat="1" x14ac:dyDescent="0.25">
      <c r="A1087" s="384" t="s">
        <v>2204</v>
      </c>
      <c r="B1087" s="384" t="s">
        <v>1038</v>
      </c>
      <c r="C1087" s="382">
        <v>9</v>
      </c>
      <c r="D1087" s="384" t="s">
        <v>254</v>
      </c>
      <c r="E1087" s="382">
        <v>43</v>
      </c>
      <c r="F1087" s="386">
        <v>2017</v>
      </c>
      <c r="G1087" s="390">
        <v>0.52014342000000002</v>
      </c>
      <c r="H1087" s="387">
        <v>0</v>
      </c>
      <c r="I1087" s="387">
        <v>0</v>
      </c>
      <c r="J1087" s="387">
        <v>0</v>
      </c>
      <c r="K1087" s="387">
        <v>0</v>
      </c>
      <c r="L1087" s="387">
        <v>1.6780878627667736E-2</v>
      </c>
      <c r="M1087" s="387">
        <v>5.1315850539837664E-3</v>
      </c>
      <c r="N1087" s="387">
        <v>0</v>
      </c>
      <c r="O1087" s="387">
        <v>0.13424713322337134</v>
      </c>
      <c r="P1087" s="387">
        <v>3.4210759986159203E-2</v>
      </c>
      <c r="Q1087" s="391">
        <v>0</v>
      </c>
      <c r="R1087" s="391">
        <v>0</v>
      </c>
      <c r="S1087" s="391">
        <v>0</v>
      </c>
      <c r="T1087" s="391">
        <v>0</v>
      </c>
      <c r="U1087" s="391">
        <v>8.7284636000000033E-3</v>
      </c>
      <c r="V1087" s="391">
        <v>2.6691602000000008E-3</v>
      </c>
      <c r="W1087" s="391">
        <v>0</v>
      </c>
      <c r="X1087" s="391">
        <v>6.9827763000000001E-2</v>
      </c>
      <c r="Y1087" s="391">
        <v>1.77945017E-2</v>
      </c>
      <c r="AA1087" s="384" t="s">
        <v>2204</v>
      </c>
      <c r="AB1087" s="384" t="s">
        <v>1038</v>
      </c>
      <c r="AC1087" s="382">
        <v>9</v>
      </c>
      <c r="AD1087" s="384" t="s">
        <v>254</v>
      </c>
      <c r="AE1087" s="382">
        <v>43</v>
      </c>
      <c r="AF1087" s="386">
        <v>2017</v>
      </c>
      <c r="AG1087" s="390">
        <v>0.52014342000000002</v>
      </c>
      <c r="AH1087" s="387">
        <v>0</v>
      </c>
      <c r="AI1087" s="387">
        <v>0</v>
      </c>
      <c r="AJ1087" s="387">
        <v>0</v>
      </c>
      <c r="AK1087" s="387">
        <v>0</v>
      </c>
      <c r="AL1087" s="387">
        <v>1.6780878627667736E-2</v>
      </c>
      <c r="AM1087" s="387">
        <v>5.1315850539837664E-3</v>
      </c>
      <c r="AN1087" s="387">
        <v>0</v>
      </c>
      <c r="AO1087" s="387">
        <v>0.13424713322337134</v>
      </c>
      <c r="AP1087" s="387">
        <v>3.4210759986159203E-2</v>
      </c>
      <c r="AQ1087" s="391">
        <v>0</v>
      </c>
      <c r="AR1087" s="391">
        <v>0</v>
      </c>
      <c r="AS1087" s="391">
        <v>0</v>
      </c>
      <c r="AT1087" s="391">
        <v>0</v>
      </c>
      <c r="AU1087" s="391">
        <v>8.7284636000000033E-3</v>
      </c>
      <c r="AV1087" s="391">
        <v>2.6691602000000008E-3</v>
      </c>
      <c r="AW1087" s="391">
        <v>0</v>
      </c>
      <c r="AX1087" s="391">
        <v>6.9827763000000001E-2</v>
      </c>
      <c r="AY1087" s="391">
        <v>1.77945017E-2</v>
      </c>
    </row>
    <row r="1088" spans="1:51" customFormat="1" x14ac:dyDescent="0.25">
      <c r="A1088" s="384" t="s">
        <v>2205</v>
      </c>
      <c r="B1088" s="384" t="s">
        <v>1038</v>
      </c>
      <c r="C1088" s="382">
        <v>9</v>
      </c>
      <c r="D1088" s="384" t="s">
        <v>254</v>
      </c>
      <c r="E1088" s="382">
        <v>43</v>
      </c>
      <c r="F1088" s="386">
        <v>2018</v>
      </c>
      <c r="G1088" s="390">
        <v>2.0796573600000006</v>
      </c>
      <c r="H1088" s="387">
        <v>0</v>
      </c>
      <c r="I1088" s="387">
        <v>0</v>
      </c>
      <c r="J1088" s="387">
        <v>0</v>
      </c>
      <c r="K1088" s="387">
        <v>0</v>
      </c>
      <c r="L1088" s="387">
        <v>1.4932253070765461E-2</v>
      </c>
      <c r="M1088" s="387">
        <v>4.3309252154883817E-3</v>
      </c>
      <c r="N1088" s="387">
        <v>0</v>
      </c>
      <c r="O1088" s="387">
        <v>0.11945794570697935</v>
      </c>
      <c r="P1088" s="387">
        <v>2.8872970689748614E-2</v>
      </c>
      <c r="Q1088" s="391">
        <v>0</v>
      </c>
      <c r="R1088" s="391">
        <v>0</v>
      </c>
      <c r="S1088" s="391">
        <v>0</v>
      </c>
      <c r="T1088" s="391">
        <v>0</v>
      </c>
      <c r="U1088" s="391">
        <v>3.105397E-2</v>
      </c>
      <c r="V1088" s="391">
        <v>9.0068405000000018E-3</v>
      </c>
      <c r="W1088" s="391">
        <v>0</v>
      </c>
      <c r="X1088" s="391">
        <v>0.24843159600000006</v>
      </c>
      <c r="Y1088" s="391">
        <v>6.0045886E-2</v>
      </c>
      <c r="AA1088" s="384" t="s">
        <v>2205</v>
      </c>
      <c r="AB1088" s="384" t="s">
        <v>1038</v>
      </c>
      <c r="AC1088" s="382">
        <v>9</v>
      </c>
      <c r="AD1088" s="384" t="s">
        <v>254</v>
      </c>
      <c r="AE1088" s="382">
        <v>43</v>
      </c>
      <c r="AF1088" s="386">
        <v>2018</v>
      </c>
      <c r="AG1088" s="390">
        <v>2.0796573600000006</v>
      </c>
      <c r="AH1088" s="387">
        <v>0</v>
      </c>
      <c r="AI1088" s="387">
        <v>0</v>
      </c>
      <c r="AJ1088" s="387">
        <v>0</v>
      </c>
      <c r="AK1088" s="387">
        <v>0</v>
      </c>
      <c r="AL1088" s="387">
        <v>1.4932253070765461E-2</v>
      </c>
      <c r="AM1088" s="387">
        <v>4.3309252154883817E-3</v>
      </c>
      <c r="AN1088" s="387">
        <v>0</v>
      </c>
      <c r="AO1088" s="387">
        <v>0.11945794570697935</v>
      </c>
      <c r="AP1088" s="387">
        <v>2.8872970689748614E-2</v>
      </c>
      <c r="AQ1088" s="391">
        <v>0</v>
      </c>
      <c r="AR1088" s="391">
        <v>0</v>
      </c>
      <c r="AS1088" s="391">
        <v>0</v>
      </c>
      <c r="AT1088" s="391">
        <v>0</v>
      </c>
      <c r="AU1088" s="391">
        <v>3.105397E-2</v>
      </c>
      <c r="AV1088" s="391">
        <v>9.0068405000000018E-3</v>
      </c>
      <c r="AW1088" s="391">
        <v>0</v>
      </c>
      <c r="AX1088" s="391">
        <v>0.24843159600000006</v>
      </c>
      <c r="AY1088" s="391">
        <v>6.0045886E-2</v>
      </c>
    </row>
    <row r="1089" spans="1:51" customFormat="1" x14ac:dyDescent="0.25">
      <c r="A1089" s="384" t="s">
        <v>2206</v>
      </c>
      <c r="B1089" s="384" t="s">
        <v>1038</v>
      </c>
      <c r="C1089" s="382">
        <v>9</v>
      </c>
      <c r="D1089" s="384" t="s">
        <v>254</v>
      </c>
      <c r="E1089" s="382">
        <v>43</v>
      </c>
      <c r="F1089" s="386">
        <v>2019</v>
      </c>
      <c r="G1089" s="390">
        <v>5.6544109000000011</v>
      </c>
      <c r="H1089" s="387">
        <v>0</v>
      </c>
      <c r="I1089" s="387">
        <v>0</v>
      </c>
      <c r="J1089" s="387">
        <v>0</v>
      </c>
      <c r="K1089" s="387">
        <v>0</v>
      </c>
      <c r="L1089" s="387">
        <v>1.2590379309009888E-2</v>
      </c>
      <c r="M1089" s="387">
        <v>3.3166342934150741E-3</v>
      </c>
      <c r="N1089" s="387">
        <v>0</v>
      </c>
      <c r="O1089" s="387">
        <v>0.10072311688561579</v>
      </c>
      <c r="P1089" s="387">
        <v>2.211101266092989E-2</v>
      </c>
      <c r="Q1089" s="391">
        <v>0</v>
      </c>
      <c r="R1089" s="391">
        <v>0</v>
      </c>
      <c r="S1089" s="391">
        <v>0</v>
      </c>
      <c r="T1089" s="391">
        <v>0</v>
      </c>
      <c r="U1089" s="391">
        <v>7.1191177999999994E-2</v>
      </c>
      <c r="V1089" s="391">
        <v>1.8753613099999997E-2</v>
      </c>
      <c r="W1089" s="391">
        <v>0</v>
      </c>
      <c r="X1089" s="391">
        <v>0.56952989000000009</v>
      </c>
      <c r="Y1089" s="391">
        <v>0.12502475099999999</v>
      </c>
      <c r="AA1089" s="384" t="s">
        <v>2206</v>
      </c>
      <c r="AB1089" s="384" t="s">
        <v>1038</v>
      </c>
      <c r="AC1089" s="382">
        <v>9</v>
      </c>
      <c r="AD1089" s="384" t="s">
        <v>254</v>
      </c>
      <c r="AE1089" s="382">
        <v>43</v>
      </c>
      <c r="AF1089" s="386">
        <v>2019</v>
      </c>
      <c r="AG1089" s="390">
        <v>5.6544109000000011</v>
      </c>
      <c r="AH1089" s="387">
        <v>0</v>
      </c>
      <c r="AI1089" s="387">
        <v>0</v>
      </c>
      <c r="AJ1089" s="387">
        <v>0</v>
      </c>
      <c r="AK1089" s="387">
        <v>0</v>
      </c>
      <c r="AL1089" s="387">
        <v>1.2590379309009888E-2</v>
      </c>
      <c r="AM1089" s="387">
        <v>3.3166342934150741E-3</v>
      </c>
      <c r="AN1089" s="387">
        <v>0</v>
      </c>
      <c r="AO1089" s="387">
        <v>0.10072311688561579</v>
      </c>
      <c r="AP1089" s="387">
        <v>2.211101266092989E-2</v>
      </c>
      <c r="AQ1089" s="391">
        <v>0</v>
      </c>
      <c r="AR1089" s="391">
        <v>0</v>
      </c>
      <c r="AS1089" s="391">
        <v>0</v>
      </c>
      <c r="AT1089" s="391">
        <v>0</v>
      </c>
      <c r="AU1089" s="391">
        <v>7.1191177999999994E-2</v>
      </c>
      <c r="AV1089" s="391">
        <v>1.8753613099999997E-2</v>
      </c>
      <c r="AW1089" s="391">
        <v>0</v>
      </c>
      <c r="AX1089" s="391">
        <v>0.56952989000000009</v>
      </c>
      <c r="AY1089" s="391">
        <v>0.12502475099999999</v>
      </c>
    </row>
    <row r="1090" spans="1:51" customFormat="1" x14ac:dyDescent="0.25">
      <c r="A1090" s="384" t="s">
        <v>2207</v>
      </c>
      <c r="B1090" s="384" t="s">
        <v>1038</v>
      </c>
      <c r="C1090" s="382">
        <v>9</v>
      </c>
      <c r="D1090" s="384" t="s">
        <v>254</v>
      </c>
      <c r="E1090" s="382">
        <v>43</v>
      </c>
      <c r="F1090" s="386">
        <v>2020</v>
      </c>
      <c r="G1090" s="390">
        <v>7.4092385999999983</v>
      </c>
      <c r="H1090" s="387">
        <v>0</v>
      </c>
      <c r="I1090" s="387">
        <v>0</v>
      </c>
      <c r="J1090" s="387">
        <v>0</v>
      </c>
      <c r="K1090" s="387">
        <v>0</v>
      </c>
      <c r="L1090" s="387">
        <v>1.2590389517217066E-2</v>
      </c>
      <c r="M1090" s="387">
        <v>3.3166387704129281E-3</v>
      </c>
      <c r="N1090" s="387">
        <v>0</v>
      </c>
      <c r="O1090" s="387">
        <v>0.10072311343840379</v>
      </c>
      <c r="P1090" s="387">
        <v>2.211104188222526E-2</v>
      </c>
      <c r="Q1090" s="391">
        <v>0</v>
      </c>
      <c r="R1090" s="391">
        <v>0</v>
      </c>
      <c r="S1090" s="391">
        <v>0</v>
      </c>
      <c r="T1090" s="391">
        <v>0</v>
      </c>
      <c r="U1090" s="391">
        <v>9.3285200000000026E-2</v>
      </c>
      <c r="V1090" s="391">
        <v>2.4573767999999999E-2</v>
      </c>
      <c r="W1090" s="391">
        <v>0</v>
      </c>
      <c r="X1090" s="391">
        <v>0.74628157999999989</v>
      </c>
      <c r="Y1090" s="391">
        <v>0.16382598500000001</v>
      </c>
      <c r="AA1090" s="384" t="s">
        <v>2207</v>
      </c>
      <c r="AB1090" s="384" t="s">
        <v>1038</v>
      </c>
      <c r="AC1090" s="382">
        <v>9</v>
      </c>
      <c r="AD1090" s="384" t="s">
        <v>254</v>
      </c>
      <c r="AE1090" s="382">
        <v>43</v>
      </c>
      <c r="AF1090" s="386">
        <v>2020</v>
      </c>
      <c r="AG1090" s="390">
        <v>7.4092385999999983</v>
      </c>
      <c r="AH1090" s="387">
        <v>0</v>
      </c>
      <c r="AI1090" s="387">
        <v>0</v>
      </c>
      <c r="AJ1090" s="387">
        <v>0</v>
      </c>
      <c r="AK1090" s="387">
        <v>0</v>
      </c>
      <c r="AL1090" s="387">
        <v>1.2590389517217066E-2</v>
      </c>
      <c r="AM1090" s="387">
        <v>3.3166387704129281E-3</v>
      </c>
      <c r="AN1090" s="387">
        <v>0</v>
      </c>
      <c r="AO1090" s="387">
        <v>0.10072311343840379</v>
      </c>
      <c r="AP1090" s="387">
        <v>2.211104188222526E-2</v>
      </c>
      <c r="AQ1090" s="391">
        <v>0</v>
      </c>
      <c r="AR1090" s="391">
        <v>0</v>
      </c>
      <c r="AS1090" s="391">
        <v>0</v>
      </c>
      <c r="AT1090" s="391">
        <v>0</v>
      </c>
      <c r="AU1090" s="391">
        <v>9.3285200000000026E-2</v>
      </c>
      <c r="AV1090" s="391">
        <v>2.4573767999999999E-2</v>
      </c>
      <c r="AW1090" s="391">
        <v>0</v>
      </c>
      <c r="AX1090" s="391">
        <v>0.74628157999999989</v>
      </c>
      <c r="AY1090" s="391">
        <v>0.16382598500000001</v>
      </c>
    </row>
    <row r="1091" spans="1:51" customFormat="1" x14ac:dyDescent="0.25">
      <c r="A1091" s="384" t="s">
        <v>2208</v>
      </c>
      <c r="B1091" s="384" t="s">
        <v>1038</v>
      </c>
      <c r="C1091" s="382">
        <v>9</v>
      </c>
      <c r="D1091" s="384" t="s">
        <v>254</v>
      </c>
      <c r="E1091" s="382">
        <v>43</v>
      </c>
      <c r="F1091" s="386">
        <v>2021</v>
      </c>
      <c r="G1091" s="390">
        <v>6.7624865000000023</v>
      </c>
      <c r="H1091" s="387">
        <v>0</v>
      </c>
      <c r="I1091" s="387">
        <v>0</v>
      </c>
      <c r="J1091" s="387">
        <v>0</v>
      </c>
      <c r="K1091" s="387">
        <v>0</v>
      </c>
      <c r="L1091" s="387">
        <v>1.2627468017865906E-2</v>
      </c>
      <c r="M1091" s="387">
        <v>3.303608620882274E-3</v>
      </c>
      <c r="N1091" s="387">
        <v>0</v>
      </c>
      <c r="O1091" s="387">
        <v>0.10101971959574335</v>
      </c>
      <c r="P1091" s="387">
        <v>2.2024170251578316E-2</v>
      </c>
      <c r="Q1091" s="391">
        <v>0</v>
      </c>
      <c r="R1091" s="391">
        <v>0</v>
      </c>
      <c r="S1091" s="391">
        <v>0</v>
      </c>
      <c r="T1091" s="391">
        <v>0</v>
      </c>
      <c r="U1091" s="391">
        <v>8.5393081999999981E-2</v>
      </c>
      <c r="V1091" s="391">
        <v>2.2340608700000004E-2</v>
      </c>
      <c r="W1091" s="391">
        <v>0</v>
      </c>
      <c r="X1091" s="391">
        <v>0.6831444900000001</v>
      </c>
      <c r="Y1091" s="391">
        <v>0.14893815400000002</v>
      </c>
      <c r="AA1091" s="384" t="s">
        <v>2208</v>
      </c>
      <c r="AB1091" s="384" t="s">
        <v>1038</v>
      </c>
      <c r="AC1091" s="382">
        <v>9</v>
      </c>
      <c r="AD1091" s="384" t="s">
        <v>254</v>
      </c>
      <c r="AE1091" s="382">
        <v>43</v>
      </c>
      <c r="AF1091" s="386">
        <v>2021</v>
      </c>
      <c r="AG1091" s="390">
        <v>6.7624865000000023</v>
      </c>
      <c r="AH1091" s="387">
        <v>0</v>
      </c>
      <c r="AI1091" s="387">
        <v>0</v>
      </c>
      <c r="AJ1091" s="387">
        <v>0</v>
      </c>
      <c r="AK1091" s="387">
        <v>0</v>
      </c>
      <c r="AL1091" s="387">
        <v>1.2627468017865906E-2</v>
      </c>
      <c r="AM1091" s="387">
        <v>3.303608620882274E-3</v>
      </c>
      <c r="AN1091" s="387">
        <v>0</v>
      </c>
      <c r="AO1091" s="387">
        <v>0.10101971959574335</v>
      </c>
      <c r="AP1091" s="387">
        <v>2.2024170251578316E-2</v>
      </c>
      <c r="AQ1091" s="391">
        <v>0</v>
      </c>
      <c r="AR1091" s="391">
        <v>0</v>
      </c>
      <c r="AS1091" s="391">
        <v>0</v>
      </c>
      <c r="AT1091" s="391">
        <v>0</v>
      </c>
      <c r="AU1091" s="391">
        <v>8.5393081999999981E-2</v>
      </c>
      <c r="AV1091" s="391">
        <v>2.2340608700000004E-2</v>
      </c>
      <c r="AW1091" s="391">
        <v>0</v>
      </c>
      <c r="AX1091" s="391">
        <v>0.6831444900000001</v>
      </c>
      <c r="AY1091" s="391">
        <v>0.14893815400000002</v>
      </c>
    </row>
    <row r="1092" spans="1:51" customFormat="1" x14ac:dyDescent="0.25">
      <c r="A1092" s="384" t="s">
        <v>2209</v>
      </c>
      <c r="B1092" s="384" t="s">
        <v>1038</v>
      </c>
      <c r="C1092" s="382">
        <v>9</v>
      </c>
      <c r="D1092" s="384" t="s">
        <v>254</v>
      </c>
      <c r="E1092" s="382">
        <v>43</v>
      </c>
      <c r="F1092" s="386">
        <v>2022</v>
      </c>
      <c r="G1092" s="390">
        <v>6.2843756999999991</v>
      </c>
      <c r="H1092" s="387">
        <v>0</v>
      </c>
      <c r="I1092" s="387">
        <v>0</v>
      </c>
      <c r="J1092" s="387">
        <v>0</v>
      </c>
      <c r="K1092" s="387">
        <v>0</v>
      </c>
      <c r="L1092" s="387">
        <v>1.2729804330444469E-2</v>
      </c>
      <c r="M1092" s="387">
        <v>3.3477501830452313E-3</v>
      </c>
      <c r="N1092" s="387">
        <v>0</v>
      </c>
      <c r="O1092" s="387">
        <v>0.10183835762715462</v>
      </c>
      <c r="P1092" s="387">
        <v>2.2318433317091466E-2</v>
      </c>
      <c r="Q1092" s="391">
        <v>0</v>
      </c>
      <c r="R1092" s="391">
        <v>0</v>
      </c>
      <c r="S1092" s="391">
        <v>0</v>
      </c>
      <c r="T1092" s="391">
        <v>0</v>
      </c>
      <c r="U1092" s="391">
        <v>7.9998872999999984E-2</v>
      </c>
      <c r="V1092" s="391">
        <v>2.10385199E-2</v>
      </c>
      <c r="W1092" s="391">
        <v>0</v>
      </c>
      <c r="X1092" s="391">
        <v>0.63999050000000013</v>
      </c>
      <c r="Y1092" s="391">
        <v>0.14025741999999999</v>
      </c>
      <c r="AA1092" s="384" t="s">
        <v>2209</v>
      </c>
      <c r="AB1092" s="384" t="s">
        <v>1038</v>
      </c>
      <c r="AC1092" s="382">
        <v>9</v>
      </c>
      <c r="AD1092" s="384" t="s">
        <v>254</v>
      </c>
      <c r="AE1092" s="382">
        <v>43</v>
      </c>
      <c r="AF1092" s="386">
        <v>2022</v>
      </c>
      <c r="AG1092" s="390">
        <v>6.2843756999999991</v>
      </c>
      <c r="AH1092" s="387">
        <v>0</v>
      </c>
      <c r="AI1092" s="387">
        <v>0</v>
      </c>
      <c r="AJ1092" s="387">
        <v>0</v>
      </c>
      <c r="AK1092" s="387">
        <v>0</v>
      </c>
      <c r="AL1092" s="387">
        <v>1.2729804330444469E-2</v>
      </c>
      <c r="AM1092" s="387">
        <v>3.3477501830452313E-3</v>
      </c>
      <c r="AN1092" s="387">
        <v>0</v>
      </c>
      <c r="AO1092" s="387">
        <v>0.10183835762715462</v>
      </c>
      <c r="AP1092" s="387">
        <v>2.2318433317091466E-2</v>
      </c>
      <c r="AQ1092" s="391">
        <v>0</v>
      </c>
      <c r="AR1092" s="391">
        <v>0</v>
      </c>
      <c r="AS1092" s="391">
        <v>0</v>
      </c>
      <c r="AT1092" s="391">
        <v>0</v>
      </c>
      <c r="AU1092" s="391">
        <v>7.9998872999999984E-2</v>
      </c>
      <c r="AV1092" s="391">
        <v>2.10385199E-2</v>
      </c>
      <c r="AW1092" s="391">
        <v>0</v>
      </c>
      <c r="AX1092" s="391">
        <v>0.63999050000000013</v>
      </c>
      <c r="AY1092" s="391">
        <v>0.14025741999999999</v>
      </c>
    </row>
    <row r="1093" spans="1:51" customFormat="1" x14ac:dyDescent="0.25">
      <c r="A1093" s="384" t="s">
        <v>2210</v>
      </c>
      <c r="B1093" s="384" t="s">
        <v>1038</v>
      </c>
      <c r="C1093" s="382">
        <v>9</v>
      </c>
      <c r="D1093" s="384" t="s">
        <v>254</v>
      </c>
      <c r="E1093" s="382">
        <v>43</v>
      </c>
      <c r="F1093" s="386">
        <v>2023</v>
      </c>
      <c r="G1093" s="390">
        <v>5.9758711000000009</v>
      </c>
      <c r="H1093" s="387">
        <v>0</v>
      </c>
      <c r="I1093" s="387">
        <v>0</v>
      </c>
      <c r="J1093" s="387">
        <v>0</v>
      </c>
      <c r="K1093" s="387">
        <v>0</v>
      </c>
      <c r="L1093" s="387">
        <v>1.2713923163436369E-2</v>
      </c>
      <c r="M1093" s="387">
        <v>3.340896024346977E-3</v>
      </c>
      <c r="N1093" s="387">
        <v>0</v>
      </c>
      <c r="O1093" s="387">
        <v>0.10171138396877399</v>
      </c>
      <c r="P1093" s="387">
        <v>2.2272727736714393E-2</v>
      </c>
      <c r="Q1093" s="391">
        <v>0</v>
      </c>
      <c r="R1093" s="391">
        <v>0</v>
      </c>
      <c r="S1093" s="391">
        <v>0</v>
      </c>
      <c r="T1093" s="391">
        <v>0</v>
      </c>
      <c r="U1093" s="391">
        <v>7.5976765999999987E-2</v>
      </c>
      <c r="V1093" s="391">
        <v>1.9964763999999999E-2</v>
      </c>
      <c r="W1093" s="391">
        <v>0</v>
      </c>
      <c r="X1093" s="391">
        <v>0.6078141199999999</v>
      </c>
      <c r="Y1093" s="391">
        <v>0.13309894999999997</v>
      </c>
      <c r="AA1093" s="384" t="s">
        <v>2210</v>
      </c>
      <c r="AB1093" s="384" t="s">
        <v>1038</v>
      </c>
      <c r="AC1093" s="382">
        <v>9</v>
      </c>
      <c r="AD1093" s="384" t="s">
        <v>254</v>
      </c>
      <c r="AE1093" s="382">
        <v>43</v>
      </c>
      <c r="AF1093" s="386">
        <v>2023</v>
      </c>
      <c r="AG1093" s="390">
        <v>5.9758711000000009</v>
      </c>
      <c r="AH1093" s="387">
        <v>0</v>
      </c>
      <c r="AI1093" s="387">
        <v>0</v>
      </c>
      <c r="AJ1093" s="387">
        <v>0</v>
      </c>
      <c r="AK1093" s="387">
        <v>0</v>
      </c>
      <c r="AL1093" s="387">
        <v>1.2713923163436369E-2</v>
      </c>
      <c r="AM1093" s="387">
        <v>3.340896024346977E-3</v>
      </c>
      <c r="AN1093" s="387">
        <v>0</v>
      </c>
      <c r="AO1093" s="387">
        <v>0.10171138396877399</v>
      </c>
      <c r="AP1093" s="387">
        <v>2.2272727736714393E-2</v>
      </c>
      <c r="AQ1093" s="391">
        <v>0</v>
      </c>
      <c r="AR1093" s="391">
        <v>0</v>
      </c>
      <c r="AS1093" s="391">
        <v>0</v>
      </c>
      <c r="AT1093" s="391">
        <v>0</v>
      </c>
      <c r="AU1093" s="391">
        <v>7.5976765999999987E-2</v>
      </c>
      <c r="AV1093" s="391">
        <v>1.9964763999999999E-2</v>
      </c>
      <c r="AW1093" s="391">
        <v>0</v>
      </c>
      <c r="AX1093" s="391">
        <v>0.6078141199999999</v>
      </c>
      <c r="AY1093" s="391">
        <v>0.13309894999999997</v>
      </c>
    </row>
    <row r="1094" spans="1:51" customFormat="1" x14ac:dyDescent="0.25">
      <c r="A1094" s="384" t="s">
        <v>2211</v>
      </c>
      <c r="B1094" s="384" t="s">
        <v>1038</v>
      </c>
      <c r="C1094" s="382">
        <v>9</v>
      </c>
      <c r="D1094" s="384" t="s">
        <v>254</v>
      </c>
      <c r="E1094" s="382">
        <v>43</v>
      </c>
      <c r="F1094" s="386">
        <v>2024</v>
      </c>
      <c r="G1094" s="390">
        <v>16.652981500000003</v>
      </c>
      <c r="H1094" s="387">
        <v>0</v>
      </c>
      <c r="I1094" s="387">
        <v>0</v>
      </c>
      <c r="J1094" s="387">
        <v>0</v>
      </c>
      <c r="K1094" s="387">
        <v>0</v>
      </c>
      <c r="L1094" s="387">
        <v>1.0690013857278349E-2</v>
      </c>
      <c r="M1094" s="387">
        <v>2.5373757245812111E-3</v>
      </c>
      <c r="N1094" s="387">
        <v>0</v>
      </c>
      <c r="O1094" s="387">
        <v>8.5520109417043425E-2</v>
      </c>
      <c r="P1094" s="387">
        <v>1.691592943882151E-2</v>
      </c>
      <c r="Q1094" s="391">
        <v>0</v>
      </c>
      <c r="R1094" s="391">
        <v>0</v>
      </c>
      <c r="S1094" s="391">
        <v>0</v>
      </c>
      <c r="T1094" s="391">
        <v>0</v>
      </c>
      <c r="U1094" s="391">
        <v>0.17802060300000003</v>
      </c>
      <c r="V1094" s="391">
        <v>4.2254871000000013E-2</v>
      </c>
      <c r="W1094" s="391">
        <v>0</v>
      </c>
      <c r="X1094" s="391">
        <v>1.4241648000000002</v>
      </c>
      <c r="Y1094" s="391">
        <v>0.28170066000000005</v>
      </c>
      <c r="AA1094" s="384" t="s">
        <v>2211</v>
      </c>
      <c r="AB1094" s="384" t="s">
        <v>1038</v>
      </c>
      <c r="AC1094" s="382">
        <v>9</v>
      </c>
      <c r="AD1094" s="384" t="s">
        <v>254</v>
      </c>
      <c r="AE1094" s="382">
        <v>43</v>
      </c>
      <c r="AF1094" s="386">
        <v>2024</v>
      </c>
      <c r="AG1094" s="390">
        <v>16.652981500000003</v>
      </c>
      <c r="AH1094" s="387">
        <v>0</v>
      </c>
      <c r="AI1094" s="387">
        <v>0</v>
      </c>
      <c r="AJ1094" s="387">
        <v>0</v>
      </c>
      <c r="AK1094" s="387">
        <v>0</v>
      </c>
      <c r="AL1094" s="387">
        <v>1.0690013857278349E-2</v>
      </c>
      <c r="AM1094" s="387">
        <v>2.5373757245812111E-3</v>
      </c>
      <c r="AN1094" s="387">
        <v>0</v>
      </c>
      <c r="AO1094" s="387">
        <v>8.5520109417043425E-2</v>
      </c>
      <c r="AP1094" s="387">
        <v>1.691592943882151E-2</v>
      </c>
      <c r="AQ1094" s="391">
        <v>0</v>
      </c>
      <c r="AR1094" s="391">
        <v>0</v>
      </c>
      <c r="AS1094" s="391">
        <v>0</v>
      </c>
      <c r="AT1094" s="391">
        <v>0</v>
      </c>
      <c r="AU1094" s="391">
        <v>0.17802060300000003</v>
      </c>
      <c r="AV1094" s="391">
        <v>4.2254871000000013E-2</v>
      </c>
      <c r="AW1094" s="391">
        <v>0</v>
      </c>
      <c r="AX1094" s="391">
        <v>1.4241648000000002</v>
      </c>
      <c r="AY1094" s="391">
        <v>0.28170066000000005</v>
      </c>
    </row>
    <row r="1095" spans="1:51" customFormat="1" x14ac:dyDescent="0.25">
      <c r="A1095" s="384" t="s">
        <v>2212</v>
      </c>
      <c r="B1095" s="384" t="s">
        <v>1038</v>
      </c>
      <c r="C1095" s="382">
        <v>9</v>
      </c>
      <c r="D1095" s="384" t="s">
        <v>254</v>
      </c>
      <c r="E1095" s="382">
        <v>43</v>
      </c>
      <c r="F1095" s="386">
        <v>2025</v>
      </c>
      <c r="G1095" s="390">
        <v>52.240018999999997</v>
      </c>
      <c r="H1095" s="387">
        <v>0</v>
      </c>
      <c r="I1095" s="387">
        <v>0</v>
      </c>
      <c r="J1095" s="387">
        <v>0</v>
      </c>
      <c r="K1095" s="387">
        <v>0</v>
      </c>
      <c r="L1095" s="387">
        <v>1.0674066753306505E-2</v>
      </c>
      <c r="M1095" s="387">
        <v>2.5322804342777904E-3</v>
      </c>
      <c r="N1095" s="387">
        <v>0</v>
      </c>
      <c r="O1095" s="387">
        <v>8.5392606767620047E-2</v>
      </c>
      <c r="P1095" s="387">
        <v>1.6881948683824175E-2</v>
      </c>
      <c r="Q1095" s="391">
        <v>0</v>
      </c>
      <c r="R1095" s="391">
        <v>0</v>
      </c>
      <c r="S1095" s="391">
        <v>0</v>
      </c>
      <c r="T1095" s="391">
        <v>0</v>
      </c>
      <c r="U1095" s="391">
        <v>0.55761345000000007</v>
      </c>
      <c r="V1095" s="391">
        <v>0.13228637800000001</v>
      </c>
      <c r="W1095" s="391">
        <v>0</v>
      </c>
      <c r="X1095" s="391">
        <v>4.4609113999999996</v>
      </c>
      <c r="Y1095" s="391">
        <v>0.88191331999999978</v>
      </c>
      <c r="AA1095" s="384" t="s">
        <v>2212</v>
      </c>
      <c r="AB1095" s="384" t="s">
        <v>1038</v>
      </c>
      <c r="AC1095" s="382">
        <v>9</v>
      </c>
      <c r="AD1095" s="384" t="s">
        <v>254</v>
      </c>
      <c r="AE1095" s="382">
        <v>43</v>
      </c>
      <c r="AF1095" s="386">
        <v>2025</v>
      </c>
      <c r="AG1095" s="390">
        <v>52.240018999999997</v>
      </c>
      <c r="AH1095" s="387">
        <v>0</v>
      </c>
      <c r="AI1095" s="387">
        <v>0</v>
      </c>
      <c r="AJ1095" s="387">
        <v>0</v>
      </c>
      <c r="AK1095" s="387">
        <v>0</v>
      </c>
      <c r="AL1095" s="387">
        <v>1.0674066753306505E-2</v>
      </c>
      <c r="AM1095" s="387">
        <v>2.5322804342777904E-3</v>
      </c>
      <c r="AN1095" s="387">
        <v>0</v>
      </c>
      <c r="AO1095" s="387">
        <v>8.5392606767620047E-2</v>
      </c>
      <c r="AP1095" s="387">
        <v>1.6881948683824175E-2</v>
      </c>
      <c r="AQ1095" s="391">
        <v>0</v>
      </c>
      <c r="AR1095" s="391">
        <v>0</v>
      </c>
      <c r="AS1095" s="391">
        <v>0</v>
      </c>
      <c r="AT1095" s="391">
        <v>0</v>
      </c>
      <c r="AU1095" s="391">
        <v>0.55761345000000007</v>
      </c>
      <c r="AV1095" s="391">
        <v>0.13228637800000001</v>
      </c>
      <c r="AW1095" s="391">
        <v>0</v>
      </c>
      <c r="AX1095" s="391">
        <v>4.4609113999999996</v>
      </c>
      <c r="AY1095" s="391">
        <v>0.88191331999999978</v>
      </c>
    </row>
    <row r="1096" spans="1:51" customFormat="1" x14ac:dyDescent="0.25">
      <c r="A1096" s="384" t="s">
        <v>2213</v>
      </c>
      <c r="B1096" s="384" t="s">
        <v>1038</v>
      </c>
      <c r="C1096" s="382">
        <v>9</v>
      </c>
      <c r="D1096" s="384" t="s">
        <v>254</v>
      </c>
      <c r="E1096" s="382">
        <v>43</v>
      </c>
      <c r="F1096" s="386">
        <v>2026</v>
      </c>
      <c r="G1096" s="390">
        <v>65.930352999999982</v>
      </c>
      <c r="H1096" s="387">
        <v>0</v>
      </c>
      <c r="I1096" s="387">
        <v>0</v>
      </c>
      <c r="J1096" s="387">
        <v>0</v>
      </c>
      <c r="K1096" s="387">
        <v>0</v>
      </c>
      <c r="L1096" s="387">
        <v>1.0666957599938836E-2</v>
      </c>
      <c r="M1096" s="387">
        <v>2.5286326769705003E-3</v>
      </c>
      <c r="N1096" s="387">
        <v>0</v>
      </c>
      <c r="O1096" s="387">
        <v>8.5335687494347265E-2</v>
      </c>
      <c r="P1096" s="387">
        <v>1.6857633387766035E-2</v>
      </c>
      <c r="Q1096" s="391">
        <v>0</v>
      </c>
      <c r="R1096" s="391">
        <v>0</v>
      </c>
      <c r="S1096" s="391">
        <v>0</v>
      </c>
      <c r="T1096" s="391">
        <v>0</v>
      </c>
      <c r="U1096" s="391">
        <v>0.70327628000000009</v>
      </c>
      <c r="V1096" s="391">
        <v>0.16671364500000002</v>
      </c>
      <c r="W1096" s="391">
        <v>0</v>
      </c>
      <c r="X1096" s="391">
        <v>5.6262119999999989</v>
      </c>
      <c r="Y1096" s="391">
        <v>1.1114297200000003</v>
      </c>
      <c r="AA1096" s="384" t="s">
        <v>2213</v>
      </c>
      <c r="AB1096" s="384" t="s">
        <v>1038</v>
      </c>
      <c r="AC1096" s="382">
        <v>9</v>
      </c>
      <c r="AD1096" s="384" t="s">
        <v>254</v>
      </c>
      <c r="AE1096" s="382">
        <v>43</v>
      </c>
      <c r="AF1096" s="386">
        <v>2026</v>
      </c>
      <c r="AG1096" s="390">
        <v>65.930352999999982</v>
      </c>
      <c r="AH1096" s="387">
        <v>0</v>
      </c>
      <c r="AI1096" s="387">
        <v>0</v>
      </c>
      <c r="AJ1096" s="387">
        <v>0</v>
      </c>
      <c r="AK1096" s="387">
        <v>0</v>
      </c>
      <c r="AL1096" s="387">
        <v>1.0666957599938836E-2</v>
      </c>
      <c r="AM1096" s="387">
        <v>2.5286326769705003E-3</v>
      </c>
      <c r="AN1096" s="387">
        <v>0</v>
      </c>
      <c r="AO1096" s="387">
        <v>8.5335687494347265E-2</v>
      </c>
      <c r="AP1096" s="387">
        <v>1.6857633387766035E-2</v>
      </c>
      <c r="AQ1096" s="391">
        <v>0</v>
      </c>
      <c r="AR1096" s="391">
        <v>0</v>
      </c>
      <c r="AS1096" s="391">
        <v>0</v>
      </c>
      <c r="AT1096" s="391">
        <v>0</v>
      </c>
      <c r="AU1096" s="391">
        <v>0.70327628000000009</v>
      </c>
      <c r="AV1096" s="391">
        <v>0.16671364500000002</v>
      </c>
      <c r="AW1096" s="391">
        <v>0</v>
      </c>
      <c r="AX1096" s="391">
        <v>5.6262119999999989</v>
      </c>
      <c r="AY1096" s="391">
        <v>1.1114297200000003</v>
      </c>
    </row>
    <row r="1097" spans="1:51" customFormat="1" x14ac:dyDescent="0.25">
      <c r="A1097" s="384" t="s">
        <v>2214</v>
      </c>
      <c r="B1097" s="384" t="s">
        <v>1038</v>
      </c>
      <c r="C1097" s="382">
        <v>9</v>
      </c>
      <c r="D1097" s="384" t="s">
        <v>254</v>
      </c>
      <c r="E1097" s="382">
        <v>43</v>
      </c>
      <c r="F1097" s="386">
        <v>2027</v>
      </c>
      <c r="G1097" s="390">
        <v>114.41608000000002</v>
      </c>
      <c r="H1097" s="387">
        <v>0</v>
      </c>
      <c r="I1097" s="387">
        <v>0</v>
      </c>
      <c r="J1097" s="387">
        <v>0</v>
      </c>
      <c r="K1097" s="387">
        <v>0</v>
      </c>
      <c r="L1097" s="387">
        <v>1.0691652082469522E-2</v>
      </c>
      <c r="M1097" s="387">
        <v>2.5259020410417828E-3</v>
      </c>
      <c r="N1097" s="387">
        <v>0</v>
      </c>
      <c r="O1097" s="387">
        <v>8.5533273819553987E-2</v>
      </c>
      <c r="P1097" s="387">
        <v>1.6839436292521114E-2</v>
      </c>
      <c r="Q1097" s="391">
        <v>0</v>
      </c>
      <c r="R1097" s="391">
        <v>0</v>
      </c>
      <c r="S1097" s="391">
        <v>0</v>
      </c>
      <c r="T1097" s="391">
        <v>0</v>
      </c>
      <c r="U1097" s="391">
        <v>1.2232969199999997</v>
      </c>
      <c r="V1097" s="391">
        <v>0.28900380999999997</v>
      </c>
      <c r="W1097" s="391">
        <v>0</v>
      </c>
      <c r="X1097" s="391">
        <v>9.7863818999999967</v>
      </c>
      <c r="Y1097" s="391">
        <v>1.9267022899999995</v>
      </c>
      <c r="AA1097" s="384" t="s">
        <v>2214</v>
      </c>
      <c r="AB1097" s="384" t="s">
        <v>1038</v>
      </c>
      <c r="AC1097" s="382">
        <v>9</v>
      </c>
      <c r="AD1097" s="384" t="s">
        <v>254</v>
      </c>
      <c r="AE1097" s="382">
        <v>43</v>
      </c>
      <c r="AF1097" s="386">
        <v>2027</v>
      </c>
      <c r="AG1097" s="390">
        <v>114.41608000000002</v>
      </c>
      <c r="AH1097" s="387">
        <v>0</v>
      </c>
      <c r="AI1097" s="387">
        <v>0</v>
      </c>
      <c r="AJ1097" s="387">
        <v>0</v>
      </c>
      <c r="AK1097" s="387">
        <v>0</v>
      </c>
      <c r="AL1097" s="387">
        <v>1.0691652082469522E-2</v>
      </c>
      <c r="AM1097" s="387">
        <v>2.5259020410417828E-3</v>
      </c>
      <c r="AN1097" s="387">
        <v>0</v>
      </c>
      <c r="AO1097" s="387">
        <v>8.5533273819553987E-2</v>
      </c>
      <c r="AP1097" s="387">
        <v>1.6839436292521114E-2</v>
      </c>
      <c r="AQ1097" s="391">
        <v>0</v>
      </c>
      <c r="AR1097" s="391">
        <v>0</v>
      </c>
      <c r="AS1097" s="391">
        <v>0</v>
      </c>
      <c r="AT1097" s="391">
        <v>0</v>
      </c>
      <c r="AU1097" s="391">
        <v>1.2232969199999997</v>
      </c>
      <c r="AV1097" s="391">
        <v>0.28900380999999997</v>
      </c>
      <c r="AW1097" s="391">
        <v>0</v>
      </c>
      <c r="AX1097" s="391">
        <v>9.7863818999999967</v>
      </c>
      <c r="AY1097" s="391">
        <v>1.9267022899999995</v>
      </c>
    </row>
    <row r="1098" spans="1:51" customFormat="1" x14ac:dyDescent="0.25">
      <c r="A1098" s="384" t="s">
        <v>2215</v>
      </c>
      <c r="B1098" s="384" t="s">
        <v>1038</v>
      </c>
      <c r="C1098" s="382">
        <v>9</v>
      </c>
      <c r="D1098" s="384" t="s">
        <v>254</v>
      </c>
      <c r="E1098" s="382">
        <v>43</v>
      </c>
      <c r="F1098" s="386">
        <v>2028</v>
      </c>
      <c r="G1098" s="390">
        <v>178.09043599999995</v>
      </c>
      <c r="H1098" s="387">
        <v>0</v>
      </c>
      <c r="I1098" s="387">
        <v>0</v>
      </c>
      <c r="J1098" s="387">
        <v>0</v>
      </c>
      <c r="K1098" s="387">
        <v>0</v>
      </c>
      <c r="L1098" s="387">
        <v>1.0687605593823136E-2</v>
      </c>
      <c r="M1098" s="387">
        <v>2.5229635576836935E-3</v>
      </c>
      <c r="N1098" s="387">
        <v>0</v>
      </c>
      <c r="O1098" s="387">
        <v>8.5500801963335121E-2</v>
      </c>
      <c r="P1098" s="387">
        <v>1.6819844834340236E-2</v>
      </c>
      <c r="Q1098" s="391">
        <v>0</v>
      </c>
      <c r="R1098" s="391">
        <v>0</v>
      </c>
      <c r="S1098" s="391">
        <v>0</v>
      </c>
      <c r="T1098" s="391">
        <v>0</v>
      </c>
      <c r="U1098" s="391">
        <v>1.9033603400000005</v>
      </c>
      <c r="V1098" s="391">
        <v>0.44931568</v>
      </c>
      <c r="W1098" s="391">
        <v>0</v>
      </c>
      <c r="X1098" s="391">
        <v>15.226875100000003</v>
      </c>
      <c r="Y1098" s="391">
        <v>2.9954534999999995</v>
      </c>
      <c r="AA1098" s="384" t="s">
        <v>2215</v>
      </c>
      <c r="AB1098" s="384" t="s">
        <v>1038</v>
      </c>
      <c r="AC1098" s="382">
        <v>9</v>
      </c>
      <c r="AD1098" s="384" t="s">
        <v>254</v>
      </c>
      <c r="AE1098" s="382">
        <v>43</v>
      </c>
      <c r="AF1098" s="386">
        <v>2028</v>
      </c>
      <c r="AG1098" s="390">
        <v>178.09043599999995</v>
      </c>
      <c r="AH1098" s="387">
        <v>0</v>
      </c>
      <c r="AI1098" s="387">
        <v>0</v>
      </c>
      <c r="AJ1098" s="387">
        <v>0</v>
      </c>
      <c r="AK1098" s="387">
        <v>0</v>
      </c>
      <c r="AL1098" s="387">
        <v>1.0687605593823136E-2</v>
      </c>
      <c r="AM1098" s="387">
        <v>2.5229635576836935E-3</v>
      </c>
      <c r="AN1098" s="387">
        <v>0</v>
      </c>
      <c r="AO1098" s="387">
        <v>8.5500801963335121E-2</v>
      </c>
      <c r="AP1098" s="387">
        <v>1.6819844834340236E-2</v>
      </c>
      <c r="AQ1098" s="391">
        <v>0</v>
      </c>
      <c r="AR1098" s="391">
        <v>0</v>
      </c>
      <c r="AS1098" s="391">
        <v>0</v>
      </c>
      <c r="AT1098" s="391">
        <v>0</v>
      </c>
      <c r="AU1098" s="391">
        <v>1.9033603400000005</v>
      </c>
      <c r="AV1098" s="391">
        <v>0.44931568</v>
      </c>
      <c r="AW1098" s="391">
        <v>0</v>
      </c>
      <c r="AX1098" s="391">
        <v>15.226875100000003</v>
      </c>
      <c r="AY1098" s="391">
        <v>2.9954534999999995</v>
      </c>
    </row>
    <row r="1099" spans="1:51" customFormat="1" x14ac:dyDescent="0.25">
      <c r="A1099" s="384" t="s">
        <v>2216</v>
      </c>
      <c r="B1099" s="384" t="s">
        <v>1038</v>
      </c>
      <c r="C1099" s="382">
        <v>9</v>
      </c>
      <c r="D1099" s="384" t="s">
        <v>254</v>
      </c>
      <c r="E1099" s="382">
        <v>43</v>
      </c>
      <c r="F1099" s="386">
        <v>2029</v>
      </c>
      <c r="G1099" s="390">
        <v>243.42613000000003</v>
      </c>
      <c r="H1099" s="387">
        <v>0</v>
      </c>
      <c r="I1099" s="387">
        <v>0</v>
      </c>
      <c r="J1099" s="387">
        <v>0</v>
      </c>
      <c r="K1099" s="387">
        <v>0</v>
      </c>
      <c r="L1099" s="387">
        <v>1.0678410900259555E-2</v>
      </c>
      <c r="M1099" s="387">
        <v>2.5195422118406102E-3</v>
      </c>
      <c r="N1099" s="387">
        <v>0</v>
      </c>
      <c r="O1099" s="387">
        <v>8.5427215229523623E-2</v>
      </c>
      <c r="P1099" s="387">
        <v>1.6797040646375966E-2</v>
      </c>
      <c r="Q1099" s="391">
        <v>0</v>
      </c>
      <c r="R1099" s="391">
        <v>0</v>
      </c>
      <c r="S1099" s="391">
        <v>0</v>
      </c>
      <c r="T1099" s="391">
        <v>0</v>
      </c>
      <c r="U1099" s="391">
        <v>2.5994042399999997</v>
      </c>
      <c r="V1099" s="391">
        <v>0.61332240999999998</v>
      </c>
      <c r="W1099" s="391">
        <v>0</v>
      </c>
      <c r="X1099" s="391">
        <v>20.795216400000001</v>
      </c>
      <c r="Y1099" s="391">
        <v>4.0888386000000008</v>
      </c>
      <c r="AA1099" s="384" t="s">
        <v>2216</v>
      </c>
      <c r="AB1099" s="384" t="s">
        <v>1038</v>
      </c>
      <c r="AC1099" s="382">
        <v>9</v>
      </c>
      <c r="AD1099" s="384" t="s">
        <v>254</v>
      </c>
      <c r="AE1099" s="382">
        <v>43</v>
      </c>
      <c r="AF1099" s="386">
        <v>2029</v>
      </c>
      <c r="AG1099" s="390">
        <v>243.42613000000003</v>
      </c>
      <c r="AH1099" s="387">
        <v>0</v>
      </c>
      <c r="AI1099" s="387">
        <v>0</v>
      </c>
      <c r="AJ1099" s="387">
        <v>0</v>
      </c>
      <c r="AK1099" s="387">
        <v>0</v>
      </c>
      <c r="AL1099" s="387">
        <v>1.0678410900259555E-2</v>
      </c>
      <c r="AM1099" s="387">
        <v>2.5195422118406102E-3</v>
      </c>
      <c r="AN1099" s="387">
        <v>0</v>
      </c>
      <c r="AO1099" s="387">
        <v>8.5427215229523623E-2</v>
      </c>
      <c r="AP1099" s="387">
        <v>1.6797040646375966E-2</v>
      </c>
      <c r="AQ1099" s="391">
        <v>0</v>
      </c>
      <c r="AR1099" s="391">
        <v>0</v>
      </c>
      <c r="AS1099" s="391">
        <v>0</v>
      </c>
      <c r="AT1099" s="391">
        <v>0</v>
      </c>
      <c r="AU1099" s="391">
        <v>2.5994042399999997</v>
      </c>
      <c r="AV1099" s="391">
        <v>0.61332240999999998</v>
      </c>
      <c r="AW1099" s="391">
        <v>0</v>
      </c>
      <c r="AX1099" s="391">
        <v>20.795216400000001</v>
      </c>
      <c r="AY1099" s="391">
        <v>4.0888386000000008</v>
      </c>
    </row>
    <row r="1100" spans="1:51" customFormat="1" x14ac:dyDescent="0.25">
      <c r="A1100" s="384" t="s">
        <v>2217</v>
      </c>
      <c r="B1100" s="384" t="s">
        <v>1038</v>
      </c>
      <c r="C1100" s="382">
        <v>9</v>
      </c>
      <c r="D1100" s="384" t="s">
        <v>254</v>
      </c>
      <c r="E1100" s="382">
        <v>43</v>
      </c>
      <c r="F1100" s="386">
        <v>2030</v>
      </c>
      <c r="G1100" s="390">
        <v>308.13792000000001</v>
      </c>
      <c r="H1100" s="387">
        <v>0</v>
      </c>
      <c r="I1100" s="387">
        <v>0</v>
      </c>
      <c r="J1100" s="387">
        <v>0</v>
      </c>
      <c r="K1100" s="387">
        <v>0</v>
      </c>
      <c r="L1100" s="387">
        <v>1.0666468768271041E-2</v>
      </c>
      <c r="M1100" s="387">
        <v>2.5159723606883568E-3</v>
      </c>
      <c r="N1100" s="387">
        <v>0</v>
      </c>
      <c r="O1100" s="387">
        <v>8.5331777082158541E-2</v>
      </c>
      <c r="P1100" s="387">
        <v>1.6773236802533099E-2</v>
      </c>
      <c r="Q1100" s="391">
        <v>0</v>
      </c>
      <c r="R1100" s="391">
        <v>0</v>
      </c>
      <c r="S1100" s="391">
        <v>0</v>
      </c>
      <c r="T1100" s="391">
        <v>0</v>
      </c>
      <c r="U1100" s="391">
        <v>3.2867435000000005</v>
      </c>
      <c r="V1100" s="391">
        <v>0.77526649000000003</v>
      </c>
      <c r="W1100" s="391">
        <v>0</v>
      </c>
      <c r="X1100" s="391">
        <v>26.293956300000001</v>
      </c>
      <c r="Y1100" s="391">
        <v>5.1684703000000001</v>
      </c>
      <c r="AA1100" s="384" t="s">
        <v>2217</v>
      </c>
      <c r="AB1100" s="384" t="s">
        <v>1038</v>
      </c>
      <c r="AC1100" s="382">
        <v>9</v>
      </c>
      <c r="AD1100" s="384" t="s">
        <v>254</v>
      </c>
      <c r="AE1100" s="382">
        <v>43</v>
      </c>
      <c r="AF1100" s="386">
        <v>2030</v>
      </c>
      <c r="AG1100" s="390">
        <v>308.13792000000001</v>
      </c>
      <c r="AH1100" s="387">
        <v>0</v>
      </c>
      <c r="AI1100" s="387">
        <v>0</v>
      </c>
      <c r="AJ1100" s="387">
        <v>0</v>
      </c>
      <c r="AK1100" s="387">
        <v>0</v>
      </c>
      <c r="AL1100" s="387">
        <v>1.0666468768271041E-2</v>
      </c>
      <c r="AM1100" s="387">
        <v>2.5159723606883568E-3</v>
      </c>
      <c r="AN1100" s="387">
        <v>0</v>
      </c>
      <c r="AO1100" s="387">
        <v>8.5331777082158541E-2</v>
      </c>
      <c r="AP1100" s="387">
        <v>1.6773236802533099E-2</v>
      </c>
      <c r="AQ1100" s="391">
        <v>0</v>
      </c>
      <c r="AR1100" s="391">
        <v>0</v>
      </c>
      <c r="AS1100" s="391">
        <v>0</v>
      </c>
      <c r="AT1100" s="391">
        <v>0</v>
      </c>
      <c r="AU1100" s="391">
        <v>3.2867435000000005</v>
      </c>
      <c r="AV1100" s="391">
        <v>0.77526649000000003</v>
      </c>
      <c r="AW1100" s="391">
        <v>0</v>
      </c>
      <c r="AX1100" s="391">
        <v>26.293956300000001</v>
      </c>
      <c r="AY1100" s="391">
        <v>5.1684703000000001</v>
      </c>
    </row>
    <row r="1101" spans="1:51" customFormat="1" x14ac:dyDescent="0.25">
      <c r="A1101" s="384" t="s">
        <v>2218</v>
      </c>
      <c r="B1101" s="384" t="s">
        <v>1038</v>
      </c>
      <c r="C1101" s="382">
        <v>9</v>
      </c>
      <c r="D1101" s="384" t="s">
        <v>254</v>
      </c>
      <c r="E1101" s="382">
        <v>43</v>
      </c>
      <c r="F1101" s="386">
        <v>2031</v>
      </c>
      <c r="G1101" s="390">
        <v>344.65015</v>
      </c>
      <c r="H1101" s="387">
        <v>0</v>
      </c>
      <c r="I1101" s="387">
        <v>0</v>
      </c>
      <c r="J1101" s="387">
        <v>0</v>
      </c>
      <c r="K1101" s="387">
        <v>0</v>
      </c>
      <c r="L1101" s="387">
        <v>1.0656515890098988E-2</v>
      </c>
      <c r="M1101" s="387">
        <v>2.512963246933158E-3</v>
      </c>
      <c r="N1101" s="387">
        <v>0</v>
      </c>
      <c r="O1101" s="387">
        <v>8.525202730943246E-2</v>
      </c>
      <c r="P1101" s="387">
        <v>1.6753171295587718E-2</v>
      </c>
      <c r="Q1101" s="391">
        <v>0</v>
      </c>
      <c r="R1101" s="391">
        <v>0</v>
      </c>
      <c r="S1101" s="391">
        <v>0</v>
      </c>
      <c r="T1101" s="391">
        <v>0</v>
      </c>
      <c r="U1101" s="391">
        <v>3.6727697999999998</v>
      </c>
      <c r="V1101" s="391">
        <v>0.86609315999999992</v>
      </c>
      <c r="W1101" s="391">
        <v>0</v>
      </c>
      <c r="X1101" s="391">
        <v>29.382123999999994</v>
      </c>
      <c r="Y1101" s="391">
        <v>5.7739830000000012</v>
      </c>
      <c r="AA1101" s="384" t="s">
        <v>2218</v>
      </c>
      <c r="AB1101" s="384" t="s">
        <v>1038</v>
      </c>
      <c r="AC1101" s="382">
        <v>9</v>
      </c>
      <c r="AD1101" s="384" t="s">
        <v>254</v>
      </c>
      <c r="AE1101" s="382">
        <v>43</v>
      </c>
      <c r="AF1101" s="386">
        <v>2031</v>
      </c>
      <c r="AG1101" s="390">
        <v>344.65015</v>
      </c>
      <c r="AH1101" s="387">
        <v>0</v>
      </c>
      <c r="AI1101" s="387">
        <v>0</v>
      </c>
      <c r="AJ1101" s="387">
        <v>0</v>
      </c>
      <c r="AK1101" s="387">
        <v>0</v>
      </c>
      <c r="AL1101" s="387">
        <v>1.0656515890098988E-2</v>
      </c>
      <c r="AM1101" s="387">
        <v>2.512963246933158E-3</v>
      </c>
      <c r="AN1101" s="387">
        <v>0</v>
      </c>
      <c r="AO1101" s="387">
        <v>8.525202730943246E-2</v>
      </c>
      <c r="AP1101" s="387">
        <v>1.6753171295587718E-2</v>
      </c>
      <c r="AQ1101" s="391">
        <v>0</v>
      </c>
      <c r="AR1101" s="391">
        <v>0</v>
      </c>
      <c r="AS1101" s="391">
        <v>0</v>
      </c>
      <c r="AT1101" s="391">
        <v>0</v>
      </c>
      <c r="AU1101" s="391">
        <v>3.6727697999999998</v>
      </c>
      <c r="AV1101" s="391">
        <v>0.86609315999999992</v>
      </c>
      <c r="AW1101" s="391">
        <v>0</v>
      </c>
      <c r="AX1101" s="391">
        <v>29.382123999999994</v>
      </c>
      <c r="AY1101" s="391">
        <v>5.7739830000000012</v>
      </c>
    </row>
    <row r="1102" spans="1:51" customFormat="1" x14ac:dyDescent="0.25">
      <c r="A1102" s="384" t="s">
        <v>2219</v>
      </c>
      <c r="B1102" s="384" t="s">
        <v>1038</v>
      </c>
      <c r="C1102" s="382">
        <v>9</v>
      </c>
      <c r="D1102" s="384" t="s">
        <v>610</v>
      </c>
      <c r="E1102" s="382">
        <v>51</v>
      </c>
      <c r="F1102" s="386">
        <v>51</v>
      </c>
      <c r="G1102" s="390">
        <v>1133.2348833000001</v>
      </c>
      <c r="H1102" s="387">
        <v>0</v>
      </c>
      <c r="I1102" s="387">
        <v>0</v>
      </c>
      <c r="J1102" s="387">
        <v>0</v>
      </c>
      <c r="K1102" s="387">
        <v>0</v>
      </c>
      <c r="L1102" s="387">
        <v>1.9099972193558048E-2</v>
      </c>
      <c r="M1102" s="387">
        <v>4.6399468386184653E-3</v>
      </c>
      <c r="N1102" s="387">
        <v>0</v>
      </c>
      <c r="O1102" s="387">
        <v>0.15279972125086808</v>
      </c>
      <c r="P1102" s="387">
        <v>3.0933133969032661E-2</v>
      </c>
      <c r="Q1102" s="391">
        <v>0</v>
      </c>
      <c r="R1102" s="391">
        <v>0</v>
      </c>
      <c r="S1102" s="391">
        <v>0</v>
      </c>
      <c r="T1102" s="391">
        <v>0</v>
      </c>
      <c r="U1102" s="391">
        <v>21.644754759800001</v>
      </c>
      <c r="V1102" s="391">
        <v>5.2581496141800006</v>
      </c>
      <c r="W1102" s="391">
        <v>0</v>
      </c>
      <c r="X1102" s="391">
        <v>173.15797428000002</v>
      </c>
      <c r="Y1102" s="391">
        <v>35.054506463499997</v>
      </c>
      <c r="AA1102" s="384" t="s">
        <v>2219</v>
      </c>
      <c r="AB1102" s="384" t="s">
        <v>1038</v>
      </c>
      <c r="AC1102" s="382">
        <v>9</v>
      </c>
      <c r="AD1102" s="384" t="s">
        <v>610</v>
      </c>
      <c r="AE1102" s="382">
        <v>51</v>
      </c>
      <c r="AF1102" s="386">
        <v>51</v>
      </c>
      <c r="AG1102" s="390">
        <v>1133.2348833000001</v>
      </c>
      <c r="AH1102" s="387">
        <v>0</v>
      </c>
      <c r="AI1102" s="387">
        <v>0</v>
      </c>
      <c r="AJ1102" s="387">
        <v>0</v>
      </c>
      <c r="AK1102" s="387">
        <v>0</v>
      </c>
      <c r="AL1102" s="387">
        <v>1.9099972193558048E-2</v>
      </c>
      <c r="AM1102" s="387">
        <v>4.6399468386184653E-3</v>
      </c>
      <c r="AN1102" s="387">
        <v>0</v>
      </c>
      <c r="AO1102" s="387">
        <v>0.15279972125086808</v>
      </c>
      <c r="AP1102" s="387">
        <v>3.0933133969032661E-2</v>
      </c>
      <c r="AQ1102" s="391">
        <v>0</v>
      </c>
      <c r="AR1102" s="391">
        <v>0</v>
      </c>
      <c r="AS1102" s="391">
        <v>0</v>
      </c>
      <c r="AT1102" s="391">
        <v>0</v>
      </c>
      <c r="AU1102" s="391">
        <v>21.644754759800001</v>
      </c>
      <c r="AV1102" s="391">
        <v>5.2581496141800006</v>
      </c>
      <c r="AW1102" s="391">
        <v>0</v>
      </c>
      <c r="AX1102" s="391">
        <v>173.15797428000002</v>
      </c>
      <c r="AY1102" s="391">
        <v>35.054506463499997</v>
      </c>
    </row>
    <row r="1103" spans="1:51" customFormat="1" x14ac:dyDescent="0.25">
      <c r="A1103" s="384" t="s">
        <v>2220</v>
      </c>
      <c r="B1103" s="384" t="s">
        <v>1038</v>
      </c>
      <c r="C1103" s="382">
        <v>9</v>
      </c>
      <c r="D1103" s="384" t="s">
        <v>610</v>
      </c>
      <c r="E1103" s="382">
        <v>51</v>
      </c>
      <c r="F1103" s="386">
        <v>2017</v>
      </c>
      <c r="G1103" s="390">
        <v>0.83600649999999987</v>
      </c>
      <c r="H1103" s="387">
        <v>0</v>
      </c>
      <c r="I1103" s="387">
        <v>0</v>
      </c>
      <c r="J1103" s="387">
        <v>0</v>
      </c>
      <c r="K1103" s="387">
        <v>0</v>
      </c>
      <c r="L1103" s="387">
        <v>2.0427969519375744E-2</v>
      </c>
      <c r="M1103" s="387">
        <v>5.1320441886516443E-3</v>
      </c>
      <c r="N1103" s="387">
        <v>0</v>
      </c>
      <c r="O1103" s="387">
        <v>0.16342384299643606</v>
      </c>
      <c r="P1103" s="387">
        <v>3.4213774653665978E-2</v>
      </c>
      <c r="Q1103" s="391">
        <v>0</v>
      </c>
      <c r="R1103" s="391">
        <v>0</v>
      </c>
      <c r="S1103" s="391">
        <v>0</v>
      </c>
      <c r="T1103" s="391">
        <v>0</v>
      </c>
      <c r="U1103" s="391">
        <v>1.7077915299999996E-2</v>
      </c>
      <c r="V1103" s="391">
        <v>4.2904223E-3</v>
      </c>
      <c r="W1103" s="391">
        <v>0</v>
      </c>
      <c r="X1103" s="391">
        <v>0.13662339500000001</v>
      </c>
      <c r="Y1103" s="391">
        <v>2.8602938000000001E-2</v>
      </c>
      <c r="AA1103" s="384" t="s">
        <v>2220</v>
      </c>
      <c r="AB1103" s="384" t="s">
        <v>1038</v>
      </c>
      <c r="AC1103" s="382">
        <v>9</v>
      </c>
      <c r="AD1103" s="384" t="s">
        <v>610</v>
      </c>
      <c r="AE1103" s="382">
        <v>51</v>
      </c>
      <c r="AF1103" s="386">
        <v>2017</v>
      </c>
      <c r="AG1103" s="390">
        <v>0.83600649999999987</v>
      </c>
      <c r="AH1103" s="387">
        <v>0</v>
      </c>
      <c r="AI1103" s="387">
        <v>0</v>
      </c>
      <c r="AJ1103" s="387">
        <v>0</v>
      </c>
      <c r="AK1103" s="387">
        <v>0</v>
      </c>
      <c r="AL1103" s="387">
        <v>2.0427969519375744E-2</v>
      </c>
      <c r="AM1103" s="387">
        <v>5.1320441886516443E-3</v>
      </c>
      <c r="AN1103" s="387">
        <v>0</v>
      </c>
      <c r="AO1103" s="387">
        <v>0.16342384299643606</v>
      </c>
      <c r="AP1103" s="387">
        <v>3.4213774653665978E-2</v>
      </c>
      <c r="AQ1103" s="391">
        <v>0</v>
      </c>
      <c r="AR1103" s="391">
        <v>0</v>
      </c>
      <c r="AS1103" s="391">
        <v>0</v>
      </c>
      <c r="AT1103" s="391">
        <v>0</v>
      </c>
      <c r="AU1103" s="391">
        <v>1.7077915299999996E-2</v>
      </c>
      <c r="AV1103" s="391">
        <v>4.2904223E-3</v>
      </c>
      <c r="AW1103" s="391">
        <v>0</v>
      </c>
      <c r="AX1103" s="391">
        <v>0.13662339500000001</v>
      </c>
      <c r="AY1103" s="391">
        <v>2.8602938000000001E-2</v>
      </c>
    </row>
    <row r="1104" spans="1:51" customFormat="1" x14ac:dyDescent="0.25">
      <c r="A1104" s="384" t="s">
        <v>2221</v>
      </c>
      <c r="B1104" s="384" t="s">
        <v>1038</v>
      </c>
      <c r="C1104" s="382">
        <v>9</v>
      </c>
      <c r="D1104" s="384" t="s">
        <v>610</v>
      </c>
      <c r="E1104" s="382">
        <v>51</v>
      </c>
      <c r="F1104" s="386">
        <v>2018</v>
      </c>
      <c r="G1104" s="390">
        <v>0.31205104999999994</v>
      </c>
      <c r="H1104" s="387">
        <v>0</v>
      </c>
      <c r="I1104" s="387">
        <v>0</v>
      </c>
      <c r="J1104" s="387">
        <v>0</v>
      </c>
      <c r="K1104" s="387">
        <v>0</v>
      </c>
      <c r="L1104" s="387">
        <v>2.0428005609979524E-2</v>
      </c>
      <c r="M1104" s="387">
        <v>5.132056053007995E-3</v>
      </c>
      <c r="N1104" s="387">
        <v>0</v>
      </c>
      <c r="O1104" s="387">
        <v>0.1634241160220419</v>
      </c>
      <c r="P1104" s="387">
        <v>3.4213884234646857E-2</v>
      </c>
      <c r="Q1104" s="391">
        <v>0</v>
      </c>
      <c r="R1104" s="391">
        <v>0</v>
      </c>
      <c r="S1104" s="391">
        <v>0</v>
      </c>
      <c r="T1104" s="391">
        <v>0</v>
      </c>
      <c r="U1104" s="391">
        <v>6.3745805999999997E-3</v>
      </c>
      <c r="V1104" s="391">
        <v>1.6014634800000003E-3</v>
      </c>
      <c r="W1104" s="391">
        <v>0</v>
      </c>
      <c r="X1104" s="391">
        <v>5.0996666999999989E-2</v>
      </c>
      <c r="Y1104" s="391">
        <v>1.0676478499999996E-2</v>
      </c>
      <c r="AA1104" s="384" t="s">
        <v>2221</v>
      </c>
      <c r="AB1104" s="384" t="s">
        <v>1038</v>
      </c>
      <c r="AC1104" s="382">
        <v>9</v>
      </c>
      <c r="AD1104" s="384" t="s">
        <v>610</v>
      </c>
      <c r="AE1104" s="382">
        <v>51</v>
      </c>
      <c r="AF1104" s="386">
        <v>2018</v>
      </c>
      <c r="AG1104" s="390">
        <v>0.31205104999999994</v>
      </c>
      <c r="AH1104" s="387">
        <v>0</v>
      </c>
      <c r="AI1104" s="387">
        <v>0</v>
      </c>
      <c r="AJ1104" s="387">
        <v>0</v>
      </c>
      <c r="AK1104" s="387">
        <v>0</v>
      </c>
      <c r="AL1104" s="387">
        <v>2.0428005609979524E-2</v>
      </c>
      <c r="AM1104" s="387">
        <v>5.132056053007995E-3</v>
      </c>
      <c r="AN1104" s="387">
        <v>0</v>
      </c>
      <c r="AO1104" s="387">
        <v>0.1634241160220419</v>
      </c>
      <c r="AP1104" s="387">
        <v>3.4213884234646857E-2</v>
      </c>
      <c r="AQ1104" s="391">
        <v>0</v>
      </c>
      <c r="AR1104" s="391">
        <v>0</v>
      </c>
      <c r="AS1104" s="391">
        <v>0</v>
      </c>
      <c r="AT1104" s="391">
        <v>0</v>
      </c>
      <c r="AU1104" s="391">
        <v>6.3745805999999997E-3</v>
      </c>
      <c r="AV1104" s="391">
        <v>1.6014634800000003E-3</v>
      </c>
      <c r="AW1104" s="391">
        <v>0</v>
      </c>
      <c r="AX1104" s="391">
        <v>5.0996666999999989E-2</v>
      </c>
      <c r="AY1104" s="391">
        <v>1.0676478499999996E-2</v>
      </c>
    </row>
    <row r="1105" spans="1:51" customFormat="1" x14ac:dyDescent="0.25">
      <c r="A1105" s="384" t="s">
        <v>2222</v>
      </c>
      <c r="B1105" s="384" t="s">
        <v>1038</v>
      </c>
      <c r="C1105" s="382">
        <v>9</v>
      </c>
      <c r="D1105" s="384" t="s">
        <v>610</v>
      </c>
      <c r="E1105" s="382">
        <v>51</v>
      </c>
      <c r="F1105" s="386">
        <v>2019</v>
      </c>
      <c r="G1105" s="390">
        <v>1.3879191200000003</v>
      </c>
      <c r="H1105" s="387">
        <v>0</v>
      </c>
      <c r="I1105" s="387">
        <v>0</v>
      </c>
      <c r="J1105" s="387">
        <v>0</v>
      </c>
      <c r="K1105" s="387">
        <v>0</v>
      </c>
      <c r="L1105" s="387">
        <v>2.04280592373423E-2</v>
      </c>
      <c r="M1105" s="387">
        <v>5.1320731138857706E-3</v>
      </c>
      <c r="N1105" s="387">
        <v>0</v>
      </c>
      <c r="O1105" s="387">
        <v>0.16342471454676691</v>
      </c>
      <c r="P1105" s="387">
        <v>3.4213979990419037E-2</v>
      </c>
      <c r="Q1105" s="391">
        <v>0</v>
      </c>
      <c r="R1105" s="391">
        <v>0</v>
      </c>
      <c r="S1105" s="391">
        <v>0</v>
      </c>
      <c r="T1105" s="391">
        <v>0</v>
      </c>
      <c r="U1105" s="391">
        <v>2.8352494000000002E-2</v>
      </c>
      <c r="V1105" s="391">
        <v>7.1229023999999997E-3</v>
      </c>
      <c r="W1105" s="391">
        <v>0</v>
      </c>
      <c r="X1105" s="391">
        <v>0.22682028599999998</v>
      </c>
      <c r="Y1105" s="391">
        <v>4.7486237000000008E-2</v>
      </c>
      <c r="AA1105" s="384" t="s">
        <v>2222</v>
      </c>
      <c r="AB1105" s="384" t="s">
        <v>1038</v>
      </c>
      <c r="AC1105" s="382">
        <v>9</v>
      </c>
      <c r="AD1105" s="384" t="s">
        <v>610</v>
      </c>
      <c r="AE1105" s="382">
        <v>51</v>
      </c>
      <c r="AF1105" s="386">
        <v>2019</v>
      </c>
      <c r="AG1105" s="390">
        <v>1.3879191200000003</v>
      </c>
      <c r="AH1105" s="387">
        <v>0</v>
      </c>
      <c r="AI1105" s="387">
        <v>0</v>
      </c>
      <c r="AJ1105" s="387">
        <v>0</v>
      </c>
      <c r="AK1105" s="387">
        <v>0</v>
      </c>
      <c r="AL1105" s="387">
        <v>2.04280592373423E-2</v>
      </c>
      <c r="AM1105" s="387">
        <v>5.1320731138857706E-3</v>
      </c>
      <c r="AN1105" s="387">
        <v>0</v>
      </c>
      <c r="AO1105" s="387">
        <v>0.16342471454676691</v>
      </c>
      <c r="AP1105" s="387">
        <v>3.4213979990419037E-2</v>
      </c>
      <c r="AQ1105" s="391">
        <v>0</v>
      </c>
      <c r="AR1105" s="391">
        <v>0</v>
      </c>
      <c r="AS1105" s="391">
        <v>0</v>
      </c>
      <c r="AT1105" s="391">
        <v>0</v>
      </c>
      <c r="AU1105" s="391">
        <v>2.8352494000000002E-2</v>
      </c>
      <c r="AV1105" s="391">
        <v>7.1229023999999997E-3</v>
      </c>
      <c r="AW1105" s="391">
        <v>0</v>
      </c>
      <c r="AX1105" s="391">
        <v>0.22682028599999998</v>
      </c>
      <c r="AY1105" s="391">
        <v>4.7486237000000008E-2</v>
      </c>
    </row>
    <row r="1106" spans="1:51" customFormat="1" x14ac:dyDescent="0.25">
      <c r="A1106" s="384" t="s">
        <v>2223</v>
      </c>
      <c r="B1106" s="384" t="s">
        <v>1038</v>
      </c>
      <c r="C1106" s="382">
        <v>9</v>
      </c>
      <c r="D1106" s="384" t="s">
        <v>610</v>
      </c>
      <c r="E1106" s="382">
        <v>51</v>
      </c>
      <c r="F1106" s="386">
        <v>2020</v>
      </c>
      <c r="G1106" s="390">
        <v>1.3332035299999998</v>
      </c>
      <c r="H1106" s="387">
        <v>0</v>
      </c>
      <c r="I1106" s="387">
        <v>0</v>
      </c>
      <c r="J1106" s="387">
        <v>0</v>
      </c>
      <c r="K1106" s="387">
        <v>0</v>
      </c>
      <c r="L1106" s="387">
        <v>2.0428020393855391E-2</v>
      </c>
      <c r="M1106" s="387">
        <v>5.1320545933448009E-3</v>
      </c>
      <c r="N1106" s="387">
        <v>0</v>
      </c>
      <c r="O1106" s="387">
        <v>0.16342412624725047</v>
      </c>
      <c r="P1106" s="387">
        <v>3.4213883307074658E-2</v>
      </c>
      <c r="Q1106" s="391">
        <v>0</v>
      </c>
      <c r="R1106" s="391">
        <v>0</v>
      </c>
      <c r="S1106" s="391">
        <v>0</v>
      </c>
      <c r="T1106" s="391">
        <v>0</v>
      </c>
      <c r="U1106" s="391">
        <v>2.7234708899999995E-2</v>
      </c>
      <c r="V1106" s="391">
        <v>6.842073300000002E-3</v>
      </c>
      <c r="W1106" s="391">
        <v>0</v>
      </c>
      <c r="X1106" s="391">
        <v>0.21787762199999997</v>
      </c>
      <c r="Y1106" s="391">
        <v>4.561407E-2</v>
      </c>
      <c r="AA1106" s="384" t="s">
        <v>2223</v>
      </c>
      <c r="AB1106" s="384" t="s">
        <v>1038</v>
      </c>
      <c r="AC1106" s="382">
        <v>9</v>
      </c>
      <c r="AD1106" s="384" t="s">
        <v>610</v>
      </c>
      <c r="AE1106" s="382">
        <v>51</v>
      </c>
      <c r="AF1106" s="386">
        <v>2020</v>
      </c>
      <c r="AG1106" s="390">
        <v>1.3332035299999998</v>
      </c>
      <c r="AH1106" s="387">
        <v>0</v>
      </c>
      <c r="AI1106" s="387">
        <v>0</v>
      </c>
      <c r="AJ1106" s="387">
        <v>0</v>
      </c>
      <c r="AK1106" s="387">
        <v>0</v>
      </c>
      <c r="AL1106" s="387">
        <v>2.0428020393855391E-2</v>
      </c>
      <c r="AM1106" s="387">
        <v>5.1320545933448009E-3</v>
      </c>
      <c r="AN1106" s="387">
        <v>0</v>
      </c>
      <c r="AO1106" s="387">
        <v>0.16342412624725047</v>
      </c>
      <c r="AP1106" s="387">
        <v>3.4213883307074658E-2</v>
      </c>
      <c r="AQ1106" s="391">
        <v>0</v>
      </c>
      <c r="AR1106" s="391">
        <v>0</v>
      </c>
      <c r="AS1106" s="391">
        <v>0</v>
      </c>
      <c r="AT1106" s="391">
        <v>0</v>
      </c>
      <c r="AU1106" s="391">
        <v>2.7234708899999995E-2</v>
      </c>
      <c r="AV1106" s="391">
        <v>6.842073300000002E-3</v>
      </c>
      <c r="AW1106" s="391">
        <v>0</v>
      </c>
      <c r="AX1106" s="391">
        <v>0.21787762199999997</v>
      </c>
      <c r="AY1106" s="391">
        <v>4.561407E-2</v>
      </c>
    </row>
    <row r="1107" spans="1:51" customFormat="1" x14ac:dyDescent="0.25">
      <c r="A1107" s="384" t="s">
        <v>2224</v>
      </c>
      <c r="B1107" s="384" t="s">
        <v>1038</v>
      </c>
      <c r="C1107" s="382">
        <v>9</v>
      </c>
      <c r="D1107" s="384" t="s">
        <v>610</v>
      </c>
      <c r="E1107" s="382">
        <v>51</v>
      </c>
      <c r="F1107" s="386">
        <v>2021</v>
      </c>
      <c r="G1107" s="390">
        <v>1.6122634999999998</v>
      </c>
      <c r="H1107" s="387">
        <v>0</v>
      </c>
      <c r="I1107" s="387">
        <v>0</v>
      </c>
      <c r="J1107" s="387">
        <v>0</v>
      </c>
      <c r="K1107" s="387">
        <v>0</v>
      </c>
      <c r="L1107" s="387">
        <v>2.0428046035899219E-2</v>
      </c>
      <c r="M1107" s="387">
        <v>5.1320588725106047E-3</v>
      </c>
      <c r="N1107" s="387">
        <v>0</v>
      </c>
      <c r="O1107" s="387">
        <v>0.1634245332726319</v>
      </c>
      <c r="P1107" s="387">
        <v>3.4213894316902922E-2</v>
      </c>
      <c r="Q1107" s="391">
        <v>0</v>
      </c>
      <c r="R1107" s="391">
        <v>0</v>
      </c>
      <c r="S1107" s="391">
        <v>0</v>
      </c>
      <c r="T1107" s="391">
        <v>0</v>
      </c>
      <c r="U1107" s="391">
        <v>3.2935393E-2</v>
      </c>
      <c r="V1107" s="391">
        <v>8.2742312000000009E-3</v>
      </c>
      <c r="W1107" s="391">
        <v>0</v>
      </c>
      <c r="X1107" s="391">
        <v>0.26348340999999992</v>
      </c>
      <c r="Y1107" s="391">
        <v>5.5161813000000004E-2</v>
      </c>
      <c r="AA1107" s="384" t="s">
        <v>2224</v>
      </c>
      <c r="AB1107" s="384" t="s">
        <v>1038</v>
      </c>
      <c r="AC1107" s="382">
        <v>9</v>
      </c>
      <c r="AD1107" s="384" t="s">
        <v>610</v>
      </c>
      <c r="AE1107" s="382">
        <v>51</v>
      </c>
      <c r="AF1107" s="386">
        <v>2021</v>
      </c>
      <c r="AG1107" s="390">
        <v>1.6122634999999998</v>
      </c>
      <c r="AH1107" s="387">
        <v>0</v>
      </c>
      <c r="AI1107" s="387">
        <v>0</v>
      </c>
      <c r="AJ1107" s="387">
        <v>0</v>
      </c>
      <c r="AK1107" s="387">
        <v>0</v>
      </c>
      <c r="AL1107" s="387">
        <v>2.0428046035899219E-2</v>
      </c>
      <c r="AM1107" s="387">
        <v>5.1320588725106047E-3</v>
      </c>
      <c r="AN1107" s="387">
        <v>0</v>
      </c>
      <c r="AO1107" s="387">
        <v>0.1634245332726319</v>
      </c>
      <c r="AP1107" s="387">
        <v>3.4213894316902922E-2</v>
      </c>
      <c r="AQ1107" s="391">
        <v>0</v>
      </c>
      <c r="AR1107" s="391">
        <v>0</v>
      </c>
      <c r="AS1107" s="391">
        <v>0</v>
      </c>
      <c r="AT1107" s="391">
        <v>0</v>
      </c>
      <c r="AU1107" s="391">
        <v>3.2935393E-2</v>
      </c>
      <c r="AV1107" s="391">
        <v>8.2742312000000009E-3</v>
      </c>
      <c r="AW1107" s="391">
        <v>0</v>
      </c>
      <c r="AX1107" s="391">
        <v>0.26348340999999992</v>
      </c>
      <c r="AY1107" s="391">
        <v>5.5161813000000004E-2</v>
      </c>
    </row>
    <row r="1108" spans="1:51" customFormat="1" x14ac:dyDescent="0.25">
      <c r="A1108" s="384" t="s">
        <v>2225</v>
      </c>
      <c r="B1108" s="384" t="s">
        <v>1038</v>
      </c>
      <c r="C1108" s="382">
        <v>9</v>
      </c>
      <c r="D1108" s="384" t="s">
        <v>610</v>
      </c>
      <c r="E1108" s="382">
        <v>51</v>
      </c>
      <c r="F1108" s="386">
        <v>2022</v>
      </c>
      <c r="G1108" s="390">
        <v>1.8938695099999996</v>
      </c>
      <c r="H1108" s="387">
        <v>0</v>
      </c>
      <c r="I1108" s="387">
        <v>0</v>
      </c>
      <c r="J1108" s="387">
        <v>0</v>
      </c>
      <c r="K1108" s="387">
        <v>0</v>
      </c>
      <c r="L1108" s="387">
        <v>2.042802780007795E-2</v>
      </c>
      <c r="M1108" s="387">
        <v>5.1320540558256319E-3</v>
      </c>
      <c r="N1108" s="387">
        <v>0</v>
      </c>
      <c r="O1108" s="387">
        <v>0.1634241315812725</v>
      </c>
      <c r="P1108" s="387">
        <v>3.4213864079790809E-2</v>
      </c>
      <c r="Q1108" s="391">
        <v>0</v>
      </c>
      <c r="R1108" s="391">
        <v>0</v>
      </c>
      <c r="S1108" s="391">
        <v>0</v>
      </c>
      <c r="T1108" s="391">
        <v>0</v>
      </c>
      <c r="U1108" s="391">
        <v>3.8688018999999997E-2</v>
      </c>
      <c r="V1108" s="391">
        <v>9.7194407E-3</v>
      </c>
      <c r="W1108" s="391">
        <v>0</v>
      </c>
      <c r="X1108" s="391">
        <v>0.30950398000000001</v>
      </c>
      <c r="Y1108" s="391">
        <v>6.4796594000000013E-2</v>
      </c>
      <c r="AA1108" s="384" t="s">
        <v>2225</v>
      </c>
      <c r="AB1108" s="384" t="s">
        <v>1038</v>
      </c>
      <c r="AC1108" s="382">
        <v>9</v>
      </c>
      <c r="AD1108" s="384" t="s">
        <v>610</v>
      </c>
      <c r="AE1108" s="382">
        <v>51</v>
      </c>
      <c r="AF1108" s="386">
        <v>2022</v>
      </c>
      <c r="AG1108" s="390">
        <v>1.8938695099999996</v>
      </c>
      <c r="AH1108" s="387">
        <v>0</v>
      </c>
      <c r="AI1108" s="387">
        <v>0</v>
      </c>
      <c r="AJ1108" s="387">
        <v>0</v>
      </c>
      <c r="AK1108" s="387">
        <v>0</v>
      </c>
      <c r="AL1108" s="387">
        <v>2.042802780007795E-2</v>
      </c>
      <c r="AM1108" s="387">
        <v>5.1320540558256319E-3</v>
      </c>
      <c r="AN1108" s="387">
        <v>0</v>
      </c>
      <c r="AO1108" s="387">
        <v>0.1634241315812725</v>
      </c>
      <c r="AP1108" s="387">
        <v>3.4213864079790809E-2</v>
      </c>
      <c r="AQ1108" s="391">
        <v>0</v>
      </c>
      <c r="AR1108" s="391">
        <v>0</v>
      </c>
      <c r="AS1108" s="391">
        <v>0</v>
      </c>
      <c r="AT1108" s="391">
        <v>0</v>
      </c>
      <c r="AU1108" s="391">
        <v>3.8688018999999997E-2</v>
      </c>
      <c r="AV1108" s="391">
        <v>9.7194407E-3</v>
      </c>
      <c r="AW1108" s="391">
        <v>0</v>
      </c>
      <c r="AX1108" s="391">
        <v>0.30950398000000001</v>
      </c>
      <c r="AY1108" s="391">
        <v>6.4796594000000013E-2</v>
      </c>
    </row>
    <row r="1109" spans="1:51" customFormat="1" x14ac:dyDescent="0.25">
      <c r="A1109" s="384" t="s">
        <v>2226</v>
      </c>
      <c r="B1109" s="384" t="s">
        <v>1038</v>
      </c>
      <c r="C1109" s="382">
        <v>9</v>
      </c>
      <c r="D1109" s="384" t="s">
        <v>610</v>
      </c>
      <c r="E1109" s="382">
        <v>51</v>
      </c>
      <c r="F1109" s="386">
        <v>2023</v>
      </c>
      <c r="G1109" s="390">
        <v>1.8840891900000003</v>
      </c>
      <c r="H1109" s="387">
        <v>0</v>
      </c>
      <c r="I1109" s="387">
        <v>0</v>
      </c>
      <c r="J1109" s="387">
        <v>0</v>
      </c>
      <c r="K1109" s="387">
        <v>0</v>
      </c>
      <c r="L1109" s="387">
        <v>2.0427980376024554E-2</v>
      </c>
      <c r="M1109" s="387">
        <v>5.1320451554631562E-3</v>
      </c>
      <c r="N1109" s="387">
        <v>0</v>
      </c>
      <c r="O1109" s="387">
        <v>0.16342351075216346</v>
      </c>
      <c r="P1109" s="387">
        <v>3.4213822435868867E-2</v>
      </c>
      <c r="Q1109" s="391">
        <v>0</v>
      </c>
      <c r="R1109" s="391">
        <v>0</v>
      </c>
      <c r="S1109" s="391">
        <v>0</v>
      </c>
      <c r="T1109" s="391">
        <v>0</v>
      </c>
      <c r="U1109" s="391">
        <v>3.8488137000000006E-2</v>
      </c>
      <c r="V1109" s="391">
        <v>9.6692308000000029E-3</v>
      </c>
      <c r="W1109" s="391">
        <v>0</v>
      </c>
      <c r="X1109" s="391">
        <v>0.30790446999999999</v>
      </c>
      <c r="Y1109" s="391">
        <v>6.4461893000000006E-2</v>
      </c>
      <c r="AA1109" s="384" t="s">
        <v>2226</v>
      </c>
      <c r="AB1109" s="384" t="s">
        <v>1038</v>
      </c>
      <c r="AC1109" s="382">
        <v>9</v>
      </c>
      <c r="AD1109" s="384" t="s">
        <v>610</v>
      </c>
      <c r="AE1109" s="382">
        <v>51</v>
      </c>
      <c r="AF1109" s="386">
        <v>2023</v>
      </c>
      <c r="AG1109" s="390">
        <v>1.8840891900000003</v>
      </c>
      <c r="AH1109" s="387">
        <v>0</v>
      </c>
      <c r="AI1109" s="387">
        <v>0</v>
      </c>
      <c r="AJ1109" s="387">
        <v>0</v>
      </c>
      <c r="AK1109" s="387">
        <v>0</v>
      </c>
      <c r="AL1109" s="387">
        <v>2.0427980376024554E-2</v>
      </c>
      <c r="AM1109" s="387">
        <v>5.1320451554631562E-3</v>
      </c>
      <c r="AN1109" s="387">
        <v>0</v>
      </c>
      <c r="AO1109" s="387">
        <v>0.16342351075216346</v>
      </c>
      <c r="AP1109" s="387">
        <v>3.4213822435868867E-2</v>
      </c>
      <c r="AQ1109" s="391">
        <v>0</v>
      </c>
      <c r="AR1109" s="391">
        <v>0</v>
      </c>
      <c r="AS1109" s="391">
        <v>0</v>
      </c>
      <c r="AT1109" s="391">
        <v>0</v>
      </c>
      <c r="AU1109" s="391">
        <v>3.8488137000000006E-2</v>
      </c>
      <c r="AV1109" s="391">
        <v>9.6692308000000029E-3</v>
      </c>
      <c r="AW1109" s="391">
        <v>0</v>
      </c>
      <c r="AX1109" s="391">
        <v>0.30790446999999999</v>
      </c>
      <c r="AY1109" s="391">
        <v>6.4461893000000006E-2</v>
      </c>
    </row>
    <row r="1110" spans="1:51" customFormat="1" x14ac:dyDescent="0.25">
      <c r="A1110" s="384" t="s">
        <v>2227</v>
      </c>
      <c r="B1110" s="384" t="s">
        <v>1038</v>
      </c>
      <c r="C1110" s="382">
        <v>9</v>
      </c>
      <c r="D1110" s="384" t="s">
        <v>610</v>
      </c>
      <c r="E1110" s="382">
        <v>51</v>
      </c>
      <c r="F1110" s="386">
        <v>2024</v>
      </c>
      <c r="G1110" s="390">
        <v>13.7897879</v>
      </c>
      <c r="H1110" s="387">
        <v>0</v>
      </c>
      <c r="I1110" s="387">
        <v>0</v>
      </c>
      <c r="J1110" s="387">
        <v>0</v>
      </c>
      <c r="K1110" s="387">
        <v>0</v>
      </c>
      <c r="L1110" s="387">
        <v>1.8851728821731917E-2</v>
      </c>
      <c r="M1110" s="387">
        <v>4.6773715787173193E-3</v>
      </c>
      <c r="N1110" s="387">
        <v>0</v>
      </c>
      <c r="O1110" s="387">
        <v>0.1508136575472637</v>
      </c>
      <c r="P1110" s="387">
        <v>3.1182611590421919E-2</v>
      </c>
      <c r="Q1110" s="391">
        <v>0</v>
      </c>
      <c r="R1110" s="391">
        <v>0</v>
      </c>
      <c r="S1110" s="391">
        <v>0</v>
      </c>
      <c r="T1110" s="391">
        <v>0</v>
      </c>
      <c r="U1110" s="391">
        <v>0.25996134200000004</v>
      </c>
      <c r="V1110" s="391">
        <v>6.4499961999999994E-2</v>
      </c>
      <c r="W1110" s="391">
        <v>0</v>
      </c>
      <c r="X1110" s="391">
        <v>2.0796883500000005</v>
      </c>
      <c r="Y1110" s="391">
        <v>0.43000159999999993</v>
      </c>
      <c r="AA1110" s="384" t="s">
        <v>2227</v>
      </c>
      <c r="AB1110" s="384" t="s">
        <v>1038</v>
      </c>
      <c r="AC1110" s="382">
        <v>9</v>
      </c>
      <c r="AD1110" s="384" t="s">
        <v>610</v>
      </c>
      <c r="AE1110" s="382">
        <v>51</v>
      </c>
      <c r="AF1110" s="386">
        <v>2024</v>
      </c>
      <c r="AG1110" s="390">
        <v>13.7897879</v>
      </c>
      <c r="AH1110" s="387">
        <v>0</v>
      </c>
      <c r="AI1110" s="387">
        <v>0</v>
      </c>
      <c r="AJ1110" s="387">
        <v>0</v>
      </c>
      <c r="AK1110" s="387">
        <v>0</v>
      </c>
      <c r="AL1110" s="387">
        <v>1.8851728821731917E-2</v>
      </c>
      <c r="AM1110" s="387">
        <v>4.6773715787173193E-3</v>
      </c>
      <c r="AN1110" s="387">
        <v>0</v>
      </c>
      <c r="AO1110" s="387">
        <v>0.1508136575472637</v>
      </c>
      <c r="AP1110" s="387">
        <v>3.1182611590421919E-2</v>
      </c>
      <c r="AQ1110" s="391">
        <v>0</v>
      </c>
      <c r="AR1110" s="391">
        <v>0</v>
      </c>
      <c r="AS1110" s="391">
        <v>0</v>
      </c>
      <c r="AT1110" s="391">
        <v>0</v>
      </c>
      <c r="AU1110" s="391">
        <v>0.25996134200000004</v>
      </c>
      <c r="AV1110" s="391">
        <v>6.4499961999999994E-2</v>
      </c>
      <c r="AW1110" s="391">
        <v>0</v>
      </c>
      <c r="AX1110" s="391">
        <v>2.0796883500000005</v>
      </c>
      <c r="AY1110" s="391">
        <v>0.43000159999999993</v>
      </c>
    </row>
    <row r="1111" spans="1:51" customFormat="1" x14ac:dyDescent="0.25">
      <c r="A1111" s="384" t="s">
        <v>2228</v>
      </c>
      <c r="B1111" s="384" t="s">
        <v>1038</v>
      </c>
      <c r="C1111" s="382">
        <v>9</v>
      </c>
      <c r="D1111" s="384" t="s">
        <v>610</v>
      </c>
      <c r="E1111" s="382">
        <v>51</v>
      </c>
      <c r="F1111" s="386">
        <v>2025</v>
      </c>
      <c r="G1111" s="390">
        <v>44.439834999999995</v>
      </c>
      <c r="H1111" s="387">
        <v>0</v>
      </c>
      <c r="I1111" s="387">
        <v>0</v>
      </c>
      <c r="J1111" s="387">
        <v>0</v>
      </c>
      <c r="K1111" s="387">
        <v>0</v>
      </c>
      <c r="L1111" s="387">
        <v>1.8822575061316051E-2</v>
      </c>
      <c r="M1111" s="387">
        <v>4.6689668852280862E-3</v>
      </c>
      <c r="N1111" s="387">
        <v>0</v>
      </c>
      <c r="O1111" s="387">
        <v>0.15058061084160193</v>
      </c>
      <c r="P1111" s="387">
        <v>3.112659779227353E-2</v>
      </c>
      <c r="Q1111" s="391">
        <v>0</v>
      </c>
      <c r="R1111" s="391">
        <v>0</v>
      </c>
      <c r="S1111" s="391">
        <v>0</v>
      </c>
      <c r="T1111" s="391">
        <v>0</v>
      </c>
      <c r="U1111" s="391">
        <v>0.83647213000000009</v>
      </c>
      <c r="V1111" s="391">
        <v>0.20748811800000005</v>
      </c>
      <c r="W1111" s="391">
        <v>0</v>
      </c>
      <c r="X1111" s="391">
        <v>6.6917775000000006</v>
      </c>
      <c r="Y1111" s="391">
        <v>1.3832608699999998</v>
      </c>
      <c r="AA1111" s="384" t="s">
        <v>2228</v>
      </c>
      <c r="AB1111" s="384" t="s">
        <v>1038</v>
      </c>
      <c r="AC1111" s="382">
        <v>9</v>
      </c>
      <c r="AD1111" s="384" t="s">
        <v>610</v>
      </c>
      <c r="AE1111" s="382">
        <v>51</v>
      </c>
      <c r="AF1111" s="386">
        <v>2025</v>
      </c>
      <c r="AG1111" s="390">
        <v>44.439834999999995</v>
      </c>
      <c r="AH1111" s="387">
        <v>0</v>
      </c>
      <c r="AI1111" s="387">
        <v>0</v>
      </c>
      <c r="AJ1111" s="387">
        <v>0</v>
      </c>
      <c r="AK1111" s="387">
        <v>0</v>
      </c>
      <c r="AL1111" s="387">
        <v>1.8822575061316051E-2</v>
      </c>
      <c r="AM1111" s="387">
        <v>4.6689668852280862E-3</v>
      </c>
      <c r="AN1111" s="387">
        <v>0</v>
      </c>
      <c r="AO1111" s="387">
        <v>0.15058061084160193</v>
      </c>
      <c r="AP1111" s="387">
        <v>3.112659779227353E-2</v>
      </c>
      <c r="AQ1111" s="391">
        <v>0</v>
      </c>
      <c r="AR1111" s="391">
        <v>0</v>
      </c>
      <c r="AS1111" s="391">
        <v>0</v>
      </c>
      <c r="AT1111" s="391">
        <v>0</v>
      </c>
      <c r="AU1111" s="391">
        <v>0.83647213000000009</v>
      </c>
      <c r="AV1111" s="391">
        <v>0.20748811800000005</v>
      </c>
      <c r="AW1111" s="391">
        <v>0</v>
      </c>
      <c r="AX1111" s="391">
        <v>6.6917775000000006</v>
      </c>
      <c r="AY1111" s="391">
        <v>1.3832608699999998</v>
      </c>
    </row>
    <row r="1112" spans="1:51" customFormat="1" x14ac:dyDescent="0.25">
      <c r="A1112" s="384" t="s">
        <v>2229</v>
      </c>
      <c r="B1112" s="384" t="s">
        <v>1038</v>
      </c>
      <c r="C1112" s="382">
        <v>9</v>
      </c>
      <c r="D1112" s="384" t="s">
        <v>610</v>
      </c>
      <c r="E1112" s="382">
        <v>51</v>
      </c>
      <c r="F1112" s="386">
        <v>2026</v>
      </c>
      <c r="G1112" s="390">
        <v>57.179648999999991</v>
      </c>
      <c r="H1112" s="387">
        <v>0</v>
      </c>
      <c r="I1112" s="387">
        <v>0</v>
      </c>
      <c r="J1112" s="387">
        <v>0</v>
      </c>
      <c r="K1112" s="387">
        <v>0</v>
      </c>
      <c r="L1112" s="387">
        <v>1.8794658218346184E-2</v>
      </c>
      <c r="M1112" s="387">
        <v>4.6609175582732225E-3</v>
      </c>
      <c r="N1112" s="387">
        <v>0</v>
      </c>
      <c r="O1112" s="387">
        <v>0.15035729058077987</v>
      </c>
      <c r="P1112" s="387">
        <v>3.1072942927648964E-2</v>
      </c>
      <c r="Q1112" s="391">
        <v>0</v>
      </c>
      <c r="R1112" s="391">
        <v>0</v>
      </c>
      <c r="S1112" s="391">
        <v>0</v>
      </c>
      <c r="T1112" s="391">
        <v>0</v>
      </c>
      <c r="U1112" s="391">
        <v>1.0746719599999999</v>
      </c>
      <c r="V1112" s="391">
        <v>0.26650962999999989</v>
      </c>
      <c r="W1112" s="391">
        <v>0</v>
      </c>
      <c r="X1112" s="391">
        <v>8.5973770999999974</v>
      </c>
      <c r="Y1112" s="391">
        <v>1.7767399699999999</v>
      </c>
      <c r="AA1112" s="384" t="s">
        <v>2229</v>
      </c>
      <c r="AB1112" s="384" t="s">
        <v>1038</v>
      </c>
      <c r="AC1112" s="382">
        <v>9</v>
      </c>
      <c r="AD1112" s="384" t="s">
        <v>610</v>
      </c>
      <c r="AE1112" s="382">
        <v>51</v>
      </c>
      <c r="AF1112" s="386">
        <v>2026</v>
      </c>
      <c r="AG1112" s="390">
        <v>57.179648999999991</v>
      </c>
      <c r="AH1112" s="387">
        <v>0</v>
      </c>
      <c r="AI1112" s="387">
        <v>0</v>
      </c>
      <c r="AJ1112" s="387">
        <v>0</v>
      </c>
      <c r="AK1112" s="387">
        <v>0</v>
      </c>
      <c r="AL1112" s="387">
        <v>1.8794658218346184E-2</v>
      </c>
      <c r="AM1112" s="387">
        <v>4.6609175582732225E-3</v>
      </c>
      <c r="AN1112" s="387">
        <v>0</v>
      </c>
      <c r="AO1112" s="387">
        <v>0.15035729058077987</v>
      </c>
      <c r="AP1112" s="387">
        <v>3.1072942927648964E-2</v>
      </c>
      <c r="AQ1112" s="391">
        <v>0</v>
      </c>
      <c r="AR1112" s="391">
        <v>0</v>
      </c>
      <c r="AS1112" s="391">
        <v>0</v>
      </c>
      <c r="AT1112" s="391">
        <v>0</v>
      </c>
      <c r="AU1112" s="391">
        <v>1.0746719599999999</v>
      </c>
      <c r="AV1112" s="391">
        <v>0.26650962999999989</v>
      </c>
      <c r="AW1112" s="391">
        <v>0</v>
      </c>
      <c r="AX1112" s="391">
        <v>8.5973770999999974</v>
      </c>
      <c r="AY1112" s="391">
        <v>1.7767399699999999</v>
      </c>
    </row>
    <row r="1113" spans="1:51" customFormat="1" x14ac:dyDescent="0.25">
      <c r="A1113" s="384" t="s">
        <v>2230</v>
      </c>
      <c r="B1113" s="384" t="s">
        <v>1038</v>
      </c>
      <c r="C1113" s="382">
        <v>9</v>
      </c>
      <c r="D1113" s="384" t="s">
        <v>610</v>
      </c>
      <c r="E1113" s="382">
        <v>51</v>
      </c>
      <c r="F1113" s="386">
        <v>2027</v>
      </c>
      <c r="G1113" s="390">
        <v>100.64529099999997</v>
      </c>
      <c r="H1113" s="387">
        <v>0</v>
      </c>
      <c r="I1113" s="387">
        <v>0</v>
      </c>
      <c r="J1113" s="387">
        <v>0</v>
      </c>
      <c r="K1113" s="387">
        <v>0</v>
      </c>
      <c r="L1113" s="387">
        <v>1.9190279652527419E-2</v>
      </c>
      <c r="M1113" s="387">
        <v>4.6522630651443008E-3</v>
      </c>
      <c r="N1113" s="387">
        <v>0</v>
      </c>
      <c r="O1113" s="387">
        <v>0.15352205300891827</v>
      </c>
      <c r="P1113" s="387">
        <v>3.101522653454299E-2</v>
      </c>
      <c r="Q1113" s="391">
        <v>0</v>
      </c>
      <c r="R1113" s="391">
        <v>0</v>
      </c>
      <c r="S1113" s="391">
        <v>0</v>
      </c>
      <c r="T1113" s="391">
        <v>0</v>
      </c>
      <c r="U1113" s="391">
        <v>1.9314112800000003</v>
      </c>
      <c r="V1113" s="391">
        <v>0.46822836999999995</v>
      </c>
      <c r="W1113" s="391">
        <v>0</v>
      </c>
      <c r="X1113" s="391">
        <v>15.451271700000001</v>
      </c>
      <c r="Y1113" s="391">
        <v>3.1215364999999999</v>
      </c>
      <c r="AA1113" s="384" t="s">
        <v>2230</v>
      </c>
      <c r="AB1113" s="384" t="s">
        <v>1038</v>
      </c>
      <c r="AC1113" s="382">
        <v>9</v>
      </c>
      <c r="AD1113" s="384" t="s">
        <v>610</v>
      </c>
      <c r="AE1113" s="382">
        <v>51</v>
      </c>
      <c r="AF1113" s="386">
        <v>2027</v>
      </c>
      <c r="AG1113" s="390">
        <v>100.64529099999997</v>
      </c>
      <c r="AH1113" s="387">
        <v>0</v>
      </c>
      <c r="AI1113" s="387">
        <v>0</v>
      </c>
      <c r="AJ1113" s="387">
        <v>0</v>
      </c>
      <c r="AK1113" s="387">
        <v>0</v>
      </c>
      <c r="AL1113" s="387">
        <v>1.9190279652527419E-2</v>
      </c>
      <c r="AM1113" s="387">
        <v>4.6522630651443008E-3</v>
      </c>
      <c r="AN1113" s="387">
        <v>0</v>
      </c>
      <c r="AO1113" s="387">
        <v>0.15352205300891827</v>
      </c>
      <c r="AP1113" s="387">
        <v>3.101522653454299E-2</v>
      </c>
      <c r="AQ1113" s="391">
        <v>0</v>
      </c>
      <c r="AR1113" s="391">
        <v>0</v>
      </c>
      <c r="AS1113" s="391">
        <v>0</v>
      </c>
      <c r="AT1113" s="391">
        <v>0</v>
      </c>
      <c r="AU1113" s="391">
        <v>1.9314112800000003</v>
      </c>
      <c r="AV1113" s="391">
        <v>0.46822836999999995</v>
      </c>
      <c r="AW1113" s="391">
        <v>0</v>
      </c>
      <c r="AX1113" s="391">
        <v>15.451271700000001</v>
      </c>
      <c r="AY1113" s="391">
        <v>3.1215364999999999</v>
      </c>
    </row>
    <row r="1114" spans="1:51" customFormat="1" x14ac:dyDescent="0.25">
      <c r="A1114" s="384" t="s">
        <v>2231</v>
      </c>
      <c r="B1114" s="384" t="s">
        <v>1038</v>
      </c>
      <c r="C1114" s="382">
        <v>9</v>
      </c>
      <c r="D1114" s="384" t="s">
        <v>610</v>
      </c>
      <c r="E1114" s="382">
        <v>51</v>
      </c>
      <c r="F1114" s="386">
        <v>2028</v>
      </c>
      <c r="G1114" s="390">
        <v>158.76976200000004</v>
      </c>
      <c r="H1114" s="387">
        <v>0</v>
      </c>
      <c r="I1114" s="387">
        <v>0</v>
      </c>
      <c r="J1114" s="387">
        <v>0</v>
      </c>
      <c r="K1114" s="387">
        <v>0</v>
      </c>
      <c r="L1114" s="387">
        <v>1.9160579203992251E-2</v>
      </c>
      <c r="M1114" s="387">
        <v>4.6437952712935337E-3</v>
      </c>
      <c r="N1114" s="387">
        <v>0</v>
      </c>
      <c r="O1114" s="387">
        <v>0.15328452655865288</v>
      </c>
      <c r="P1114" s="387">
        <v>3.0958809398479791E-2</v>
      </c>
      <c r="Q1114" s="391">
        <v>0</v>
      </c>
      <c r="R1114" s="391">
        <v>0</v>
      </c>
      <c r="S1114" s="391">
        <v>0</v>
      </c>
      <c r="T1114" s="391">
        <v>0</v>
      </c>
      <c r="U1114" s="391">
        <v>3.0421206000000001</v>
      </c>
      <c r="V1114" s="391">
        <v>0.73729426999999992</v>
      </c>
      <c r="W1114" s="391">
        <v>0</v>
      </c>
      <c r="X1114" s="391">
        <v>24.336947800000004</v>
      </c>
      <c r="Y1114" s="391">
        <v>4.9153228000000011</v>
      </c>
      <c r="AA1114" s="384" t="s">
        <v>2231</v>
      </c>
      <c r="AB1114" s="384" t="s">
        <v>1038</v>
      </c>
      <c r="AC1114" s="382">
        <v>9</v>
      </c>
      <c r="AD1114" s="384" t="s">
        <v>610</v>
      </c>
      <c r="AE1114" s="382">
        <v>51</v>
      </c>
      <c r="AF1114" s="386">
        <v>2028</v>
      </c>
      <c r="AG1114" s="390">
        <v>158.76976200000004</v>
      </c>
      <c r="AH1114" s="387">
        <v>0</v>
      </c>
      <c r="AI1114" s="387">
        <v>0</v>
      </c>
      <c r="AJ1114" s="387">
        <v>0</v>
      </c>
      <c r="AK1114" s="387">
        <v>0</v>
      </c>
      <c r="AL1114" s="387">
        <v>1.9160579203992251E-2</v>
      </c>
      <c r="AM1114" s="387">
        <v>4.6437952712935337E-3</v>
      </c>
      <c r="AN1114" s="387">
        <v>0</v>
      </c>
      <c r="AO1114" s="387">
        <v>0.15328452655865288</v>
      </c>
      <c r="AP1114" s="387">
        <v>3.0958809398479791E-2</v>
      </c>
      <c r="AQ1114" s="391">
        <v>0</v>
      </c>
      <c r="AR1114" s="391">
        <v>0</v>
      </c>
      <c r="AS1114" s="391">
        <v>0</v>
      </c>
      <c r="AT1114" s="391">
        <v>0</v>
      </c>
      <c r="AU1114" s="391">
        <v>3.0421206000000001</v>
      </c>
      <c r="AV1114" s="391">
        <v>0.73729426999999992</v>
      </c>
      <c r="AW1114" s="391">
        <v>0</v>
      </c>
      <c r="AX1114" s="391">
        <v>24.336947800000004</v>
      </c>
      <c r="AY1114" s="391">
        <v>4.9153228000000011</v>
      </c>
    </row>
    <row r="1115" spans="1:51" customFormat="1" x14ac:dyDescent="0.25">
      <c r="A1115" s="384" t="s">
        <v>2232</v>
      </c>
      <c r="B1115" s="384" t="s">
        <v>1038</v>
      </c>
      <c r="C1115" s="382">
        <v>9</v>
      </c>
      <c r="D1115" s="384" t="s">
        <v>610</v>
      </c>
      <c r="E1115" s="382">
        <v>51</v>
      </c>
      <c r="F1115" s="386">
        <v>2029</v>
      </c>
      <c r="G1115" s="390">
        <v>210.32726599999998</v>
      </c>
      <c r="H1115" s="387">
        <v>0</v>
      </c>
      <c r="I1115" s="387">
        <v>0</v>
      </c>
      <c r="J1115" s="387">
        <v>0</v>
      </c>
      <c r="K1115" s="387">
        <v>0</v>
      </c>
      <c r="L1115" s="387">
        <v>1.9130863898549413E-2</v>
      </c>
      <c r="M1115" s="387">
        <v>4.6353408597057501E-3</v>
      </c>
      <c r="N1115" s="387">
        <v>0</v>
      </c>
      <c r="O1115" s="387">
        <v>0.15304680944219567</v>
      </c>
      <c r="P1115" s="387">
        <v>3.0902427077619126E-2</v>
      </c>
      <c r="Q1115" s="391">
        <v>0</v>
      </c>
      <c r="R1115" s="391">
        <v>0</v>
      </c>
      <c r="S1115" s="391">
        <v>0</v>
      </c>
      <c r="T1115" s="391">
        <v>0</v>
      </c>
      <c r="U1115" s="391">
        <v>4.0237422999999994</v>
      </c>
      <c r="V1115" s="391">
        <v>0.97493856999999984</v>
      </c>
      <c r="W1115" s="391">
        <v>0</v>
      </c>
      <c r="X1115" s="391">
        <v>32.189917000000001</v>
      </c>
      <c r="Y1115" s="391">
        <v>6.4996229999999997</v>
      </c>
      <c r="AA1115" s="384" t="s">
        <v>2232</v>
      </c>
      <c r="AB1115" s="384" t="s">
        <v>1038</v>
      </c>
      <c r="AC1115" s="382">
        <v>9</v>
      </c>
      <c r="AD1115" s="384" t="s">
        <v>610</v>
      </c>
      <c r="AE1115" s="382">
        <v>51</v>
      </c>
      <c r="AF1115" s="386">
        <v>2029</v>
      </c>
      <c r="AG1115" s="390">
        <v>210.32726599999998</v>
      </c>
      <c r="AH1115" s="387">
        <v>0</v>
      </c>
      <c r="AI1115" s="387">
        <v>0</v>
      </c>
      <c r="AJ1115" s="387">
        <v>0</v>
      </c>
      <c r="AK1115" s="387">
        <v>0</v>
      </c>
      <c r="AL1115" s="387">
        <v>1.9130863898549413E-2</v>
      </c>
      <c r="AM1115" s="387">
        <v>4.6353408597057501E-3</v>
      </c>
      <c r="AN1115" s="387">
        <v>0</v>
      </c>
      <c r="AO1115" s="387">
        <v>0.15304680944219567</v>
      </c>
      <c r="AP1115" s="387">
        <v>3.0902427077619126E-2</v>
      </c>
      <c r="AQ1115" s="391">
        <v>0</v>
      </c>
      <c r="AR1115" s="391">
        <v>0</v>
      </c>
      <c r="AS1115" s="391">
        <v>0</v>
      </c>
      <c r="AT1115" s="391">
        <v>0</v>
      </c>
      <c r="AU1115" s="391">
        <v>4.0237422999999994</v>
      </c>
      <c r="AV1115" s="391">
        <v>0.97493856999999984</v>
      </c>
      <c r="AW1115" s="391">
        <v>0</v>
      </c>
      <c r="AX1115" s="391">
        <v>32.189917000000001</v>
      </c>
      <c r="AY1115" s="391">
        <v>6.4996229999999997</v>
      </c>
    </row>
    <row r="1116" spans="1:51" customFormat="1" x14ac:dyDescent="0.25">
      <c r="A1116" s="384" t="s">
        <v>2233</v>
      </c>
      <c r="B1116" s="384" t="s">
        <v>1038</v>
      </c>
      <c r="C1116" s="382">
        <v>9</v>
      </c>
      <c r="D1116" s="384" t="s">
        <v>610</v>
      </c>
      <c r="E1116" s="382">
        <v>51</v>
      </c>
      <c r="F1116" s="386">
        <v>2030</v>
      </c>
      <c r="G1116" s="390">
        <v>258.18853999999999</v>
      </c>
      <c r="H1116" s="387">
        <v>0</v>
      </c>
      <c r="I1116" s="387">
        <v>0</v>
      </c>
      <c r="J1116" s="387">
        <v>0</v>
      </c>
      <c r="K1116" s="387">
        <v>0</v>
      </c>
      <c r="L1116" s="387">
        <v>1.9102483402245504E-2</v>
      </c>
      <c r="M1116" s="387">
        <v>4.6272664154652261E-3</v>
      </c>
      <c r="N1116" s="387">
        <v>0</v>
      </c>
      <c r="O1116" s="387">
        <v>0.15281984630301559</v>
      </c>
      <c r="P1116" s="387">
        <v>3.0848594596801233E-2</v>
      </c>
      <c r="Q1116" s="391">
        <v>0</v>
      </c>
      <c r="R1116" s="391">
        <v>0</v>
      </c>
      <c r="S1116" s="391">
        <v>0</v>
      </c>
      <c r="T1116" s="391">
        <v>0</v>
      </c>
      <c r="U1116" s="391">
        <v>4.9320422999999991</v>
      </c>
      <c r="V1116" s="391">
        <v>1.1947071600000001</v>
      </c>
      <c r="W1116" s="391">
        <v>0</v>
      </c>
      <c r="X1116" s="391">
        <v>39.456332999999994</v>
      </c>
      <c r="Y1116" s="391">
        <v>7.964753599999999</v>
      </c>
      <c r="AA1116" s="384" t="s">
        <v>2233</v>
      </c>
      <c r="AB1116" s="384" t="s">
        <v>1038</v>
      </c>
      <c r="AC1116" s="382">
        <v>9</v>
      </c>
      <c r="AD1116" s="384" t="s">
        <v>610</v>
      </c>
      <c r="AE1116" s="382">
        <v>51</v>
      </c>
      <c r="AF1116" s="386">
        <v>2030</v>
      </c>
      <c r="AG1116" s="390">
        <v>258.18853999999999</v>
      </c>
      <c r="AH1116" s="387">
        <v>0</v>
      </c>
      <c r="AI1116" s="387">
        <v>0</v>
      </c>
      <c r="AJ1116" s="387">
        <v>0</v>
      </c>
      <c r="AK1116" s="387">
        <v>0</v>
      </c>
      <c r="AL1116" s="387">
        <v>1.9102483402245504E-2</v>
      </c>
      <c r="AM1116" s="387">
        <v>4.6272664154652261E-3</v>
      </c>
      <c r="AN1116" s="387">
        <v>0</v>
      </c>
      <c r="AO1116" s="387">
        <v>0.15281984630301559</v>
      </c>
      <c r="AP1116" s="387">
        <v>3.0848594596801233E-2</v>
      </c>
      <c r="AQ1116" s="391">
        <v>0</v>
      </c>
      <c r="AR1116" s="391">
        <v>0</v>
      </c>
      <c r="AS1116" s="391">
        <v>0</v>
      </c>
      <c r="AT1116" s="391">
        <v>0</v>
      </c>
      <c r="AU1116" s="391">
        <v>4.9320422999999991</v>
      </c>
      <c r="AV1116" s="391">
        <v>1.1947071600000001</v>
      </c>
      <c r="AW1116" s="391">
        <v>0</v>
      </c>
      <c r="AX1116" s="391">
        <v>39.456332999999994</v>
      </c>
      <c r="AY1116" s="391">
        <v>7.964753599999999</v>
      </c>
    </row>
    <row r="1117" spans="1:51" customFormat="1" x14ac:dyDescent="0.25">
      <c r="A1117" s="384" t="s">
        <v>2234</v>
      </c>
      <c r="B1117" s="384" t="s">
        <v>1038</v>
      </c>
      <c r="C1117" s="382">
        <v>9</v>
      </c>
      <c r="D1117" s="384" t="s">
        <v>610</v>
      </c>
      <c r="E1117" s="382">
        <v>51</v>
      </c>
      <c r="F1117" s="386">
        <v>2031</v>
      </c>
      <c r="G1117" s="390">
        <v>280.63535000000002</v>
      </c>
      <c r="H1117" s="387">
        <v>0</v>
      </c>
      <c r="I1117" s="387">
        <v>0</v>
      </c>
      <c r="J1117" s="387">
        <v>0</v>
      </c>
      <c r="K1117" s="387">
        <v>0</v>
      </c>
      <c r="L1117" s="387">
        <v>1.9082348677741421E-2</v>
      </c>
      <c r="M1117" s="387">
        <v>4.6215267249831507E-3</v>
      </c>
      <c r="N1117" s="387">
        <v>0</v>
      </c>
      <c r="O1117" s="387">
        <v>0.15265878657125692</v>
      </c>
      <c r="P1117" s="387">
        <v>3.0810331271523696E-2</v>
      </c>
      <c r="Q1117" s="391">
        <v>0</v>
      </c>
      <c r="R1117" s="391">
        <v>0</v>
      </c>
      <c r="S1117" s="391">
        <v>0</v>
      </c>
      <c r="T1117" s="391">
        <v>0</v>
      </c>
      <c r="U1117" s="391">
        <v>5.3551816000000008</v>
      </c>
      <c r="V1117" s="391">
        <v>1.2969637700000003</v>
      </c>
      <c r="W1117" s="391">
        <v>0</v>
      </c>
      <c r="X1117" s="391">
        <v>42.84145199999999</v>
      </c>
      <c r="Y1117" s="391">
        <v>8.6464680999999981</v>
      </c>
      <c r="AA1117" s="384" t="s">
        <v>2234</v>
      </c>
      <c r="AB1117" s="384" t="s">
        <v>1038</v>
      </c>
      <c r="AC1117" s="382">
        <v>9</v>
      </c>
      <c r="AD1117" s="384" t="s">
        <v>610</v>
      </c>
      <c r="AE1117" s="382">
        <v>51</v>
      </c>
      <c r="AF1117" s="386">
        <v>2031</v>
      </c>
      <c r="AG1117" s="390">
        <v>280.63535000000002</v>
      </c>
      <c r="AH1117" s="387">
        <v>0</v>
      </c>
      <c r="AI1117" s="387">
        <v>0</v>
      </c>
      <c r="AJ1117" s="387">
        <v>0</v>
      </c>
      <c r="AK1117" s="387">
        <v>0</v>
      </c>
      <c r="AL1117" s="387">
        <v>1.9082348677741421E-2</v>
      </c>
      <c r="AM1117" s="387">
        <v>4.6215267249831507E-3</v>
      </c>
      <c r="AN1117" s="387">
        <v>0</v>
      </c>
      <c r="AO1117" s="387">
        <v>0.15265878657125692</v>
      </c>
      <c r="AP1117" s="387">
        <v>3.0810331271523696E-2</v>
      </c>
      <c r="AQ1117" s="391">
        <v>0</v>
      </c>
      <c r="AR1117" s="391">
        <v>0</v>
      </c>
      <c r="AS1117" s="391">
        <v>0</v>
      </c>
      <c r="AT1117" s="391">
        <v>0</v>
      </c>
      <c r="AU1117" s="391">
        <v>5.3551816000000008</v>
      </c>
      <c r="AV1117" s="391">
        <v>1.2969637700000003</v>
      </c>
      <c r="AW1117" s="391">
        <v>0</v>
      </c>
      <c r="AX1117" s="391">
        <v>42.84145199999999</v>
      </c>
      <c r="AY1117" s="391">
        <v>8.6464680999999981</v>
      </c>
    </row>
    <row r="1118" spans="1:51" customFormat="1" x14ac:dyDescent="0.25">
      <c r="A1118" s="384" t="s">
        <v>2235</v>
      </c>
      <c r="B1118" s="384" t="s">
        <v>1038</v>
      </c>
      <c r="C1118" s="382">
        <v>9</v>
      </c>
      <c r="D1118" s="384" t="s">
        <v>619</v>
      </c>
      <c r="E1118" s="382">
        <v>52</v>
      </c>
      <c r="F1118" s="386">
        <v>52</v>
      </c>
      <c r="G1118" s="390">
        <v>37349.136051409994</v>
      </c>
      <c r="H1118" s="387">
        <v>0</v>
      </c>
      <c r="I1118" s="387">
        <v>0</v>
      </c>
      <c r="J1118" s="387">
        <v>0</v>
      </c>
      <c r="K1118" s="387">
        <v>0</v>
      </c>
      <c r="L1118" s="387">
        <v>7.3522021186865818E-3</v>
      </c>
      <c r="M1118" s="387">
        <v>2.1699335939699845E-3</v>
      </c>
      <c r="N1118" s="387">
        <v>0</v>
      </c>
      <c r="O1118" s="387">
        <v>5.8817605530858526E-2</v>
      </c>
      <c r="P1118" s="387">
        <v>1.4466290162604782E-2</v>
      </c>
      <c r="Q1118" s="391">
        <v>0</v>
      </c>
      <c r="R1118" s="391">
        <v>0</v>
      </c>
      <c r="S1118" s="391">
        <v>0</v>
      </c>
      <c r="T1118" s="391">
        <v>0</v>
      </c>
      <c r="U1118" s="391">
        <v>274.59839720828995</v>
      </c>
      <c r="V1118" s="391">
        <v>81.045145023710006</v>
      </c>
      <c r="W1118" s="391">
        <v>0</v>
      </c>
      <c r="X1118" s="391">
        <v>2196.7867511902</v>
      </c>
      <c r="Y1118" s="391">
        <v>540.30343944230003</v>
      </c>
      <c r="AA1118" s="384" t="s">
        <v>2235</v>
      </c>
      <c r="AB1118" s="384" t="s">
        <v>1038</v>
      </c>
      <c r="AC1118" s="382">
        <v>9</v>
      </c>
      <c r="AD1118" s="384" t="s">
        <v>619</v>
      </c>
      <c r="AE1118" s="382">
        <v>52</v>
      </c>
      <c r="AF1118" s="386">
        <v>52</v>
      </c>
      <c r="AG1118" s="390">
        <v>37349.136051409994</v>
      </c>
      <c r="AH1118" s="387">
        <v>0</v>
      </c>
      <c r="AI1118" s="387">
        <v>0</v>
      </c>
      <c r="AJ1118" s="387">
        <v>0</v>
      </c>
      <c r="AK1118" s="387">
        <v>0</v>
      </c>
      <c r="AL1118" s="387">
        <v>7.3522021186865818E-3</v>
      </c>
      <c r="AM1118" s="387">
        <v>2.1699335939699845E-3</v>
      </c>
      <c r="AN1118" s="387">
        <v>0</v>
      </c>
      <c r="AO1118" s="387">
        <v>5.8817605530858526E-2</v>
      </c>
      <c r="AP1118" s="387">
        <v>1.4466290162604782E-2</v>
      </c>
      <c r="AQ1118" s="391">
        <v>0</v>
      </c>
      <c r="AR1118" s="391">
        <v>0</v>
      </c>
      <c r="AS1118" s="391">
        <v>0</v>
      </c>
      <c r="AT1118" s="391">
        <v>0</v>
      </c>
      <c r="AU1118" s="391">
        <v>274.59839720828995</v>
      </c>
      <c r="AV1118" s="391">
        <v>81.045145023710006</v>
      </c>
      <c r="AW1118" s="391">
        <v>0</v>
      </c>
      <c r="AX1118" s="391">
        <v>2196.7867511902</v>
      </c>
      <c r="AY1118" s="391">
        <v>540.30343944230003</v>
      </c>
    </row>
    <row r="1119" spans="1:51" customFormat="1" x14ac:dyDescent="0.25">
      <c r="A1119" s="384" t="s">
        <v>2236</v>
      </c>
      <c r="B1119" s="384" t="s">
        <v>1038</v>
      </c>
      <c r="C1119" s="382">
        <v>9</v>
      </c>
      <c r="D1119" s="384" t="s">
        <v>619</v>
      </c>
      <c r="E1119" s="382">
        <v>52</v>
      </c>
      <c r="F1119" s="386">
        <v>2010</v>
      </c>
      <c r="G1119" s="390">
        <v>0.50660321000000008</v>
      </c>
      <c r="H1119" s="387">
        <v>0</v>
      </c>
      <c r="I1119" s="387">
        <v>0</v>
      </c>
      <c r="J1119" s="387">
        <v>0</v>
      </c>
      <c r="K1119" s="387">
        <v>0</v>
      </c>
      <c r="L1119" s="387">
        <v>2.7732356453090772E-3</v>
      </c>
      <c r="M1119" s="387">
        <v>1.9032926577784608E-3</v>
      </c>
      <c r="N1119" s="387">
        <v>0</v>
      </c>
      <c r="O1119" s="387">
        <v>2.2185876793003344E-2</v>
      </c>
      <c r="P1119" s="387">
        <v>1.2688677989229477E-2</v>
      </c>
      <c r="Q1119" s="391">
        <v>0</v>
      </c>
      <c r="R1119" s="391">
        <v>0</v>
      </c>
      <c r="S1119" s="391">
        <v>0</v>
      </c>
      <c r="T1119" s="391">
        <v>0</v>
      </c>
      <c r="U1119" s="391">
        <v>1.4049300800000001E-3</v>
      </c>
      <c r="V1119" s="391">
        <v>9.6421416999999988E-4</v>
      </c>
      <c r="W1119" s="391">
        <v>0</v>
      </c>
      <c r="X1119" s="391">
        <v>1.1239436400000002E-2</v>
      </c>
      <c r="Y1119" s="391">
        <v>6.4281249999999989E-3</v>
      </c>
      <c r="AA1119" s="384" t="s">
        <v>2236</v>
      </c>
      <c r="AB1119" s="384" t="s">
        <v>1038</v>
      </c>
      <c r="AC1119" s="382">
        <v>9</v>
      </c>
      <c r="AD1119" s="384" t="s">
        <v>619</v>
      </c>
      <c r="AE1119" s="382">
        <v>52</v>
      </c>
      <c r="AF1119" s="386">
        <v>2010</v>
      </c>
      <c r="AG1119" s="390">
        <v>0.50660321000000008</v>
      </c>
      <c r="AH1119" s="387">
        <v>0</v>
      </c>
      <c r="AI1119" s="387">
        <v>0</v>
      </c>
      <c r="AJ1119" s="387">
        <v>0</v>
      </c>
      <c r="AK1119" s="387">
        <v>0</v>
      </c>
      <c r="AL1119" s="387">
        <v>2.7732356453090772E-3</v>
      </c>
      <c r="AM1119" s="387">
        <v>1.9032926577784608E-3</v>
      </c>
      <c r="AN1119" s="387">
        <v>0</v>
      </c>
      <c r="AO1119" s="387">
        <v>2.2185876793003344E-2</v>
      </c>
      <c r="AP1119" s="387">
        <v>1.2688677989229477E-2</v>
      </c>
      <c r="AQ1119" s="391">
        <v>0</v>
      </c>
      <c r="AR1119" s="391">
        <v>0</v>
      </c>
      <c r="AS1119" s="391">
        <v>0</v>
      </c>
      <c r="AT1119" s="391">
        <v>0</v>
      </c>
      <c r="AU1119" s="391">
        <v>1.4049300800000001E-3</v>
      </c>
      <c r="AV1119" s="391">
        <v>9.6421416999999988E-4</v>
      </c>
      <c r="AW1119" s="391">
        <v>0</v>
      </c>
      <c r="AX1119" s="391">
        <v>1.1239436400000002E-2</v>
      </c>
      <c r="AY1119" s="391">
        <v>6.4281249999999989E-3</v>
      </c>
    </row>
    <row r="1120" spans="1:51" customFormat="1" x14ac:dyDescent="0.25">
      <c r="A1120" s="384" t="s">
        <v>2237</v>
      </c>
      <c r="B1120" s="384" t="s">
        <v>1038</v>
      </c>
      <c r="C1120" s="382">
        <v>9</v>
      </c>
      <c r="D1120" s="384" t="s">
        <v>619</v>
      </c>
      <c r="E1120" s="382">
        <v>52</v>
      </c>
      <c r="F1120" s="386">
        <v>2011</v>
      </c>
      <c r="G1120" s="390">
        <v>0.36900972999999998</v>
      </c>
      <c r="H1120" s="387">
        <v>0</v>
      </c>
      <c r="I1120" s="387">
        <v>0</v>
      </c>
      <c r="J1120" s="387">
        <v>0</v>
      </c>
      <c r="K1120" s="387">
        <v>0</v>
      </c>
      <c r="L1120" s="387">
        <v>2.7732409928594571E-3</v>
      </c>
      <c r="M1120" s="387">
        <v>1.9032909511627236E-3</v>
      </c>
      <c r="N1120" s="387">
        <v>0</v>
      </c>
      <c r="O1120" s="387">
        <v>2.2185940191875152E-2</v>
      </c>
      <c r="P1120" s="387">
        <v>1.2688664876126705E-2</v>
      </c>
      <c r="Q1120" s="391">
        <v>0</v>
      </c>
      <c r="R1120" s="391">
        <v>0</v>
      </c>
      <c r="S1120" s="391">
        <v>0</v>
      </c>
      <c r="T1120" s="391">
        <v>0</v>
      </c>
      <c r="U1120" s="391">
        <v>1.0233529100000002E-3</v>
      </c>
      <c r="V1120" s="391">
        <v>7.023328799999998E-4</v>
      </c>
      <c r="W1120" s="391">
        <v>0</v>
      </c>
      <c r="X1120" s="391">
        <v>8.1868277999999975E-3</v>
      </c>
      <c r="Y1120" s="391">
        <v>4.6822407999999984E-3</v>
      </c>
      <c r="AA1120" s="384" t="s">
        <v>2237</v>
      </c>
      <c r="AB1120" s="384" t="s">
        <v>1038</v>
      </c>
      <c r="AC1120" s="382">
        <v>9</v>
      </c>
      <c r="AD1120" s="384" t="s">
        <v>619</v>
      </c>
      <c r="AE1120" s="382">
        <v>52</v>
      </c>
      <c r="AF1120" s="386">
        <v>2011</v>
      </c>
      <c r="AG1120" s="390">
        <v>0.36900972999999998</v>
      </c>
      <c r="AH1120" s="387">
        <v>0</v>
      </c>
      <c r="AI1120" s="387">
        <v>0</v>
      </c>
      <c r="AJ1120" s="387">
        <v>0</v>
      </c>
      <c r="AK1120" s="387">
        <v>0</v>
      </c>
      <c r="AL1120" s="387">
        <v>2.7732409928594571E-3</v>
      </c>
      <c r="AM1120" s="387">
        <v>1.9032909511627236E-3</v>
      </c>
      <c r="AN1120" s="387">
        <v>0</v>
      </c>
      <c r="AO1120" s="387">
        <v>2.2185940191875152E-2</v>
      </c>
      <c r="AP1120" s="387">
        <v>1.2688664876126705E-2</v>
      </c>
      <c r="AQ1120" s="391">
        <v>0</v>
      </c>
      <c r="AR1120" s="391">
        <v>0</v>
      </c>
      <c r="AS1120" s="391">
        <v>0</v>
      </c>
      <c r="AT1120" s="391">
        <v>0</v>
      </c>
      <c r="AU1120" s="391">
        <v>1.0233529100000002E-3</v>
      </c>
      <c r="AV1120" s="391">
        <v>7.023328799999998E-4</v>
      </c>
      <c r="AW1120" s="391">
        <v>0</v>
      </c>
      <c r="AX1120" s="391">
        <v>8.1868277999999975E-3</v>
      </c>
      <c r="AY1120" s="391">
        <v>4.6822407999999984E-3</v>
      </c>
    </row>
    <row r="1121" spans="1:51" customFormat="1" x14ac:dyDescent="0.25">
      <c r="A1121" s="384" t="s">
        <v>2238</v>
      </c>
      <c r="B1121" s="384" t="s">
        <v>1038</v>
      </c>
      <c r="C1121" s="382">
        <v>9</v>
      </c>
      <c r="D1121" s="384" t="s">
        <v>619</v>
      </c>
      <c r="E1121" s="382">
        <v>52</v>
      </c>
      <c r="F1121" s="386">
        <v>2014</v>
      </c>
      <c r="G1121" s="390">
        <v>0.35553661999999997</v>
      </c>
      <c r="H1121" s="387">
        <v>0</v>
      </c>
      <c r="I1121" s="387">
        <v>0</v>
      </c>
      <c r="J1121" s="387">
        <v>0</v>
      </c>
      <c r="K1121" s="387">
        <v>0</v>
      </c>
      <c r="L1121" s="387">
        <v>2.6685493888083871E-2</v>
      </c>
      <c r="M1121" s="387">
        <v>5.1320511512991272E-3</v>
      </c>
      <c r="N1121" s="387">
        <v>0</v>
      </c>
      <c r="O1121" s="387">
        <v>0.2134840118579065</v>
      </c>
      <c r="P1121" s="387">
        <v>3.4213856507945659E-2</v>
      </c>
      <c r="Q1121" s="391">
        <v>0</v>
      </c>
      <c r="R1121" s="391">
        <v>0</v>
      </c>
      <c r="S1121" s="391">
        <v>0</v>
      </c>
      <c r="T1121" s="391">
        <v>0</v>
      </c>
      <c r="U1121" s="391">
        <v>9.4876702999999972E-3</v>
      </c>
      <c r="V1121" s="391">
        <v>1.82463212E-3</v>
      </c>
      <c r="W1121" s="391">
        <v>0</v>
      </c>
      <c r="X1121" s="391">
        <v>7.5901383999999988E-2</v>
      </c>
      <c r="Y1121" s="391">
        <v>1.2164278900000002E-2</v>
      </c>
      <c r="AA1121" s="384" t="s">
        <v>2238</v>
      </c>
      <c r="AB1121" s="384" t="s">
        <v>1038</v>
      </c>
      <c r="AC1121" s="382">
        <v>9</v>
      </c>
      <c r="AD1121" s="384" t="s">
        <v>619</v>
      </c>
      <c r="AE1121" s="382">
        <v>52</v>
      </c>
      <c r="AF1121" s="386">
        <v>2014</v>
      </c>
      <c r="AG1121" s="390">
        <v>0.35553661999999997</v>
      </c>
      <c r="AH1121" s="387">
        <v>0</v>
      </c>
      <c r="AI1121" s="387">
        <v>0</v>
      </c>
      <c r="AJ1121" s="387">
        <v>0</v>
      </c>
      <c r="AK1121" s="387">
        <v>0</v>
      </c>
      <c r="AL1121" s="387">
        <v>2.6685493888083871E-2</v>
      </c>
      <c r="AM1121" s="387">
        <v>5.1320511512991272E-3</v>
      </c>
      <c r="AN1121" s="387">
        <v>0</v>
      </c>
      <c r="AO1121" s="387">
        <v>0.2134840118579065</v>
      </c>
      <c r="AP1121" s="387">
        <v>3.4213856507945659E-2</v>
      </c>
      <c r="AQ1121" s="391">
        <v>0</v>
      </c>
      <c r="AR1121" s="391">
        <v>0</v>
      </c>
      <c r="AS1121" s="391">
        <v>0</v>
      </c>
      <c r="AT1121" s="391">
        <v>0</v>
      </c>
      <c r="AU1121" s="391">
        <v>9.4876702999999972E-3</v>
      </c>
      <c r="AV1121" s="391">
        <v>1.82463212E-3</v>
      </c>
      <c r="AW1121" s="391">
        <v>0</v>
      </c>
      <c r="AX1121" s="391">
        <v>7.5901383999999988E-2</v>
      </c>
      <c r="AY1121" s="391">
        <v>1.2164278900000002E-2</v>
      </c>
    </row>
    <row r="1122" spans="1:51" customFormat="1" x14ac:dyDescent="0.25">
      <c r="A1122" s="384" t="s">
        <v>2239</v>
      </c>
      <c r="B1122" s="384" t="s">
        <v>1038</v>
      </c>
      <c r="C1122" s="382">
        <v>9</v>
      </c>
      <c r="D1122" s="384" t="s">
        <v>619</v>
      </c>
      <c r="E1122" s="382">
        <v>52</v>
      </c>
      <c r="F1122" s="386">
        <v>2015</v>
      </c>
      <c r="G1122" s="390">
        <v>0.40830338999999993</v>
      </c>
      <c r="H1122" s="387">
        <v>0</v>
      </c>
      <c r="I1122" s="387">
        <v>0</v>
      </c>
      <c r="J1122" s="387">
        <v>0</v>
      </c>
      <c r="K1122" s="387">
        <v>0</v>
      </c>
      <c r="L1122" s="387">
        <v>1.4593828378451627E-2</v>
      </c>
      <c r="M1122" s="387">
        <v>2.9822648300813766E-3</v>
      </c>
      <c r="N1122" s="387">
        <v>0</v>
      </c>
      <c r="O1122" s="387">
        <v>0.11675065690735513</v>
      </c>
      <c r="P1122" s="387">
        <v>1.9881866765789041E-2</v>
      </c>
      <c r="Q1122" s="391">
        <v>0</v>
      </c>
      <c r="R1122" s="391">
        <v>0</v>
      </c>
      <c r="S1122" s="391">
        <v>0</v>
      </c>
      <c r="T1122" s="391">
        <v>0</v>
      </c>
      <c r="U1122" s="391">
        <v>5.9587096000000015E-3</v>
      </c>
      <c r="V1122" s="391">
        <v>1.2176688399999998E-3</v>
      </c>
      <c r="W1122" s="391">
        <v>0</v>
      </c>
      <c r="X1122" s="391">
        <v>4.7669689000000008E-2</v>
      </c>
      <c r="Y1122" s="391">
        <v>8.1178336000000007E-3</v>
      </c>
      <c r="AA1122" s="384" t="s">
        <v>2239</v>
      </c>
      <c r="AB1122" s="384" t="s">
        <v>1038</v>
      </c>
      <c r="AC1122" s="382">
        <v>9</v>
      </c>
      <c r="AD1122" s="384" t="s">
        <v>619</v>
      </c>
      <c r="AE1122" s="382">
        <v>52</v>
      </c>
      <c r="AF1122" s="386">
        <v>2015</v>
      </c>
      <c r="AG1122" s="390">
        <v>0.40830338999999993</v>
      </c>
      <c r="AH1122" s="387">
        <v>0</v>
      </c>
      <c r="AI1122" s="387">
        <v>0</v>
      </c>
      <c r="AJ1122" s="387">
        <v>0</v>
      </c>
      <c r="AK1122" s="387">
        <v>0</v>
      </c>
      <c r="AL1122" s="387">
        <v>1.4593828378451627E-2</v>
      </c>
      <c r="AM1122" s="387">
        <v>2.9822648300813766E-3</v>
      </c>
      <c r="AN1122" s="387">
        <v>0</v>
      </c>
      <c r="AO1122" s="387">
        <v>0.11675065690735513</v>
      </c>
      <c r="AP1122" s="387">
        <v>1.9881866765789041E-2</v>
      </c>
      <c r="AQ1122" s="391">
        <v>0</v>
      </c>
      <c r="AR1122" s="391">
        <v>0</v>
      </c>
      <c r="AS1122" s="391">
        <v>0</v>
      </c>
      <c r="AT1122" s="391">
        <v>0</v>
      </c>
      <c r="AU1122" s="391">
        <v>5.9587096000000015E-3</v>
      </c>
      <c r="AV1122" s="391">
        <v>1.2176688399999998E-3</v>
      </c>
      <c r="AW1122" s="391">
        <v>0</v>
      </c>
      <c r="AX1122" s="391">
        <v>4.7669689000000008E-2</v>
      </c>
      <c r="AY1122" s="391">
        <v>8.1178336000000007E-3</v>
      </c>
    </row>
    <row r="1123" spans="1:51" customFormat="1" x14ac:dyDescent="0.25">
      <c r="A1123" s="384" t="s">
        <v>2240</v>
      </c>
      <c r="B1123" s="384" t="s">
        <v>1038</v>
      </c>
      <c r="C1123" s="382">
        <v>9</v>
      </c>
      <c r="D1123" s="384" t="s">
        <v>619</v>
      </c>
      <c r="E1123" s="382">
        <v>52</v>
      </c>
      <c r="F1123" s="386">
        <v>2016</v>
      </c>
      <c r="G1123" s="390">
        <v>1.04394316</v>
      </c>
      <c r="H1123" s="387">
        <v>0</v>
      </c>
      <c r="I1123" s="387">
        <v>0</v>
      </c>
      <c r="J1123" s="387">
        <v>0</v>
      </c>
      <c r="K1123" s="387">
        <v>0</v>
      </c>
      <c r="L1123" s="387">
        <v>2.6253687413402851E-2</v>
      </c>
      <c r="M1123" s="387">
        <v>5.0552795422310164E-3</v>
      </c>
      <c r="N1123" s="387">
        <v>0</v>
      </c>
      <c r="O1123" s="387">
        <v>0.21002954126353007</v>
      </c>
      <c r="P1123" s="387">
        <v>3.3702064775250798E-2</v>
      </c>
      <c r="Q1123" s="391">
        <v>0</v>
      </c>
      <c r="R1123" s="391">
        <v>0</v>
      </c>
      <c r="S1123" s="391">
        <v>0</v>
      </c>
      <c r="T1123" s="391">
        <v>0</v>
      </c>
      <c r="U1123" s="391">
        <v>2.7407357399999999E-2</v>
      </c>
      <c r="V1123" s="391">
        <v>5.2774245000000008E-3</v>
      </c>
      <c r="W1123" s="391">
        <v>0</v>
      </c>
      <c r="X1123" s="391">
        <v>0.21925890299999998</v>
      </c>
      <c r="Y1123" s="391">
        <v>3.5183040000000006E-2</v>
      </c>
      <c r="AA1123" s="384" t="s">
        <v>2240</v>
      </c>
      <c r="AB1123" s="384" t="s">
        <v>1038</v>
      </c>
      <c r="AC1123" s="382">
        <v>9</v>
      </c>
      <c r="AD1123" s="384" t="s">
        <v>619</v>
      </c>
      <c r="AE1123" s="382">
        <v>52</v>
      </c>
      <c r="AF1123" s="386">
        <v>2016</v>
      </c>
      <c r="AG1123" s="390">
        <v>1.04394316</v>
      </c>
      <c r="AH1123" s="387">
        <v>0</v>
      </c>
      <c r="AI1123" s="387">
        <v>0</v>
      </c>
      <c r="AJ1123" s="387">
        <v>0</v>
      </c>
      <c r="AK1123" s="387">
        <v>0</v>
      </c>
      <c r="AL1123" s="387">
        <v>2.6253687413402851E-2</v>
      </c>
      <c r="AM1123" s="387">
        <v>5.0552795422310164E-3</v>
      </c>
      <c r="AN1123" s="387">
        <v>0</v>
      </c>
      <c r="AO1123" s="387">
        <v>0.21002954126353007</v>
      </c>
      <c r="AP1123" s="387">
        <v>3.3702064775250798E-2</v>
      </c>
      <c r="AQ1123" s="391">
        <v>0</v>
      </c>
      <c r="AR1123" s="391">
        <v>0</v>
      </c>
      <c r="AS1123" s="391">
        <v>0</v>
      </c>
      <c r="AT1123" s="391">
        <v>0</v>
      </c>
      <c r="AU1123" s="391">
        <v>2.7407357399999999E-2</v>
      </c>
      <c r="AV1123" s="391">
        <v>5.2774245000000008E-3</v>
      </c>
      <c r="AW1123" s="391">
        <v>0</v>
      </c>
      <c r="AX1123" s="391">
        <v>0.21925890299999998</v>
      </c>
      <c r="AY1123" s="391">
        <v>3.5183040000000006E-2</v>
      </c>
    </row>
    <row r="1124" spans="1:51" customFormat="1" x14ac:dyDescent="0.25">
      <c r="A1124" s="384" t="s">
        <v>2241</v>
      </c>
      <c r="B1124" s="384" t="s">
        <v>1038</v>
      </c>
      <c r="C1124" s="382">
        <v>9</v>
      </c>
      <c r="D1124" s="384" t="s">
        <v>619</v>
      </c>
      <c r="E1124" s="382">
        <v>52</v>
      </c>
      <c r="F1124" s="386">
        <v>2017</v>
      </c>
      <c r="G1124" s="390">
        <v>4.9579842999999997</v>
      </c>
      <c r="H1124" s="387">
        <v>0</v>
      </c>
      <c r="I1124" s="387">
        <v>0</v>
      </c>
      <c r="J1124" s="387">
        <v>0</v>
      </c>
      <c r="K1124" s="387">
        <v>0</v>
      </c>
      <c r="L1124" s="387">
        <v>2.2795495137005579E-2</v>
      </c>
      <c r="M1124" s="387">
        <v>4.3831138190574739E-3</v>
      </c>
      <c r="N1124" s="387">
        <v>0</v>
      </c>
      <c r="O1124" s="387">
        <v>0.18236401837738775</v>
      </c>
      <c r="P1124" s="387">
        <v>2.9220895273912018E-2</v>
      </c>
      <c r="Q1124" s="391">
        <v>0</v>
      </c>
      <c r="R1124" s="391">
        <v>0</v>
      </c>
      <c r="S1124" s="391">
        <v>0</v>
      </c>
      <c r="T1124" s="391">
        <v>0</v>
      </c>
      <c r="U1124" s="391">
        <v>0.11301970700000001</v>
      </c>
      <c r="V1124" s="391">
        <v>2.1731409499999996E-2</v>
      </c>
      <c r="W1124" s="391">
        <v>0</v>
      </c>
      <c r="X1124" s="391">
        <v>0.90415793999999983</v>
      </c>
      <c r="Y1124" s="391">
        <v>0.14487673999999998</v>
      </c>
      <c r="AA1124" s="384" t="s">
        <v>2241</v>
      </c>
      <c r="AB1124" s="384" t="s">
        <v>1038</v>
      </c>
      <c r="AC1124" s="382">
        <v>9</v>
      </c>
      <c r="AD1124" s="384" t="s">
        <v>619</v>
      </c>
      <c r="AE1124" s="382">
        <v>52</v>
      </c>
      <c r="AF1124" s="386">
        <v>2017</v>
      </c>
      <c r="AG1124" s="390">
        <v>4.9579842999999997</v>
      </c>
      <c r="AH1124" s="387">
        <v>0</v>
      </c>
      <c r="AI1124" s="387">
        <v>0</v>
      </c>
      <c r="AJ1124" s="387">
        <v>0</v>
      </c>
      <c r="AK1124" s="387">
        <v>0</v>
      </c>
      <c r="AL1124" s="387">
        <v>2.2795495137005579E-2</v>
      </c>
      <c r="AM1124" s="387">
        <v>4.3831138190574739E-3</v>
      </c>
      <c r="AN1124" s="387">
        <v>0</v>
      </c>
      <c r="AO1124" s="387">
        <v>0.18236401837738775</v>
      </c>
      <c r="AP1124" s="387">
        <v>2.9220895273912018E-2</v>
      </c>
      <c r="AQ1124" s="391">
        <v>0</v>
      </c>
      <c r="AR1124" s="391">
        <v>0</v>
      </c>
      <c r="AS1124" s="391">
        <v>0</v>
      </c>
      <c r="AT1124" s="391">
        <v>0</v>
      </c>
      <c r="AU1124" s="391">
        <v>0.11301970700000001</v>
      </c>
      <c r="AV1124" s="391">
        <v>2.1731409499999996E-2</v>
      </c>
      <c r="AW1124" s="391">
        <v>0</v>
      </c>
      <c r="AX1124" s="391">
        <v>0.90415793999999983</v>
      </c>
      <c r="AY1124" s="391">
        <v>0.14487673999999998</v>
      </c>
    </row>
    <row r="1125" spans="1:51" customFormat="1" x14ac:dyDescent="0.25">
      <c r="A1125" s="384" t="s">
        <v>2242</v>
      </c>
      <c r="B1125" s="384" t="s">
        <v>1038</v>
      </c>
      <c r="C1125" s="382">
        <v>9</v>
      </c>
      <c r="D1125" s="384" t="s">
        <v>619</v>
      </c>
      <c r="E1125" s="382">
        <v>52</v>
      </c>
      <c r="F1125" s="386">
        <v>2018</v>
      </c>
      <c r="G1125" s="390">
        <v>5.2123233999999998</v>
      </c>
      <c r="H1125" s="387">
        <v>0</v>
      </c>
      <c r="I1125" s="387">
        <v>0</v>
      </c>
      <c r="J1125" s="387">
        <v>0</v>
      </c>
      <c r="K1125" s="387">
        <v>0</v>
      </c>
      <c r="L1125" s="387">
        <v>2.0222645816642921E-2</v>
      </c>
      <c r="M1125" s="387">
        <v>3.9651938519394249E-3</v>
      </c>
      <c r="N1125" s="387">
        <v>0</v>
      </c>
      <c r="O1125" s="387">
        <v>0.16178113775518996</v>
      </c>
      <c r="P1125" s="387">
        <v>2.6434753453709343E-2</v>
      </c>
      <c r="Q1125" s="391">
        <v>0</v>
      </c>
      <c r="R1125" s="391">
        <v>0</v>
      </c>
      <c r="S1125" s="391">
        <v>0</v>
      </c>
      <c r="T1125" s="391">
        <v>0</v>
      </c>
      <c r="U1125" s="391">
        <v>0.10540697</v>
      </c>
      <c r="V1125" s="391">
        <v>2.0667872699999999E-2</v>
      </c>
      <c r="W1125" s="391">
        <v>0</v>
      </c>
      <c r="X1125" s="391">
        <v>0.84325561000000004</v>
      </c>
      <c r="Y1125" s="391">
        <v>0.13778648400000001</v>
      </c>
      <c r="AA1125" s="384" t="s">
        <v>2242</v>
      </c>
      <c r="AB1125" s="384" t="s">
        <v>1038</v>
      </c>
      <c r="AC1125" s="382">
        <v>9</v>
      </c>
      <c r="AD1125" s="384" t="s">
        <v>619</v>
      </c>
      <c r="AE1125" s="382">
        <v>52</v>
      </c>
      <c r="AF1125" s="386">
        <v>2018</v>
      </c>
      <c r="AG1125" s="390">
        <v>5.2123233999999998</v>
      </c>
      <c r="AH1125" s="387">
        <v>0</v>
      </c>
      <c r="AI1125" s="387">
        <v>0</v>
      </c>
      <c r="AJ1125" s="387">
        <v>0</v>
      </c>
      <c r="AK1125" s="387">
        <v>0</v>
      </c>
      <c r="AL1125" s="387">
        <v>2.0222645816642921E-2</v>
      </c>
      <c r="AM1125" s="387">
        <v>3.9651938519394249E-3</v>
      </c>
      <c r="AN1125" s="387">
        <v>0</v>
      </c>
      <c r="AO1125" s="387">
        <v>0.16178113775518996</v>
      </c>
      <c r="AP1125" s="387">
        <v>2.6434753453709343E-2</v>
      </c>
      <c r="AQ1125" s="391">
        <v>0</v>
      </c>
      <c r="AR1125" s="391">
        <v>0</v>
      </c>
      <c r="AS1125" s="391">
        <v>0</v>
      </c>
      <c r="AT1125" s="391">
        <v>0</v>
      </c>
      <c r="AU1125" s="391">
        <v>0.10540697</v>
      </c>
      <c r="AV1125" s="391">
        <v>2.0667872699999999E-2</v>
      </c>
      <c r="AW1125" s="391">
        <v>0</v>
      </c>
      <c r="AX1125" s="391">
        <v>0.84325561000000004</v>
      </c>
      <c r="AY1125" s="391">
        <v>0.13778648400000001</v>
      </c>
    </row>
    <row r="1126" spans="1:51" customFormat="1" x14ac:dyDescent="0.25">
      <c r="A1126" s="384" t="s">
        <v>2243</v>
      </c>
      <c r="B1126" s="384" t="s">
        <v>1038</v>
      </c>
      <c r="C1126" s="382">
        <v>9</v>
      </c>
      <c r="D1126" s="384" t="s">
        <v>619</v>
      </c>
      <c r="E1126" s="382">
        <v>52</v>
      </c>
      <c r="F1126" s="386">
        <v>2019</v>
      </c>
      <c r="G1126" s="390">
        <v>6.7099544999999994</v>
      </c>
      <c r="H1126" s="387">
        <v>0</v>
      </c>
      <c r="I1126" s="387">
        <v>0</v>
      </c>
      <c r="J1126" s="387">
        <v>0</v>
      </c>
      <c r="K1126" s="387">
        <v>0</v>
      </c>
      <c r="L1126" s="387">
        <v>2.668546589995506E-2</v>
      </c>
      <c r="M1126" s="387">
        <v>5.1320559625255297E-3</v>
      </c>
      <c r="N1126" s="387">
        <v>0</v>
      </c>
      <c r="O1126" s="387">
        <v>0.21348383807967705</v>
      </c>
      <c r="P1126" s="387">
        <v>3.4213835578169725E-2</v>
      </c>
      <c r="Q1126" s="391">
        <v>0</v>
      </c>
      <c r="R1126" s="391">
        <v>0</v>
      </c>
      <c r="S1126" s="391">
        <v>0</v>
      </c>
      <c r="T1126" s="391">
        <v>0</v>
      </c>
      <c r="U1126" s="391">
        <v>0.179058262</v>
      </c>
      <c r="V1126" s="391">
        <v>3.4435862000000005E-2</v>
      </c>
      <c r="W1126" s="391">
        <v>0</v>
      </c>
      <c r="X1126" s="391">
        <v>1.4324668400000002</v>
      </c>
      <c r="Y1126" s="391">
        <v>0.22957328000000002</v>
      </c>
      <c r="AA1126" s="384" t="s">
        <v>2243</v>
      </c>
      <c r="AB1126" s="384" t="s">
        <v>1038</v>
      </c>
      <c r="AC1126" s="382">
        <v>9</v>
      </c>
      <c r="AD1126" s="384" t="s">
        <v>619</v>
      </c>
      <c r="AE1126" s="382">
        <v>52</v>
      </c>
      <c r="AF1126" s="386">
        <v>2019</v>
      </c>
      <c r="AG1126" s="390">
        <v>6.7099544999999994</v>
      </c>
      <c r="AH1126" s="387">
        <v>0</v>
      </c>
      <c r="AI1126" s="387">
        <v>0</v>
      </c>
      <c r="AJ1126" s="387">
        <v>0</v>
      </c>
      <c r="AK1126" s="387">
        <v>0</v>
      </c>
      <c r="AL1126" s="387">
        <v>2.668546589995506E-2</v>
      </c>
      <c r="AM1126" s="387">
        <v>5.1320559625255297E-3</v>
      </c>
      <c r="AN1126" s="387">
        <v>0</v>
      </c>
      <c r="AO1126" s="387">
        <v>0.21348383807967705</v>
      </c>
      <c r="AP1126" s="387">
        <v>3.4213835578169725E-2</v>
      </c>
      <c r="AQ1126" s="391">
        <v>0</v>
      </c>
      <c r="AR1126" s="391">
        <v>0</v>
      </c>
      <c r="AS1126" s="391">
        <v>0</v>
      </c>
      <c r="AT1126" s="391">
        <v>0</v>
      </c>
      <c r="AU1126" s="391">
        <v>0.179058262</v>
      </c>
      <c r="AV1126" s="391">
        <v>3.4435862000000005E-2</v>
      </c>
      <c r="AW1126" s="391">
        <v>0</v>
      </c>
      <c r="AX1126" s="391">
        <v>1.4324668400000002</v>
      </c>
      <c r="AY1126" s="391">
        <v>0.22957328000000002</v>
      </c>
    </row>
    <row r="1127" spans="1:51" customFormat="1" x14ac:dyDescent="0.25">
      <c r="A1127" s="384" t="s">
        <v>2244</v>
      </c>
      <c r="B1127" s="384" t="s">
        <v>1038</v>
      </c>
      <c r="C1127" s="382">
        <v>9</v>
      </c>
      <c r="D1127" s="384" t="s">
        <v>619</v>
      </c>
      <c r="E1127" s="382">
        <v>52</v>
      </c>
      <c r="F1127" s="386">
        <v>2020</v>
      </c>
      <c r="G1127" s="390">
        <v>7.9754851999999987</v>
      </c>
      <c r="H1127" s="387">
        <v>0</v>
      </c>
      <c r="I1127" s="387">
        <v>0</v>
      </c>
      <c r="J1127" s="387">
        <v>0</v>
      </c>
      <c r="K1127" s="387">
        <v>0</v>
      </c>
      <c r="L1127" s="387">
        <v>2.6685495698744451E-2</v>
      </c>
      <c r="M1127" s="387">
        <v>5.1320497717179652E-3</v>
      </c>
      <c r="N1127" s="387">
        <v>0</v>
      </c>
      <c r="O1127" s="387">
        <v>0.21348407492499641</v>
      </c>
      <c r="P1127" s="387">
        <v>3.4213836921169388E-2</v>
      </c>
      <c r="Q1127" s="391">
        <v>0</v>
      </c>
      <c r="R1127" s="391">
        <v>0</v>
      </c>
      <c r="S1127" s="391">
        <v>0</v>
      </c>
      <c r="T1127" s="391">
        <v>0</v>
      </c>
      <c r="U1127" s="391">
        <v>0.212829776</v>
      </c>
      <c r="V1127" s="391">
        <v>4.0930587000000004E-2</v>
      </c>
      <c r="W1127" s="391">
        <v>0</v>
      </c>
      <c r="X1127" s="391">
        <v>1.7026390799999997</v>
      </c>
      <c r="Y1127" s="391">
        <v>0.27287194999999997</v>
      </c>
      <c r="AA1127" s="384" t="s">
        <v>2244</v>
      </c>
      <c r="AB1127" s="384" t="s">
        <v>1038</v>
      </c>
      <c r="AC1127" s="382">
        <v>9</v>
      </c>
      <c r="AD1127" s="384" t="s">
        <v>619</v>
      </c>
      <c r="AE1127" s="382">
        <v>52</v>
      </c>
      <c r="AF1127" s="386">
        <v>2020</v>
      </c>
      <c r="AG1127" s="390">
        <v>7.9754851999999987</v>
      </c>
      <c r="AH1127" s="387">
        <v>0</v>
      </c>
      <c r="AI1127" s="387">
        <v>0</v>
      </c>
      <c r="AJ1127" s="387">
        <v>0</v>
      </c>
      <c r="AK1127" s="387">
        <v>0</v>
      </c>
      <c r="AL1127" s="387">
        <v>2.6685495698744451E-2</v>
      </c>
      <c r="AM1127" s="387">
        <v>5.1320497717179652E-3</v>
      </c>
      <c r="AN1127" s="387">
        <v>0</v>
      </c>
      <c r="AO1127" s="387">
        <v>0.21348407492499641</v>
      </c>
      <c r="AP1127" s="387">
        <v>3.4213836921169388E-2</v>
      </c>
      <c r="AQ1127" s="391">
        <v>0</v>
      </c>
      <c r="AR1127" s="391">
        <v>0</v>
      </c>
      <c r="AS1127" s="391">
        <v>0</v>
      </c>
      <c r="AT1127" s="391">
        <v>0</v>
      </c>
      <c r="AU1127" s="391">
        <v>0.212829776</v>
      </c>
      <c r="AV1127" s="391">
        <v>4.0930587000000004E-2</v>
      </c>
      <c r="AW1127" s="391">
        <v>0</v>
      </c>
      <c r="AX1127" s="391">
        <v>1.7026390799999997</v>
      </c>
      <c r="AY1127" s="391">
        <v>0.27287194999999997</v>
      </c>
    </row>
    <row r="1128" spans="1:51" customFormat="1" x14ac:dyDescent="0.25">
      <c r="A1128" s="384" t="s">
        <v>2245</v>
      </c>
      <c r="B1128" s="384" t="s">
        <v>1038</v>
      </c>
      <c r="C1128" s="382">
        <v>9</v>
      </c>
      <c r="D1128" s="384" t="s">
        <v>619</v>
      </c>
      <c r="E1128" s="382">
        <v>52</v>
      </c>
      <c r="F1128" s="386">
        <v>2021</v>
      </c>
      <c r="G1128" s="390">
        <v>9.8527784</v>
      </c>
      <c r="H1128" s="387">
        <v>0</v>
      </c>
      <c r="I1128" s="387">
        <v>0</v>
      </c>
      <c r="J1128" s="387">
        <v>0</v>
      </c>
      <c r="K1128" s="387">
        <v>0</v>
      </c>
      <c r="L1128" s="387">
        <v>2.6734692419348428E-2</v>
      </c>
      <c r="M1128" s="387">
        <v>5.132051787544516E-3</v>
      </c>
      <c r="N1128" s="387">
        <v>0</v>
      </c>
      <c r="O1128" s="387">
        <v>0.21387775655240551</v>
      </c>
      <c r="P1128" s="387">
        <v>3.4213829471695011E-2</v>
      </c>
      <c r="Q1128" s="391">
        <v>0</v>
      </c>
      <c r="R1128" s="391">
        <v>0</v>
      </c>
      <c r="S1128" s="391">
        <v>0</v>
      </c>
      <c r="T1128" s="391">
        <v>0</v>
      </c>
      <c r="U1128" s="391">
        <v>0.26341099999999995</v>
      </c>
      <c r="V1128" s="391">
        <v>5.0564968999999994E-2</v>
      </c>
      <c r="W1128" s="391">
        <v>0</v>
      </c>
      <c r="X1128" s="391">
        <v>2.1072901399999995</v>
      </c>
      <c r="Y1128" s="391">
        <v>0.33710128</v>
      </c>
      <c r="AA1128" s="384" t="s">
        <v>2245</v>
      </c>
      <c r="AB1128" s="384" t="s">
        <v>1038</v>
      </c>
      <c r="AC1128" s="382">
        <v>9</v>
      </c>
      <c r="AD1128" s="384" t="s">
        <v>619</v>
      </c>
      <c r="AE1128" s="382">
        <v>52</v>
      </c>
      <c r="AF1128" s="386">
        <v>2021</v>
      </c>
      <c r="AG1128" s="390">
        <v>9.8527784</v>
      </c>
      <c r="AH1128" s="387">
        <v>0</v>
      </c>
      <c r="AI1128" s="387">
        <v>0</v>
      </c>
      <c r="AJ1128" s="387">
        <v>0</v>
      </c>
      <c r="AK1128" s="387">
        <v>0</v>
      </c>
      <c r="AL1128" s="387">
        <v>2.6734692419348428E-2</v>
      </c>
      <c r="AM1128" s="387">
        <v>5.132051787544516E-3</v>
      </c>
      <c r="AN1128" s="387">
        <v>0</v>
      </c>
      <c r="AO1128" s="387">
        <v>0.21387775655240551</v>
      </c>
      <c r="AP1128" s="387">
        <v>3.4213829471695011E-2</v>
      </c>
      <c r="AQ1128" s="391">
        <v>0</v>
      </c>
      <c r="AR1128" s="391">
        <v>0</v>
      </c>
      <c r="AS1128" s="391">
        <v>0</v>
      </c>
      <c r="AT1128" s="391">
        <v>0</v>
      </c>
      <c r="AU1128" s="391">
        <v>0.26341099999999995</v>
      </c>
      <c r="AV1128" s="391">
        <v>5.0564968999999994E-2</v>
      </c>
      <c r="AW1128" s="391">
        <v>0</v>
      </c>
      <c r="AX1128" s="391">
        <v>2.1072901399999995</v>
      </c>
      <c r="AY1128" s="391">
        <v>0.33710128</v>
      </c>
    </row>
    <row r="1129" spans="1:51" customFormat="1" x14ac:dyDescent="0.25">
      <c r="A1129" s="384" t="s">
        <v>2246</v>
      </c>
      <c r="B1129" s="384" t="s">
        <v>1038</v>
      </c>
      <c r="C1129" s="382">
        <v>9</v>
      </c>
      <c r="D1129" s="384" t="s">
        <v>619</v>
      </c>
      <c r="E1129" s="382">
        <v>52</v>
      </c>
      <c r="F1129" s="386">
        <v>2022</v>
      </c>
      <c r="G1129" s="390">
        <v>9.7397641999999998</v>
      </c>
      <c r="H1129" s="387">
        <v>0</v>
      </c>
      <c r="I1129" s="387">
        <v>0</v>
      </c>
      <c r="J1129" s="387">
        <v>0</v>
      </c>
      <c r="K1129" s="387">
        <v>0</v>
      </c>
      <c r="L1129" s="387">
        <v>2.6734758732660079E-2</v>
      </c>
      <c r="M1129" s="387">
        <v>5.1320567904508414E-3</v>
      </c>
      <c r="N1129" s="387">
        <v>0</v>
      </c>
      <c r="O1129" s="387">
        <v>0.21387813783007192</v>
      </c>
      <c r="P1129" s="387">
        <v>3.421386115281929E-2</v>
      </c>
      <c r="Q1129" s="391">
        <v>0</v>
      </c>
      <c r="R1129" s="391">
        <v>0</v>
      </c>
      <c r="S1129" s="391">
        <v>0</v>
      </c>
      <c r="T1129" s="391">
        <v>0</v>
      </c>
      <c r="U1129" s="391">
        <v>0.26039024599999999</v>
      </c>
      <c r="V1129" s="391">
        <v>4.9985023000000003E-2</v>
      </c>
      <c r="W1129" s="391">
        <v>0</v>
      </c>
      <c r="X1129" s="391">
        <v>2.0831226300000001</v>
      </c>
      <c r="Y1129" s="391">
        <v>0.33323494000000004</v>
      </c>
      <c r="AA1129" s="384" t="s">
        <v>2246</v>
      </c>
      <c r="AB1129" s="384" t="s">
        <v>1038</v>
      </c>
      <c r="AC1129" s="382">
        <v>9</v>
      </c>
      <c r="AD1129" s="384" t="s">
        <v>619</v>
      </c>
      <c r="AE1129" s="382">
        <v>52</v>
      </c>
      <c r="AF1129" s="386">
        <v>2022</v>
      </c>
      <c r="AG1129" s="390">
        <v>9.7397641999999998</v>
      </c>
      <c r="AH1129" s="387">
        <v>0</v>
      </c>
      <c r="AI1129" s="387">
        <v>0</v>
      </c>
      <c r="AJ1129" s="387">
        <v>0</v>
      </c>
      <c r="AK1129" s="387">
        <v>0</v>
      </c>
      <c r="AL1129" s="387">
        <v>2.6734758732660079E-2</v>
      </c>
      <c r="AM1129" s="387">
        <v>5.1320567904508414E-3</v>
      </c>
      <c r="AN1129" s="387">
        <v>0</v>
      </c>
      <c r="AO1129" s="387">
        <v>0.21387813783007192</v>
      </c>
      <c r="AP1129" s="387">
        <v>3.421386115281929E-2</v>
      </c>
      <c r="AQ1129" s="391">
        <v>0</v>
      </c>
      <c r="AR1129" s="391">
        <v>0</v>
      </c>
      <c r="AS1129" s="391">
        <v>0</v>
      </c>
      <c r="AT1129" s="391">
        <v>0</v>
      </c>
      <c r="AU1129" s="391">
        <v>0.26039024599999999</v>
      </c>
      <c r="AV1129" s="391">
        <v>4.9985023000000003E-2</v>
      </c>
      <c r="AW1129" s="391">
        <v>0</v>
      </c>
      <c r="AX1129" s="391">
        <v>2.0831226300000001</v>
      </c>
      <c r="AY1129" s="391">
        <v>0.33323494000000004</v>
      </c>
    </row>
    <row r="1130" spans="1:51" customFormat="1" x14ac:dyDescent="0.25">
      <c r="A1130" s="384" t="s">
        <v>2247</v>
      </c>
      <c r="B1130" s="384" t="s">
        <v>1038</v>
      </c>
      <c r="C1130" s="382">
        <v>9</v>
      </c>
      <c r="D1130" s="384" t="s">
        <v>619</v>
      </c>
      <c r="E1130" s="382">
        <v>52</v>
      </c>
      <c r="F1130" s="386">
        <v>2023</v>
      </c>
      <c r="G1130" s="390">
        <v>9.7252452999999974</v>
      </c>
      <c r="H1130" s="387">
        <v>0</v>
      </c>
      <c r="I1130" s="387">
        <v>0</v>
      </c>
      <c r="J1130" s="387">
        <v>0</v>
      </c>
      <c r="K1130" s="387">
        <v>0</v>
      </c>
      <c r="L1130" s="387">
        <v>2.6734848220229469E-2</v>
      </c>
      <c r="M1130" s="387">
        <v>5.1320605764052056E-3</v>
      </c>
      <c r="N1130" s="387">
        <v>0</v>
      </c>
      <c r="O1130" s="387">
        <v>0.2138786267941232</v>
      </c>
      <c r="P1130" s="387">
        <v>3.4213897926050264E-2</v>
      </c>
      <c r="Q1130" s="391">
        <v>0</v>
      </c>
      <c r="R1130" s="391">
        <v>0</v>
      </c>
      <c r="S1130" s="391">
        <v>0</v>
      </c>
      <c r="T1130" s="391">
        <v>0</v>
      </c>
      <c r="U1130" s="391">
        <v>0.26000295699999992</v>
      </c>
      <c r="V1130" s="391">
        <v>4.9910548000000006E-2</v>
      </c>
      <c r="W1130" s="391">
        <v>0</v>
      </c>
      <c r="X1130" s="391">
        <v>2.0800221100000003</v>
      </c>
      <c r="Y1130" s="391">
        <v>0.33273855000000002</v>
      </c>
      <c r="AA1130" s="384" t="s">
        <v>2247</v>
      </c>
      <c r="AB1130" s="384" t="s">
        <v>1038</v>
      </c>
      <c r="AC1130" s="382">
        <v>9</v>
      </c>
      <c r="AD1130" s="384" t="s">
        <v>619</v>
      </c>
      <c r="AE1130" s="382">
        <v>52</v>
      </c>
      <c r="AF1130" s="386">
        <v>2023</v>
      </c>
      <c r="AG1130" s="390">
        <v>9.7252452999999974</v>
      </c>
      <c r="AH1130" s="387">
        <v>0</v>
      </c>
      <c r="AI1130" s="387">
        <v>0</v>
      </c>
      <c r="AJ1130" s="387">
        <v>0</v>
      </c>
      <c r="AK1130" s="387">
        <v>0</v>
      </c>
      <c r="AL1130" s="387">
        <v>2.6734848220229469E-2</v>
      </c>
      <c r="AM1130" s="387">
        <v>5.1320605764052056E-3</v>
      </c>
      <c r="AN1130" s="387">
        <v>0</v>
      </c>
      <c r="AO1130" s="387">
        <v>0.2138786267941232</v>
      </c>
      <c r="AP1130" s="387">
        <v>3.4213897926050264E-2</v>
      </c>
      <c r="AQ1130" s="391">
        <v>0</v>
      </c>
      <c r="AR1130" s="391">
        <v>0</v>
      </c>
      <c r="AS1130" s="391">
        <v>0</v>
      </c>
      <c r="AT1130" s="391">
        <v>0</v>
      </c>
      <c r="AU1130" s="391">
        <v>0.26000295699999992</v>
      </c>
      <c r="AV1130" s="391">
        <v>4.9910548000000006E-2</v>
      </c>
      <c r="AW1130" s="391">
        <v>0</v>
      </c>
      <c r="AX1130" s="391">
        <v>2.0800221100000003</v>
      </c>
      <c r="AY1130" s="391">
        <v>0.33273855000000002</v>
      </c>
    </row>
    <row r="1131" spans="1:51" customFormat="1" x14ac:dyDescent="0.25">
      <c r="A1131" s="384" t="s">
        <v>2248</v>
      </c>
      <c r="B1131" s="384" t="s">
        <v>1038</v>
      </c>
      <c r="C1131" s="382">
        <v>9</v>
      </c>
      <c r="D1131" s="384" t="s">
        <v>619</v>
      </c>
      <c r="E1131" s="382">
        <v>52</v>
      </c>
      <c r="F1131" s="386">
        <v>2024</v>
      </c>
      <c r="G1131" s="390">
        <v>253.65740999999997</v>
      </c>
      <c r="H1131" s="387">
        <v>0</v>
      </c>
      <c r="I1131" s="387">
        <v>0</v>
      </c>
      <c r="J1131" s="387">
        <v>0</v>
      </c>
      <c r="K1131" s="387">
        <v>0</v>
      </c>
      <c r="L1131" s="387">
        <v>1.031620668996029E-2</v>
      </c>
      <c r="M1131" s="387">
        <v>2.3574969877678711E-3</v>
      </c>
      <c r="N1131" s="387">
        <v>0</v>
      </c>
      <c r="O1131" s="387">
        <v>8.2529686792907023E-2</v>
      </c>
      <c r="P1131" s="387">
        <v>1.5716709793733213E-2</v>
      </c>
      <c r="Q1131" s="391">
        <v>0</v>
      </c>
      <c r="R1131" s="391">
        <v>0</v>
      </c>
      <c r="S1131" s="391">
        <v>0</v>
      </c>
      <c r="T1131" s="391">
        <v>0</v>
      </c>
      <c r="U1131" s="391">
        <v>2.6167822699999999</v>
      </c>
      <c r="V1131" s="391">
        <v>0.59799657999999978</v>
      </c>
      <c r="W1131" s="391">
        <v>0</v>
      </c>
      <c r="X1131" s="391">
        <v>20.934266600000001</v>
      </c>
      <c r="Y1131" s="391">
        <v>3.9866599000000003</v>
      </c>
      <c r="AA1131" s="384" t="s">
        <v>2248</v>
      </c>
      <c r="AB1131" s="384" t="s">
        <v>1038</v>
      </c>
      <c r="AC1131" s="382">
        <v>9</v>
      </c>
      <c r="AD1131" s="384" t="s">
        <v>619</v>
      </c>
      <c r="AE1131" s="382">
        <v>52</v>
      </c>
      <c r="AF1131" s="386">
        <v>2024</v>
      </c>
      <c r="AG1131" s="390">
        <v>253.65740999999997</v>
      </c>
      <c r="AH1131" s="387">
        <v>0</v>
      </c>
      <c r="AI1131" s="387">
        <v>0</v>
      </c>
      <c r="AJ1131" s="387">
        <v>0</v>
      </c>
      <c r="AK1131" s="387">
        <v>0</v>
      </c>
      <c r="AL1131" s="387">
        <v>1.031620668996029E-2</v>
      </c>
      <c r="AM1131" s="387">
        <v>2.3574969877678711E-3</v>
      </c>
      <c r="AN1131" s="387">
        <v>0</v>
      </c>
      <c r="AO1131" s="387">
        <v>8.2529686792907023E-2</v>
      </c>
      <c r="AP1131" s="387">
        <v>1.5716709793733213E-2</v>
      </c>
      <c r="AQ1131" s="391">
        <v>0</v>
      </c>
      <c r="AR1131" s="391">
        <v>0</v>
      </c>
      <c r="AS1131" s="391">
        <v>0</v>
      </c>
      <c r="AT1131" s="391">
        <v>0</v>
      </c>
      <c r="AU1131" s="391">
        <v>2.6167822699999999</v>
      </c>
      <c r="AV1131" s="391">
        <v>0.59799657999999978</v>
      </c>
      <c r="AW1131" s="391">
        <v>0</v>
      </c>
      <c r="AX1131" s="391">
        <v>20.934266600000001</v>
      </c>
      <c r="AY1131" s="391">
        <v>3.9866599000000003</v>
      </c>
    </row>
    <row r="1132" spans="1:51" customFormat="1" x14ac:dyDescent="0.25">
      <c r="A1132" s="384" t="s">
        <v>2249</v>
      </c>
      <c r="B1132" s="384" t="s">
        <v>1038</v>
      </c>
      <c r="C1132" s="382">
        <v>9</v>
      </c>
      <c r="D1132" s="384" t="s">
        <v>619</v>
      </c>
      <c r="E1132" s="382">
        <v>52</v>
      </c>
      <c r="F1132" s="386">
        <v>2025</v>
      </c>
      <c r="G1132" s="390">
        <v>1214.9814099999999</v>
      </c>
      <c r="H1132" s="387">
        <v>0</v>
      </c>
      <c r="I1132" s="387">
        <v>0</v>
      </c>
      <c r="J1132" s="387">
        <v>0</v>
      </c>
      <c r="K1132" s="387">
        <v>0</v>
      </c>
      <c r="L1132" s="387">
        <v>7.9238386865524146E-3</v>
      </c>
      <c r="M1132" s="387">
        <v>2.2081395467606377E-3</v>
      </c>
      <c r="N1132" s="387">
        <v>0</v>
      </c>
      <c r="O1132" s="387">
        <v>6.3390647269245051E-2</v>
      </c>
      <c r="P1132" s="387">
        <v>1.4720992973876043E-2</v>
      </c>
      <c r="Q1132" s="391">
        <v>0</v>
      </c>
      <c r="R1132" s="391">
        <v>0</v>
      </c>
      <c r="S1132" s="391">
        <v>0</v>
      </c>
      <c r="T1132" s="391">
        <v>0</v>
      </c>
      <c r="U1132" s="391">
        <v>9.6273166999999997</v>
      </c>
      <c r="V1132" s="391">
        <v>2.6828485000000004</v>
      </c>
      <c r="W1132" s="391">
        <v>0</v>
      </c>
      <c r="X1132" s="391">
        <v>77.018457999999995</v>
      </c>
      <c r="Y1132" s="391">
        <v>17.885732800000007</v>
      </c>
      <c r="AA1132" s="384" t="s">
        <v>2249</v>
      </c>
      <c r="AB1132" s="384" t="s">
        <v>1038</v>
      </c>
      <c r="AC1132" s="382">
        <v>9</v>
      </c>
      <c r="AD1132" s="384" t="s">
        <v>619</v>
      </c>
      <c r="AE1132" s="382">
        <v>52</v>
      </c>
      <c r="AF1132" s="386">
        <v>2025</v>
      </c>
      <c r="AG1132" s="390">
        <v>1214.9814099999999</v>
      </c>
      <c r="AH1132" s="387">
        <v>0</v>
      </c>
      <c r="AI1132" s="387">
        <v>0</v>
      </c>
      <c r="AJ1132" s="387">
        <v>0</v>
      </c>
      <c r="AK1132" s="387">
        <v>0</v>
      </c>
      <c r="AL1132" s="387">
        <v>7.9238386865524146E-3</v>
      </c>
      <c r="AM1132" s="387">
        <v>2.2081395467606377E-3</v>
      </c>
      <c r="AN1132" s="387">
        <v>0</v>
      </c>
      <c r="AO1132" s="387">
        <v>6.3390647269245051E-2</v>
      </c>
      <c r="AP1132" s="387">
        <v>1.4720992973876043E-2</v>
      </c>
      <c r="AQ1132" s="391">
        <v>0</v>
      </c>
      <c r="AR1132" s="391">
        <v>0</v>
      </c>
      <c r="AS1132" s="391">
        <v>0</v>
      </c>
      <c r="AT1132" s="391">
        <v>0</v>
      </c>
      <c r="AU1132" s="391">
        <v>9.6273166999999997</v>
      </c>
      <c r="AV1132" s="391">
        <v>2.6828485000000004</v>
      </c>
      <c r="AW1132" s="391">
        <v>0</v>
      </c>
      <c r="AX1132" s="391">
        <v>77.018457999999995</v>
      </c>
      <c r="AY1132" s="391">
        <v>17.885732800000007</v>
      </c>
    </row>
    <row r="1133" spans="1:51" customFormat="1" x14ac:dyDescent="0.25">
      <c r="A1133" s="384" t="s">
        <v>2250</v>
      </c>
      <c r="B1133" s="384" t="s">
        <v>1038</v>
      </c>
      <c r="C1133" s="382">
        <v>9</v>
      </c>
      <c r="D1133" s="384" t="s">
        <v>619</v>
      </c>
      <c r="E1133" s="382">
        <v>52</v>
      </c>
      <c r="F1133" s="386">
        <v>2026</v>
      </c>
      <c r="G1133" s="390">
        <v>2589.3589999999999</v>
      </c>
      <c r="H1133" s="387">
        <v>0</v>
      </c>
      <c r="I1133" s="387">
        <v>0</v>
      </c>
      <c r="J1133" s="387">
        <v>0</v>
      </c>
      <c r="K1133" s="387">
        <v>0</v>
      </c>
      <c r="L1133" s="387">
        <v>5.979855439126055E-3</v>
      </c>
      <c r="M1133" s="387">
        <v>2.0906437461935554E-3</v>
      </c>
      <c r="N1133" s="387">
        <v>0</v>
      </c>
      <c r="O1133" s="387">
        <v>4.7838872091509901E-2</v>
      </c>
      <c r="P1133" s="387">
        <v>1.3937690756669896E-2</v>
      </c>
      <c r="Q1133" s="391">
        <v>0</v>
      </c>
      <c r="R1133" s="391">
        <v>0</v>
      </c>
      <c r="S1133" s="391">
        <v>0</v>
      </c>
      <c r="T1133" s="391">
        <v>0</v>
      </c>
      <c r="U1133" s="391">
        <v>15.483992500000003</v>
      </c>
      <c r="V1133" s="391">
        <v>5.4134271999999983</v>
      </c>
      <c r="W1133" s="391">
        <v>0</v>
      </c>
      <c r="X1133" s="391">
        <v>123.87201399999998</v>
      </c>
      <c r="Y1133" s="391">
        <v>36.089685000000003</v>
      </c>
      <c r="AA1133" s="384" t="s">
        <v>2250</v>
      </c>
      <c r="AB1133" s="384" t="s">
        <v>1038</v>
      </c>
      <c r="AC1133" s="382">
        <v>9</v>
      </c>
      <c r="AD1133" s="384" t="s">
        <v>619</v>
      </c>
      <c r="AE1133" s="382">
        <v>52</v>
      </c>
      <c r="AF1133" s="386">
        <v>2026</v>
      </c>
      <c r="AG1133" s="390">
        <v>2589.3589999999999</v>
      </c>
      <c r="AH1133" s="387">
        <v>0</v>
      </c>
      <c r="AI1133" s="387">
        <v>0</v>
      </c>
      <c r="AJ1133" s="387">
        <v>0</v>
      </c>
      <c r="AK1133" s="387">
        <v>0</v>
      </c>
      <c r="AL1133" s="387">
        <v>5.979855439126055E-3</v>
      </c>
      <c r="AM1133" s="387">
        <v>2.0906437461935554E-3</v>
      </c>
      <c r="AN1133" s="387">
        <v>0</v>
      </c>
      <c r="AO1133" s="387">
        <v>4.7838872091509901E-2</v>
      </c>
      <c r="AP1133" s="387">
        <v>1.3937690756669896E-2</v>
      </c>
      <c r="AQ1133" s="391">
        <v>0</v>
      </c>
      <c r="AR1133" s="391">
        <v>0</v>
      </c>
      <c r="AS1133" s="391">
        <v>0</v>
      </c>
      <c r="AT1133" s="391">
        <v>0</v>
      </c>
      <c r="AU1133" s="391">
        <v>15.483992500000003</v>
      </c>
      <c r="AV1133" s="391">
        <v>5.4134271999999983</v>
      </c>
      <c r="AW1133" s="391">
        <v>0</v>
      </c>
      <c r="AX1133" s="391">
        <v>123.87201399999998</v>
      </c>
      <c r="AY1133" s="391">
        <v>36.089685000000003</v>
      </c>
    </row>
    <row r="1134" spans="1:51" customFormat="1" x14ac:dyDescent="0.25">
      <c r="A1134" s="384" t="s">
        <v>2251</v>
      </c>
      <c r="B1134" s="384" t="s">
        <v>1038</v>
      </c>
      <c r="C1134" s="382">
        <v>9</v>
      </c>
      <c r="D1134" s="384" t="s">
        <v>619</v>
      </c>
      <c r="E1134" s="382">
        <v>52</v>
      </c>
      <c r="F1134" s="386">
        <v>2027</v>
      </c>
      <c r="G1134" s="390">
        <v>4508.9988000000012</v>
      </c>
      <c r="H1134" s="387">
        <v>0</v>
      </c>
      <c r="I1134" s="387">
        <v>0</v>
      </c>
      <c r="J1134" s="387">
        <v>0</v>
      </c>
      <c r="K1134" s="387">
        <v>0</v>
      </c>
      <c r="L1134" s="387">
        <v>6.1183424577535899E-3</v>
      </c>
      <c r="M1134" s="387">
        <v>2.0980919755401121E-3</v>
      </c>
      <c r="N1134" s="387">
        <v>0</v>
      </c>
      <c r="O1134" s="387">
        <v>4.8946837599513203E-2</v>
      </c>
      <c r="P1134" s="387">
        <v>1.3987350806125738E-2</v>
      </c>
      <c r="Q1134" s="391">
        <v>0</v>
      </c>
      <c r="R1134" s="391">
        <v>0</v>
      </c>
      <c r="S1134" s="391">
        <v>0</v>
      </c>
      <c r="T1134" s="391">
        <v>0</v>
      </c>
      <c r="U1134" s="391">
        <v>27.587598799999995</v>
      </c>
      <c r="V1134" s="391">
        <v>9.4602941999999981</v>
      </c>
      <c r="W1134" s="391">
        <v>0</v>
      </c>
      <c r="X1134" s="391">
        <v>220.70123199999998</v>
      </c>
      <c r="Y1134" s="391">
        <v>63.068948000000006</v>
      </c>
      <c r="AA1134" s="384" t="s">
        <v>2251</v>
      </c>
      <c r="AB1134" s="384" t="s">
        <v>1038</v>
      </c>
      <c r="AC1134" s="382">
        <v>9</v>
      </c>
      <c r="AD1134" s="384" t="s">
        <v>619</v>
      </c>
      <c r="AE1134" s="382">
        <v>52</v>
      </c>
      <c r="AF1134" s="386">
        <v>2027</v>
      </c>
      <c r="AG1134" s="390">
        <v>4508.9988000000012</v>
      </c>
      <c r="AH1134" s="387">
        <v>0</v>
      </c>
      <c r="AI1134" s="387">
        <v>0</v>
      </c>
      <c r="AJ1134" s="387">
        <v>0</v>
      </c>
      <c r="AK1134" s="387">
        <v>0</v>
      </c>
      <c r="AL1134" s="387">
        <v>6.1183424577535899E-3</v>
      </c>
      <c r="AM1134" s="387">
        <v>2.0980919755401121E-3</v>
      </c>
      <c r="AN1134" s="387">
        <v>0</v>
      </c>
      <c r="AO1134" s="387">
        <v>4.8946837599513203E-2</v>
      </c>
      <c r="AP1134" s="387">
        <v>1.3987350806125738E-2</v>
      </c>
      <c r="AQ1134" s="391">
        <v>0</v>
      </c>
      <c r="AR1134" s="391">
        <v>0</v>
      </c>
      <c r="AS1134" s="391">
        <v>0</v>
      </c>
      <c r="AT1134" s="391">
        <v>0</v>
      </c>
      <c r="AU1134" s="391">
        <v>27.587598799999995</v>
      </c>
      <c r="AV1134" s="391">
        <v>9.4602941999999981</v>
      </c>
      <c r="AW1134" s="391">
        <v>0</v>
      </c>
      <c r="AX1134" s="391">
        <v>220.70123199999998</v>
      </c>
      <c r="AY1134" s="391">
        <v>63.068948000000006</v>
      </c>
    </row>
    <row r="1135" spans="1:51" customFormat="1" x14ac:dyDescent="0.25">
      <c r="A1135" s="384" t="s">
        <v>2252</v>
      </c>
      <c r="B1135" s="384" t="s">
        <v>1038</v>
      </c>
      <c r="C1135" s="382">
        <v>9</v>
      </c>
      <c r="D1135" s="384" t="s">
        <v>619</v>
      </c>
      <c r="E1135" s="382">
        <v>52</v>
      </c>
      <c r="F1135" s="386">
        <v>2028</v>
      </c>
      <c r="G1135" s="390">
        <v>5841.6103000000003</v>
      </c>
      <c r="H1135" s="387">
        <v>0</v>
      </c>
      <c r="I1135" s="387">
        <v>0</v>
      </c>
      <c r="J1135" s="387">
        <v>0</v>
      </c>
      <c r="K1135" s="387">
        <v>0</v>
      </c>
      <c r="L1135" s="387">
        <v>6.9366410833670298E-3</v>
      </c>
      <c r="M1135" s="387">
        <v>2.1459718050688861E-3</v>
      </c>
      <c r="N1135" s="387">
        <v>0</v>
      </c>
      <c r="O1135" s="387">
        <v>5.5493116341567679E-2</v>
      </c>
      <c r="P1135" s="387">
        <v>1.4306547288852868E-2</v>
      </c>
      <c r="Q1135" s="391">
        <v>0</v>
      </c>
      <c r="R1135" s="391">
        <v>0</v>
      </c>
      <c r="S1135" s="391">
        <v>0</v>
      </c>
      <c r="T1135" s="391">
        <v>0</v>
      </c>
      <c r="U1135" s="391">
        <v>40.521154000000003</v>
      </c>
      <c r="V1135" s="391">
        <v>12.535930999999998</v>
      </c>
      <c r="W1135" s="391">
        <v>0</v>
      </c>
      <c r="X1135" s="391">
        <v>324.16916000000009</v>
      </c>
      <c r="Y1135" s="391">
        <v>83.573273999999998</v>
      </c>
      <c r="AA1135" s="384" t="s">
        <v>2252</v>
      </c>
      <c r="AB1135" s="384" t="s">
        <v>1038</v>
      </c>
      <c r="AC1135" s="382">
        <v>9</v>
      </c>
      <c r="AD1135" s="384" t="s">
        <v>619</v>
      </c>
      <c r="AE1135" s="382">
        <v>52</v>
      </c>
      <c r="AF1135" s="386">
        <v>2028</v>
      </c>
      <c r="AG1135" s="390">
        <v>5841.6103000000003</v>
      </c>
      <c r="AH1135" s="387">
        <v>0</v>
      </c>
      <c r="AI1135" s="387">
        <v>0</v>
      </c>
      <c r="AJ1135" s="387">
        <v>0</v>
      </c>
      <c r="AK1135" s="387">
        <v>0</v>
      </c>
      <c r="AL1135" s="387">
        <v>6.9366410833670298E-3</v>
      </c>
      <c r="AM1135" s="387">
        <v>2.1459718050688861E-3</v>
      </c>
      <c r="AN1135" s="387">
        <v>0</v>
      </c>
      <c r="AO1135" s="387">
        <v>5.5493116341567679E-2</v>
      </c>
      <c r="AP1135" s="387">
        <v>1.4306547288852868E-2</v>
      </c>
      <c r="AQ1135" s="391">
        <v>0</v>
      </c>
      <c r="AR1135" s="391">
        <v>0</v>
      </c>
      <c r="AS1135" s="391">
        <v>0</v>
      </c>
      <c r="AT1135" s="391">
        <v>0</v>
      </c>
      <c r="AU1135" s="391">
        <v>40.521154000000003</v>
      </c>
      <c r="AV1135" s="391">
        <v>12.535930999999998</v>
      </c>
      <c r="AW1135" s="391">
        <v>0</v>
      </c>
      <c r="AX1135" s="391">
        <v>324.16916000000009</v>
      </c>
      <c r="AY1135" s="391">
        <v>83.573273999999998</v>
      </c>
    </row>
    <row r="1136" spans="1:51" customFormat="1" x14ac:dyDescent="0.25">
      <c r="A1136" s="384" t="s">
        <v>2253</v>
      </c>
      <c r="B1136" s="384" t="s">
        <v>1038</v>
      </c>
      <c r="C1136" s="382">
        <v>9</v>
      </c>
      <c r="D1136" s="384" t="s">
        <v>619</v>
      </c>
      <c r="E1136" s="382">
        <v>52</v>
      </c>
      <c r="F1136" s="386">
        <v>2029</v>
      </c>
      <c r="G1136" s="390">
        <v>6890.2541999999994</v>
      </c>
      <c r="H1136" s="387">
        <v>0</v>
      </c>
      <c r="I1136" s="387">
        <v>0</v>
      </c>
      <c r="J1136" s="387">
        <v>0</v>
      </c>
      <c r="K1136" s="387">
        <v>0</v>
      </c>
      <c r="L1136" s="387">
        <v>7.4328979038247962E-3</v>
      </c>
      <c r="M1136" s="387">
        <v>2.1730835126518269E-3</v>
      </c>
      <c r="N1136" s="387">
        <v>0</v>
      </c>
      <c r="O1136" s="387">
        <v>5.9463145786406539E-2</v>
      </c>
      <c r="P1136" s="387">
        <v>1.4487299612255238E-2</v>
      </c>
      <c r="Q1136" s="391">
        <v>0</v>
      </c>
      <c r="R1136" s="391">
        <v>0</v>
      </c>
      <c r="S1136" s="391">
        <v>0</v>
      </c>
      <c r="T1136" s="391">
        <v>0</v>
      </c>
      <c r="U1136" s="391">
        <v>51.214555999999995</v>
      </c>
      <c r="V1136" s="391">
        <v>14.973097800000003</v>
      </c>
      <c r="W1136" s="391">
        <v>0</v>
      </c>
      <c r="X1136" s="391">
        <v>409.71618999999993</v>
      </c>
      <c r="Y1136" s="391">
        <v>99.82117700000002</v>
      </c>
      <c r="AA1136" s="384" t="s">
        <v>2253</v>
      </c>
      <c r="AB1136" s="384" t="s">
        <v>1038</v>
      </c>
      <c r="AC1136" s="382">
        <v>9</v>
      </c>
      <c r="AD1136" s="384" t="s">
        <v>619</v>
      </c>
      <c r="AE1136" s="382">
        <v>52</v>
      </c>
      <c r="AF1136" s="386">
        <v>2029</v>
      </c>
      <c r="AG1136" s="390">
        <v>6890.2541999999994</v>
      </c>
      <c r="AH1136" s="387">
        <v>0</v>
      </c>
      <c r="AI1136" s="387">
        <v>0</v>
      </c>
      <c r="AJ1136" s="387">
        <v>0</v>
      </c>
      <c r="AK1136" s="387">
        <v>0</v>
      </c>
      <c r="AL1136" s="387">
        <v>7.4328979038247962E-3</v>
      </c>
      <c r="AM1136" s="387">
        <v>2.1730835126518269E-3</v>
      </c>
      <c r="AN1136" s="387">
        <v>0</v>
      </c>
      <c r="AO1136" s="387">
        <v>5.9463145786406539E-2</v>
      </c>
      <c r="AP1136" s="387">
        <v>1.4487299612255238E-2</v>
      </c>
      <c r="AQ1136" s="391">
        <v>0</v>
      </c>
      <c r="AR1136" s="391">
        <v>0</v>
      </c>
      <c r="AS1136" s="391">
        <v>0</v>
      </c>
      <c r="AT1136" s="391">
        <v>0</v>
      </c>
      <c r="AU1136" s="391">
        <v>51.214555999999995</v>
      </c>
      <c r="AV1136" s="391">
        <v>14.973097800000003</v>
      </c>
      <c r="AW1136" s="391">
        <v>0</v>
      </c>
      <c r="AX1136" s="391">
        <v>409.71618999999993</v>
      </c>
      <c r="AY1136" s="391">
        <v>99.82117700000002</v>
      </c>
    </row>
    <row r="1137" spans="1:51" customFormat="1" x14ac:dyDescent="0.25">
      <c r="A1137" s="384" t="s">
        <v>2254</v>
      </c>
      <c r="B1137" s="384" t="s">
        <v>1038</v>
      </c>
      <c r="C1137" s="382">
        <v>9</v>
      </c>
      <c r="D1137" s="384" t="s">
        <v>619</v>
      </c>
      <c r="E1137" s="382">
        <v>52</v>
      </c>
      <c r="F1137" s="386">
        <v>2030</v>
      </c>
      <c r="G1137" s="390">
        <v>7728.0921999999973</v>
      </c>
      <c r="H1137" s="387">
        <v>0</v>
      </c>
      <c r="I1137" s="387">
        <v>0</v>
      </c>
      <c r="J1137" s="387">
        <v>0</v>
      </c>
      <c r="K1137" s="387">
        <v>0</v>
      </c>
      <c r="L1137" s="387">
        <v>7.8499333897698604E-3</v>
      </c>
      <c r="M1137" s="387">
        <v>2.194241678431322E-3</v>
      </c>
      <c r="N1137" s="387">
        <v>0</v>
      </c>
      <c r="O1137" s="387">
        <v>6.2799413806165535E-2</v>
      </c>
      <c r="P1137" s="387">
        <v>1.46283404848612E-2</v>
      </c>
      <c r="Q1137" s="391">
        <v>0</v>
      </c>
      <c r="R1137" s="391">
        <v>0</v>
      </c>
      <c r="S1137" s="391">
        <v>0</v>
      </c>
      <c r="T1137" s="391">
        <v>0</v>
      </c>
      <c r="U1137" s="391">
        <v>60.665008999999998</v>
      </c>
      <c r="V1137" s="391">
        <v>16.957302000000002</v>
      </c>
      <c r="W1137" s="391">
        <v>0</v>
      </c>
      <c r="X1137" s="391">
        <v>485.31966000000006</v>
      </c>
      <c r="Y1137" s="391">
        <v>113.04916400000002</v>
      </c>
      <c r="AA1137" s="384" t="s">
        <v>2254</v>
      </c>
      <c r="AB1137" s="384" t="s">
        <v>1038</v>
      </c>
      <c r="AC1137" s="382">
        <v>9</v>
      </c>
      <c r="AD1137" s="384" t="s">
        <v>619</v>
      </c>
      <c r="AE1137" s="382">
        <v>52</v>
      </c>
      <c r="AF1137" s="386">
        <v>2030</v>
      </c>
      <c r="AG1137" s="390">
        <v>7728.0921999999973</v>
      </c>
      <c r="AH1137" s="387">
        <v>0</v>
      </c>
      <c r="AI1137" s="387">
        <v>0</v>
      </c>
      <c r="AJ1137" s="387">
        <v>0</v>
      </c>
      <c r="AK1137" s="387">
        <v>0</v>
      </c>
      <c r="AL1137" s="387">
        <v>7.8499333897698604E-3</v>
      </c>
      <c r="AM1137" s="387">
        <v>2.194241678431322E-3</v>
      </c>
      <c r="AN1137" s="387">
        <v>0</v>
      </c>
      <c r="AO1137" s="387">
        <v>6.2799413806165535E-2</v>
      </c>
      <c r="AP1137" s="387">
        <v>1.46283404848612E-2</v>
      </c>
      <c r="AQ1137" s="391">
        <v>0</v>
      </c>
      <c r="AR1137" s="391">
        <v>0</v>
      </c>
      <c r="AS1137" s="391">
        <v>0</v>
      </c>
      <c r="AT1137" s="391">
        <v>0</v>
      </c>
      <c r="AU1137" s="391">
        <v>60.665008999999998</v>
      </c>
      <c r="AV1137" s="391">
        <v>16.957302000000002</v>
      </c>
      <c r="AW1137" s="391">
        <v>0</v>
      </c>
      <c r="AX1137" s="391">
        <v>485.31966000000006</v>
      </c>
      <c r="AY1137" s="391">
        <v>113.04916400000002</v>
      </c>
    </row>
    <row r="1138" spans="1:51" customFormat="1" x14ac:dyDescent="0.25">
      <c r="A1138" s="384" t="s">
        <v>2255</v>
      </c>
      <c r="B1138" s="384" t="s">
        <v>1038</v>
      </c>
      <c r="C1138" s="382">
        <v>9</v>
      </c>
      <c r="D1138" s="384" t="s">
        <v>619</v>
      </c>
      <c r="E1138" s="382">
        <v>52</v>
      </c>
      <c r="F1138" s="386">
        <v>2031</v>
      </c>
      <c r="G1138" s="390">
        <v>8265.3258000000005</v>
      </c>
      <c r="H1138" s="387">
        <v>0</v>
      </c>
      <c r="I1138" s="387">
        <v>0</v>
      </c>
      <c r="J1138" s="387">
        <v>0</v>
      </c>
      <c r="K1138" s="387">
        <v>0</v>
      </c>
      <c r="L1138" s="387">
        <v>7.9177262437737182E-3</v>
      </c>
      <c r="M1138" s="387">
        <v>2.1954410072982235E-3</v>
      </c>
      <c r="N1138" s="387">
        <v>0</v>
      </c>
      <c r="O1138" s="387">
        <v>6.3341793495907933E-2</v>
      </c>
      <c r="P1138" s="387">
        <v>1.4636330488025049E-2</v>
      </c>
      <c r="Q1138" s="391">
        <v>0</v>
      </c>
      <c r="R1138" s="391">
        <v>0</v>
      </c>
      <c r="S1138" s="391">
        <v>0</v>
      </c>
      <c r="T1138" s="391">
        <v>0</v>
      </c>
      <c r="U1138" s="391">
        <v>65.442587000000003</v>
      </c>
      <c r="V1138" s="391">
        <v>18.146035199999996</v>
      </c>
      <c r="W1138" s="391">
        <v>0</v>
      </c>
      <c r="X1138" s="391">
        <v>523.54056000000003</v>
      </c>
      <c r="Y1138" s="391">
        <v>120.97404000000003</v>
      </c>
      <c r="AA1138" s="384" t="s">
        <v>2255</v>
      </c>
      <c r="AB1138" s="384" t="s">
        <v>1038</v>
      </c>
      <c r="AC1138" s="382">
        <v>9</v>
      </c>
      <c r="AD1138" s="384" t="s">
        <v>619</v>
      </c>
      <c r="AE1138" s="382">
        <v>52</v>
      </c>
      <c r="AF1138" s="386">
        <v>2031</v>
      </c>
      <c r="AG1138" s="390">
        <v>8265.3258000000005</v>
      </c>
      <c r="AH1138" s="387">
        <v>0</v>
      </c>
      <c r="AI1138" s="387">
        <v>0</v>
      </c>
      <c r="AJ1138" s="387">
        <v>0</v>
      </c>
      <c r="AK1138" s="387">
        <v>0</v>
      </c>
      <c r="AL1138" s="387">
        <v>7.9177262437737182E-3</v>
      </c>
      <c r="AM1138" s="387">
        <v>2.1954410072982235E-3</v>
      </c>
      <c r="AN1138" s="387">
        <v>0</v>
      </c>
      <c r="AO1138" s="387">
        <v>6.3341793495907933E-2</v>
      </c>
      <c r="AP1138" s="387">
        <v>1.4636330488025049E-2</v>
      </c>
      <c r="AQ1138" s="391">
        <v>0</v>
      </c>
      <c r="AR1138" s="391">
        <v>0</v>
      </c>
      <c r="AS1138" s="391">
        <v>0</v>
      </c>
      <c r="AT1138" s="391">
        <v>0</v>
      </c>
      <c r="AU1138" s="391">
        <v>65.442587000000003</v>
      </c>
      <c r="AV1138" s="391">
        <v>18.146035199999996</v>
      </c>
      <c r="AW1138" s="391">
        <v>0</v>
      </c>
      <c r="AX1138" s="391">
        <v>523.54056000000003</v>
      </c>
      <c r="AY1138" s="391">
        <v>120.97404000000003</v>
      </c>
    </row>
    <row r="1139" spans="1:51" customFormat="1" x14ac:dyDescent="0.25">
      <c r="A1139" s="384" t="s">
        <v>2256</v>
      </c>
      <c r="B1139" s="384" t="s">
        <v>1038</v>
      </c>
      <c r="C1139" s="382">
        <v>9</v>
      </c>
      <c r="D1139" s="384" t="s">
        <v>647</v>
      </c>
      <c r="E1139" s="382">
        <v>53</v>
      </c>
      <c r="F1139" s="386">
        <v>53</v>
      </c>
      <c r="G1139" s="390">
        <v>2499.3173363852002</v>
      </c>
      <c r="H1139" s="387">
        <v>0</v>
      </c>
      <c r="I1139" s="387">
        <v>0</v>
      </c>
      <c r="J1139" s="387">
        <v>0</v>
      </c>
      <c r="K1139" s="387">
        <v>0</v>
      </c>
      <c r="L1139" s="387">
        <v>7.5769478667883569E-3</v>
      </c>
      <c r="M1139" s="387">
        <v>2.1695218661842222E-3</v>
      </c>
      <c r="N1139" s="387">
        <v>0</v>
      </c>
      <c r="O1139" s="387">
        <v>6.0615582389658924E-2</v>
      </c>
      <c r="P1139" s="387">
        <v>1.4463551270054744E-2</v>
      </c>
      <c r="Q1139" s="391">
        <v>0</v>
      </c>
      <c r="R1139" s="391">
        <v>0</v>
      </c>
      <c r="S1139" s="391">
        <v>0</v>
      </c>
      <c r="T1139" s="391">
        <v>0</v>
      </c>
      <c r="U1139" s="391">
        <v>18.937197160351001</v>
      </c>
      <c r="V1139" s="391">
        <v>5.4223236118209988</v>
      </c>
      <c r="W1139" s="391">
        <v>0</v>
      </c>
      <c r="X1139" s="391">
        <v>151.49757592155999</v>
      </c>
      <c r="Y1139" s="391">
        <v>36.149004434944004</v>
      </c>
      <c r="AA1139" s="384" t="s">
        <v>2256</v>
      </c>
      <c r="AB1139" s="384" t="s">
        <v>1038</v>
      </c>
      <c r="AC1139" s="382">
        <v>9</v>
      </c>
      <c r="AD1139" s="384" t="s">
        <v>647</v>
      </c>
      <c r="AE1139" s="382">
        <v>53</v>
      </c>
      <c r="AF1139" s="386">
        <v>53</v>
      </c>
      <c r="AG1139" s="390">
        <v>2499.3173363852002</v>
      </c>
      <c r="AH1139" s="387">
        <v>0</v>
      </c>
      <c r="AI1139" s="387">
        <v>0</v>
      </c>
      <c r="AJ1139" s="387">
        <v>0</v>
      </c>
      <c r="AK1139" s="387">
        <v>0</v>
      </c>
      <c r="AL1139" s="387">
        <v>7.5769478667883569E-3</v>
      </c>
      <c r="AM1139" s="387">
        <v>2.1695218661842222E-3</v>
      </c>
      <c r="AN1139" s="387">
        <v>0</v>
      </c>
      <c r="AO1139" s="387">
        <v>6.0615582389658924E-2</v>
      </c>
      <c r="AP1139" s="387">
        <v>1.4463551270054744E-2</v>
      </c>
      <c r="AQ1139" s="391">
        <v>0</v>
      </c>
      <c r="AR1139" s="391">
        <v>0</v>
      </c>
      <c r="AS1139" s="391">
        <v>0</v>
      </c>
      <c r="AT1139" s="391">
        <v>0</v>
      </c>
      <c r="AU1139" s="391">
        <v>18.937197160351001</v>
      </c>
      <c r="AV1139" s="391">
        <v>5.4223236118209988</v>
      </c>
      <c r="AW1139" s="391">
        <v>0</v>
      </c>
      <c r="AX1139" s="391">
        <v>151.49757592155999</v>
      </c>
      <c r="AY1139" s="391">
        <v>36.149004434944004</v>
      </c>
    </row>
    <row r="1140" spans="1:51" customFormat="1" x14ac:dyDescent="0.25">
      <c r="A1140" s="384" t="s">
        <v>2257</v>
      </c>
      <c r="B1140" s="384" t="s">
        <v>1038</v>
      </c>
      <c r="C1140" s="382">
        <v>9</v>
      </c>
      <c r="D1140" s="384" t="s">
        <v>647</v>
      </c>
      <c r="E1140" s="382">
        <v>53</v>
      </c>
      <c r="F1140" s="386">
        <v>2010</v>
      </c>
      <c r="G1140" s="390">
        <v>2.4501990000000005E-2</v>
      </c>
      <c r="H1140" s="387">
        <v>0</v>
      </c>
      <c r="I1140" s="387">
        <v>0</v>
      </c>
      <c r="J1140" s="387">
        <v>0</v>
      </c>
      <c r="K1140" s="387">
        <v>0</v>
      </c>
      <c r="L1140" s="387">
        <v>2.9248486347435445E-3</v>
      </c>
      <c r="M1140" s="387">
        <v>1.9032949976716174E-3</v>
      </c>
      <c r="N1140" s="387">
        <v>0</v>
      </c>
      <c r="O1140" s="387">
        <v>2.3398790465590749E-2</v>
      </c>
      <c r="P1140" s="387">
        <v>1.2688695081501536E-2</v>
      </c>
      <c r="Q1140" s="391">
        <v>0</v>
      </c>
      <c r="R1140" s="391">
        <v>0</v>
      </c>
      <c r="S1140" s="391">
        <v>0</v>
      </c>
      <c r="T1140" s="391">
        <v>0</v>
      </c>
      <c r="U1140" s="391">
        <v>7.1664611999999991E-5</v>
      </c>
      <c r="V1140" s="391">
        <v>4.6634515000000003E-5</v>
      </c>
      <c r="W1140" s="391">
        <v>0</v>
      </c>
      <c r="X1140" s="391">
        <v>5.7331693000000001E-4</v>
      </c>
      <c r="Y1140" s="391">
        <v>3.108982799999999E-4</v>
      </c>
      <c r="AA1140" s="384" t="s">
        <v>2257</v>
      </c>
      <c r="AB1140" s="384" t="s">
        <v>1038</v>
      </c>
      <c r="AC1140" s="382">
        <v>9</v>
      </c>
      <c r="AD1140" s="384" t="s">
        <v>647</v>
      </c>
      <c r="AE1140" s="382">
        <v>53</v>
      </c>
      <c r="AF1140" s="386">
        <v>2010</v>
      </c>
      <c r="AG1140" s="390">
        <v>2.4501990000000005E-2</v>
      </c>
      <c r="AH1140" s="387">
        <v>0</v>
      </c>
      <c r="AI1140" s="387">
        <v>0</v>
      </c>
      <c r="AJ1140" s="387">
        <v>0</v>
      </c>
      <c r="AK1140" s="387">
        <v>0</v>
      </c>
      <c r="AL1140" s="387">
        <v>2.9248486347435445E-3</v>
      </c>
      <c r="AM1140" s="387">
        <v>1.9032949976716174E-3</v>
      </c>
      <c r="AN1140" s="387">
        <v>0</v>
      </c>
      <c r="AO1140" s="387">
        <v>2.3398790465590749E-2</v>
      </c>
      <c r="AP1140" s="387">
        <v>1.2688695081501536E-2</v>
      </c>
      <c r="AQ1140" s="391">
        <v>0</v>
      </c>
      <c r="AR1140" s="391">
        <v>0</v>
      </c>
      <c r="AS1140" s="391">
        <v>0</v>
      </c>
      <c r="AT1140" s="391">
        <v>0</v>
      </c>
      <c r="AU1140" s="391">
        <v>7.1664611999999991E-5</v>
      </c>
      <c r="AV1140" s="391">
        <v>4.6634515000000003E-5</v>
      </c>
      <c r="AW1140" s="391">
        <v>0</v>
      </c>
      <c r="AX1140" s="391">
        <v>5.7331693000000001E-4</v>
      </c>
      <c r="AY1140" s="391">
        <v>3.108982799999999E-4</v>
      </c>
    </row>
    <row r="1141" spans="1:51" customFormat="1" x14ac:dyDescent="0.25">
      <c r="A1141" s="384" t="s">
        <v>2258</v>
      </c>
      <c r="B1141" s="384" t="s">
        <v>1038</v>
      </c>
      <c r="C1141" s="382">
        <v>9</v>
      </c>
      <c r="D1141" s="384" t="s">
        <v>647</v>
      </c>
      <c r="E1141" s="382">
        <v>53</v>
      </c>
      <c r="F1141" s="386">
        <v>2011</v>
      </c>
      <c r="G1141" s="390">
        <v>1.6777212500000003E-2</v>
      </c>
      <c r="H1141" s="387">
        <v>0</v>
      </c>
      <c r="I1141" s="387">
        <v>0</v>
      </c>
      <c r="J1141" s="387">
        <v>0</v>
      </c>
      <c r="K1141" s="387">
        <v>0</v>
      </c>
      <c r="L1141" s="387">
        <v>2.924844517526377E-3</v>
      </c>
      <c r="M1141" s="387">
        <v>1.9032894767232636E-3</v>
      </c>
      <c r="N1141" s="387">
        <v>0</v>
      </c>
      <c r="O1141" s="387">
        <v>2.3398743980860948E-2</v>
      </c>
      <c r="P1141" s="387">
        <v>1.2688668871542276E-2</v>
      </c>
      <c r="Q1141" s="391">
        <v>0</v>
      </c>
      <c r="R1141" s="391">
        <v>0</v>
      </c>
      <c r="S1141" s="391">
        <v>0</v>
      </c>
      <c r="T1141" s="391">
        <v>0</v>
      </c>
      <c r="U1141" s="391">
        <v>4.9070738000000008E-5</v>
      </c>
      <c r="V1141" s="391">
        <v>3.1931892000000003E-5</v>
      </c>
      <c r="W1141" s="391">
        <v>0</v>
      </c>
      <c r="X1141" s="391">
        <v>3.9256570000000012E-4</v>
      </c>
      <c r="Y1141" s="391">
        <v>2.1288049400000001E-4</v>
      </c>
      <c r="AA1141" s="384" t="s">
        <v>2258</v>
      </c>
      <c r="AB1141" s="384" t="s">
        <v>1038</v>
      </c>
      <c r="AC1141" s="382">
        <v>9</v>
      </c>
      <c r="AD1141" s="384" t="s">
        <v>647</v>
      </c>
      <c r="AE1141" s="382">
        <v>53</v>
      </c>
      <c r="AF1141" s="386">
        <v>2011</v>
      </c>
      <c r="AG1141" s="390">
        <v>1.6777212500000003E-2</v>
      </c>
      <c r="AH1141" s="387">
        <v>0</v>
      </c>
      <c r="AI1141" s="387">
        <v>0</v>
      </c>
      <c r="AJ1141" s="387">
        <v>0</v>
      </c>
      <c r="AK1141" s="387">
        <v>0</v>
      </c>
      <c r="AL1141" s="387">
        <v>2.924844517526377E-3</v>
      </c>
      <c r="AM1141" s="387">
        <v>1.9032894767232636E-3</v>
      </c>
      <c r="AN1141" s="387">
        <v>0</v>
      </c>
      <c r="AO1141" s="387">
        <v>2.3398743980860948E-2</v>
      </c>
      <c r="AP1141" s="387">
        <v>1.2688668871542276E-2</v>
      </c>
      <c r="AQ1141" s="391">
        <v>0</v>
      </c>
      <c r="AR1141" s="391">
        <v>0</v>
      </c>
      <c r="AS1141" s="391">
        <v>0</v>
      </c>
      <c r="AT1141" s="391">
        <v>0</v>
      </c>
      <c r="AU1141" s="391">
        <v>4.9070738000000008E-5</v>
      </c>
      <c r="AV1141" s="391">
        <v>3.1931892000000003E-5</v>
      </c>
      <c r="AW1141" s="391">
        <v>0</v>
      </c>
      <c r="AX1141" s="391">
        <v>3.9256570000000012E-4</v>
      </c>
      <c r="AY1141" s="391">
        <v>2.1288049400000001E-4</v>
      </c>
    </row>
    <row r="1142" spans="1:51" customFormat="1" x14ac:dyDescent="0.25">
      <c r="A1142" s="384" t="s">
        <v>2259</v>
      </c>
      <c r="B1142" s="384" t="s">
        <v>1038</v>
      </c>
      <c r="C1142" s="382">
        <v>9</v>
      </c>
      <c r="D1142" s="384" t="s">
        <v>647</v>
      </c>
      <c r="E1142" s="382">
        <v>53</v>
      </c>
      <c r="F1142" s="386">
        <v>2014</v>
      </c>
      <c r="G1142" s="390">
        <v>1.3917856300000002E-2</v>
      </c>
      <c r="H1142" s="387">
        <v>0</v>
      </c>
      <c r="I1142" s="387">
        <v>0</v>
      </c>
      <c r="J1142" s="387">
        <v>0</v>
      </c>
      <c r="K1142" s="387">
        <v>0</v>
      </c>
      <c r="L1142" s="387">
        <v>2.6945253055960922E-2</v>
      </c>
      <c r="M1142" s="387">
        <v>5.1320538494135761E-3</v>
      </c>
      <c r="N1142" s="387">
        <v>0</v>
      </c>
      <c r="O1142" s="387">
        <v>0.21556191092445751</v>
      </c>
      <c r="P1142" s="387">
        <v>3.421384010122306E-2</v>
      </c>
      <c r="Q1142" s="391">
        <v>0</v>
      </c>
      <c r="R1142" s="391">
        <v>0</v>
      </c>
      <c r="S1142" s="391">
        <v>0</v>
      </c>
      <c r="T1142" s="391">
        <v>0</v>
      </c>
      <c r="U1142" s="391">
        <v>3.7502016000000001E-4</v>
      </c>
      <c r="V1142" s="391">
        <v>7.1427188E-5</v>
      </c>
      <c r="W1142" s="391">
        <v>0</v>
      </c>
      <c r="X1142" s="391">
        <v>3.0001596999999999E-3</v>
      </c>
      <c r="Y1142" s="391">
        <v>4.7618331000000004E-4</v>
      </c>
      <c r="AA1142" s="384" t="s">
        <v>2259</v>
      </c>
      <c r="AB1142" s="384" t="s">
        <v>1038</v>
      </c>
      <c r="AC1142" s="382">
        <v>9</v>
      </c>
      <c r="AD1142" s="384" t="s">
        <v>647</v>
      </c>
      <c r="AE1142" s="382">
        <v>53</v>
      </c>
      <c r="AF1142" s="386">
        <v>2014</v>
      </c>
      <c r="AG1142" s="390">
        <v>1.3917856300000002E-2</v>
      </c>
      <c r="AH1142" s="387">
        <v>0</v>
      </c>
      <c r="AI1142" s="387">
        <v>0</v>
      </c>
      <c r="AJ1142" s="387">
        <v>0</v>
      </c>
      <c r="AK1142" s="387">
        <v>0</v>
      </c>
      <c r="AL1142" s="387">
        <v>2.6945253055960922E-2</v>
      </c>
      <c r="AM1142" s="387">
        <v>5.1320538494135761E-3</v>
      </c>
      <c r="AN1142" s="387">
        <v>0</v>
      </c>
      <c r="AO1142" s="387">
        <v>0.21556191092445751</v>
      </c>
      <c r="AP1142" s="387">
        <v>3.421384010122306E-2</v>
      </c>
      <c r="AQ1142" s="391">
        <v>0</v>
      </c>
      <c r="AR1142" s="391">
        <v>0</v>
      </c>
      <c r="AS1142" s="391">
        <v>0</v>
      </c>
      <c r="AT1142" s="391">
        <v>0</v>
      </c>
      <c r="AU1142" s="391">
        <v>3.7502016000000001E-4</v>
      </c>
      <c r="AV1142" s="391">
        <v>7.1427188E-5</v>
      </c>
      <c r="AW1142" s="391">
        <v>0</v>
      </c>
      <c r="AX1142" s="391">
        <v>3.0001596999999999E-3</v>
      </c>
      <c r="AY1142" s="391">
        <v>4.7618331000000004E-4</v>
      </c>
    </row>
    <row r="1143" spans="1:51" customFormat="1" x14ac:dyDescent="0.25">
      <c r="A1143" s="384" t="s">
        <v>2260</v>
      </c>
      <c r="B1143" s="384" t="s">
        <v>1038</v>
      </c>
      <c r="C1143" s="382">
        <v>9</v>
      </c>
      <c r="D1143" s="384" t="s">
        <v>647</v>
      </c>
      <c r="E1143" s="382">
        <v>53</v>
      </c>
      <c r="F1143" s="386">
        <v>2015</v>
      </c>
      <c r="G1143" s="390">
        <v>1.53436354E-2</v>
      </c>
      <c r="H1143" s="387">
        <v>0</v>
      </c>
      <c r="I1143" s="387">
        <v>0</v>
      </c>
      <c r="J1143" s="387">
        <v>0</v>
      </c>
      <c r="K1143" s="387">
        <v>0</v>
      </c>
      <c r="L1143" s="387">
        <v>1.4860153741661511E-2</v>
      </c>
      <c r="M1143" s="387">
        <v>2.9822623392106932E-3</v>
      </c>
      <c r="N1143" s="387">
        <v>0</v>
      </c>
      <c r="O1143" s="387">
        <v>0.11888132000321125</v>
      </c>
      <c r="P1143" s="387">
        <v>1.9881860592177527E-2</v>
      </c>
      <c r="Q1143" s="391">
        <v>0</v>
      </c>
      <c r="R1143" s="391">
        <v>0</v>
      </c>
      <c r="S1143" s="391">
        <v>0</v>
      </c>
      <c r="T1143" s="391">
        <v>0</v>
      </c>
      <c r="U1143" s="391">
        <v>2.28008781E-4</v>
      </c>
      <c r="V1143" s="391">
        <v>4.5758745999999999E-5</v>
      </c>
      <c r="W1143" s="391">
        <v>0</v>
      </c>
      <c r="X1143" s="391">
        <v>1.8240716300000001E-3</v>
      </c>
      <c r="Y1143" s="391">
        <v>3.0506002000000004E-4</v>
      </c>
      <c r="AA1143" s="384" t="s">
        <v>2260</v>
      </c>
      <c r="AB1143" s="384" t="s">
        <v>1038</v>
      </c>
      <c r="AC1143" s="382">
        <v>9</v>
      </c>
      <c r="AD1143" s="384" t="s">
        <v>647</v>
      </c>
      <c r="AE1143" s="382">
        <v>53</v>
      </c>
      <c r="AF1143" s="386">
        <v>2015</v>
      </c>
      <c r="AG1143" s="390">
        <v>1.53436354E-2</v>
      </c>
      <c r="AH1143" s="387">
        <v>0</v>
      </c>
      <c r="AI1143" s="387">
        <v>0</v>
      </c>
      <c r="AJ1143" s="387">
        <v>0</v>
      </c>
      <c r="AK1143" s="387">
        <v>0</v>
      </c>
      <c r="AL1143" s="387">
        <v>1.4860153741661511E-2</v>
      </c>
      <c r="AM1143" s="387">
        <v>2.9822623392106932E-3</v>
      </c>
      <c r="AN1143" s="387">
        <v>0</v>
      </c>
      <c r="AO1143" s="387">
        <v>0.11888132000321125</v>
      </c>
      <c r="AP1143" s="387">
        <v>1.9881860592177527E-2</v>
      </c>
      <c r="AQ1143" s="391">
        <v>0</v>
      </c>
      <c r="AR1143" s="391">
        <v>0</v>
      </c>
      <c r="AS1143" s="391">
        <v>0</v>
      </c>
      <c r="AT1143" s="391">
        <v>0</v>
      </c>
      <c r="AU1143" s="391">
        <v>2.28008781E-4</v>
      </c>
      <c r="AV1143" s="391">
        <v>4.5758745999999999E-5</v>
      </c>
      <c r="AW1143" s="391">
        <v>0</v>
      </c>
      <c r="AX1143" s="391">
        <v>1.8240716300000001E-3</v>
      </c>
      <c r="AY1143" s="391">
        <v>3.0506002000000004E-4</v>
      </c>
    </row>
    <row r="1144" spans="1:51" customFormat="1" x14ac:dyDescent="0.25">
      <c r="A1144" s="384" t="s">
        <v>2261</v>
      </c>
      <c r="B1144" s="384" t="s">
        <v>1038</v>
      </c>
      <c r="C1144" s="382">
        <v>9</v>
      </c>
      <c r="D1144" s="384" t="s">
        <v>647</v>
      </c>
      <c r="E1144" s="382">
        <v>53</v>
      </c>
      <c r="F1144" s="386">
        <v>2016</v>
      </c>
      <c r="G1144" s="390">
        <v>4.7315131000000003E-2</v>
      </c>
      <c r="H1144" s="387">
        <v>0</v>
      </c>
      <c r="I1144" s="387">
        <v>0</v>
      </c>
      <c r="J1144" s="387">
        <v>0</v>
      </c>
      <c r="K1144" s="387">
        <v>0</v>
      </c>
      <c r="L1144" s="387">
        <v>2.6513661348628623E-2</v>
      </c>
      <c r="M1144" s="387">
        <v>5.05527417857091E-3</v>
      </c>
      <c r="N1144" s="387">
        <v>0</v>
      </c>
      <c r="O1144" s="387">
        <v>0.21210909465726724</v>
      </c>
      <c r="P1144" s="387">
        <v>3.3701997781639875E-2</v>
      </c>
      <c r="Q1144" s="391">
        <v>0</v>
      </c>
      <c r="R1144" s="391">
        <v>0</v>
      </c>
      <c r="S1144" s="391">
        <v>0</v>
      </c>
      <c r="T1144" s="391">
        <v>0</v>
      </c>
      <c r="U1144" s="391">
        <v>1.2544973600000001E-3</v>
      </c>
      <c r="V1144" s="391">
        <v>2.3919096000000003E-4</v>
      </c>
      <c r="W1144" s="391">
        <v>0</v>
      </c>
      <c r="X1144" s="391">
        <v>1.00359696E-2</v>
      </c>
      <c r="Y1144" s="391">
        <v>1.5946144400000003E-3</v>
      </c>
      <c r="AA1144" s="384" t="s">
        <v>2261</v>
      </c>
      <c r="AB1144" s="384" t="s">
        <v>1038</v>
      </c>
      <c r="AC1144" s="382">
        <v>9</v>
      </c>
      <c r="AD1144" s="384" t="s">
        <v>647</v>
      </c>
      <c r="AE1144" s="382">
        <v>53</v>
      </c>
      <c r="AF1144" s="386">
        <v>2016</v>
      </c>
      <c r="AG1144" s="390">
        <v>4.7315131000000003E-2</v>
      </c>
      <c r="AH1144" s="387">
        <v>0</v>
      </c>
      <c r="AI1144" s="387">
        <v>0</v>
      </c>
      <c r="AJ1144" s="387">
        <v>0</v>
      </c>
      <c r="AK1144" s="387">
        <v>0</v>
      </c>
      <c r="AL1144" s="387">
        <v>2.6513661348628623E-2</v>
      </c>
      <c r="AM1144" s="387">
        <v>5.05527417857091E-3</v>
      </c>
      <c r="AN1144" s="387">
        <v>0</v>
      </c>
      <c r="AO1144" s="387">
        <v>0.21210909465726724</v>
      </c>
      <c r="AP1144" s="387">
        <v>3.3701997781639875E-2</v>
      </c>
      <c r="AQ1144" s="391">
        <v>0</v>
      </c>
      <c r="AR1144" s="391">
        <v>0</v>
      </c>
      <c r="AS1144" s="391">
        <v>0</v>
      </c>
      <c r="AT1144" s="391">
        <v>0</v>
      </c>
      <c r="AU1144" s="391">
        <v>1.2544973600000001E-3</v>
      </c>
      <c r="AV1144" s="391">
        <v>2.3919096000000003E-4</v>
      </c>
      <c r="AW1144" s="391">
        <v>0</v>
      </c>
      <c r="AX1144" s="391">
        <v>1.00359696E-2</v>
      </c>
      <c r="AY1144" s="391">
        <v>1.5946144400000003E-3</v>
      </c>
    </row>
    <row r="1145" spans="1:51" customFormat="1" x14ac:dyDescent="0.25">
      <c r="A1145" s="384" t="s">
        <v>2262</v>
      </c>
      <c r="B1145" s="384" t="s">
        <v>1038</v>
      </c>
      <c r="C1145" s="382">
        <v>9</v>
      </c>
      <c r="D1145" s="384" t="s">
        <v>647</v>
      </c>
      <c r="E1145" s="382">
        <v>53</v>
      </c>
      <c r="F1145" s="386">
        <v>2017</v>
      </c>
      <c r="G1145" s="390">
        <v>0.25029842999999996</v>
      </c>
      <c r="H1145" s="387">
        <v>0</v>
      </c>
      <c r="I1145" s="387">
        <v>0</v>
      </c>
      <c r="J1145" s="387">
        <v>0</v>
      </c>
      <c r="K1145" s="387">
        <v>0</v>
      </c>
      <c r="L1145" s="387">
        <v>2.3055361553805987E-2</v>
      </c>
      <c r="M1145" s="387">
        <v>4.3831098341288038E-3</v>
      </c>
      <c r="N1145" s="387">
        <v>0</v>
      </c>
      <c r="O1145" s="387">
        <v>0.18444279494681609</v>
      </c>
      <c r="P1145" s="387">
        <v>2.9220886043911671E-2</v>
      </c>
      <c r="Q1145" s="391">
        <v>0</v>
      </c>
      <c r="R1145" s="391">
        <v>0</v>
      </c>
      <c r="S1145" s="391">
        <v>0</v>
      </c>
      <c r="T1145" s="391">
        <v>0</v>
      </c>
      <c r="U1145" s="391">
        <v>5.7707207999999986E-3</v>
      </c>
      <c r="V1145" s="391">
        <v>1.0970855099999999E-3</v>
      </c>
      <c r="W1145" s="391">
        <v>0</v>
      </c>
      <c r="X1145" s="391">
        <v>4.6165741999999996E-2</v>
      </c>
      <c r="Y1145" s="391">
        <v>7.3139419000000008E-3</v>
      </c>
      <c r="AA1145" s="384" t="s">
        <v>2262</v>
      </c>
      <c r="AB1145" s="384" t="s">
        <v>1038</v>
      </c>
      <c r="AC1145" s="382">
        <v>9</v>
      </c>
      <c r="AD1145" s="384" t="s">
        <v>647</v>
      </c>
      <c r="AE1145" s="382">
        <v>53</v>
      </c>
      <c r="AF1145" s="386">
        <v>2017</v>
      </c>
      <c r="AG1145" s="390">
        <v>0.25029842999999996</v>
      </c>
      <c r="AH1145" s="387">
        <v>0</v>
      </c>
      <c r="AI1145" s="387">
        <v>0</v>
      </c>
      <c r="AJ1145" s="387">
        <v>0</v>
      </c>
      <c r="AK1145" s="387">
        <v>0</v>
      </c>
      <c r="AL1145" s="387">
        <v>2.3055361553805987E-2</v>
      </c>
      <c r="AM1145" s="387">
        <v>4.3831098341288038E-3</v>
      </c>
      <c r="AN1145" s="387">
        <v>0</v>
      </c>
      <c r="AO1145" s="387">
        <v>0.18444279494681609</v>
      </c>
      <c r="AP1145" s="387">
        <v>2.9220886043911671E-2</v>
      </c>
      <c r="AQ1145" s="391">
        <v>0</v>
      </c>
      <c r="AR1145" s="391">
        <v>0</v>
      </c>
      <c r="AS1145" s="391">
        <v>0</v>
      </c>
      <c r="AT1145" s="391">
        <v>0</v>
      </c>
      <c r="AU1145" s="391">
        <v>5.7707207999999986E-3</v>
      </c>
      <c r="AV1145" s="391">
        <v>1.0970855099999999E-3</v>
      </c>
      <c r="AW1145" s="391">
        <v>0</v>
      </c>
      <c r="AX1145" s="391">
        <v>4.6165741999999996E-2</v>
      </c>
      <c r="AY1145" s="391">
        <v>7.3139419000000008E-3</v>
      </c>
    </row>
    <row r="1146" spans="1:51" customFormat="1" x14ac:dyDescent="0.25">
      <c r="A1146" s="384" t="s">
        <v>2263</v>
      </c>
      <c r="B1146" s="384" t="s">
        <v>1038</v>
      </c>
      <c r="C1146" s="382">
        <v>9</v>
      </c>
      <c r="D1146" s="384" t="s">
        <v>647</v>
      </c>
      <c r="E1146" s="382">
        <v>53</v>
      </c>
      <c r="F1146" s="386">
        <v>2018</v>
      </c>
      <c r="G1146" s="390">
        <v>0.28234461</v>
      </c>
      <c r="H1146" s="387">
        <v>0</v>
      </c>
      <c r="I1146" s="387">
        <v>0</v>
      </c>
      <c r="J1146" s="387">
        <v>0</v>
      </c>
      <c r="K1146" s="387">
        <v>0</v>
      </c>
      <c r="L1146" s="387">
        <v>2.0485316861547313E-2</v>
      </c>
      <c r="M1146" s="387">
        <v>3.9651994419160333E-3</v>
      </c>
      <c r="N1146" s="387">
        <v>0</v>
      </c>
      <c r="O1146" s="387">
        <v>0.16388248034910249</v>
      </c>
      <c r="P1146" s="387">
        <v>2.6434785137212296E-2</v>
      </c>
      <c r="Q1146" s="391">
        <v>0</v>
      </c>
      <c r="R1146" s="391">
        <v>0</v>
      </c>
      <c r="S1146" s="391">
        <v>0</v>
      </c>
      <c r="T1146" s="391">
        <v>0</v>
      </c>
      <c r="U1146" s="391">
        <v>5.7839188000000001E-3</v>
      </c>
      <c r="V1146" s="391">
        <v>1.1195526900000001E-3</v>
      </c>
      <c r="W1146" s="391">
        <v>0</v>
      </c>
      <c r="X1146" s="391">
        <v>4.6271335000000004E-2</v>
      </c>
      <c r="Y1146" s="391">
        <v>7.4637191000000019E-3</v>
      </c>
      <c r="AA1146" s="384" t="s">
        <v>2263</v>
      </c>
      <c r="AB1146" s="384" t="s">
        <v>1038</v>
      </c>
      <c r="AC1146" s="382">
        <v>9</v>
      </c>
      <c r="AD1146" s="384" t="s">
        <v>647</v>
      </c>
      <c r="AE1146" s="382">
        <v>53</v>
      </c>
      <c r="AF1146" s="386">
        <v>2018</v>
      </c>
      <c r="AG1146" s="390">
        <v>0.28234461</v>
      </c>
      <c r="AH1146" s="387">
        <v>0</v>
      </c>
      <c r="AI1146" s="387">
        <v>0</v>
      </c>
      <c r="AJ1146" s="387">
        <v>0</v>
      </c>
      <c r="AK1146" s="387">
        <v>0</v>
      </c>
      <c r="AL1146" s="387">
        <v>2.0485316861547313E-2</v>
      </c>
      <c r="AM1146" s="387">
        <v>3.9651994419160333E-3</v>
      </c>
      <c r="AN1146" s="387">
        <v>0</v>
      </c>
      <c r="AO1146" s="387">
        <v>0.16388248034910249</v>
      </c>
      <c r="AP1146" s="387">
        <v>2.6434785137212296E-2</v>
      </c>
      <c r="AQ1146" s="391">
        <v>0</v>
      </c>
      <c r="AR1146" s="391">
        <v>0</v>
      </c>
      <c r="AS1146" s="391">
        <v>0</v>
      </c>
      <c r="AT1146" s="391">
        <v>0</v>
      </c>
      <c r="AU1146" s="391">
        <v>5.7839188000000001E-3</v>
      </c>
      <c r="AV1146" s="391">
        <v>1.1195526900000001E-3</v>
      </c>
      <c r="AW1146" s="391">
        <v>0</v>
      </c>
      <c r="AX1146" s="391">
        <v>4.6271335000000004E-2</v>
      </c>
      <c r="AY1146" s="391">
        <v>7.4637191000000019E-3</v>
      </c>
    </row>
    <row r="1147" spans="1:51" customFormat="1" x14ac:dyDescent="0.25">
      <c r="A1147" s="384" t="s">
        <v>2264</v>
      </c>
      <c r="B1147" s="384" t="s">
        <v>1038</v>
      </c>
      <c r="C1147" s="382">
        <v>9</v>
      </c>
      <c r="D1147" s="384" t="s">
        <v>647</v>
      </c>
      <c r="E1147" s="382">
        <v>53</v>
      </c>
      <c r="F1147" s="386">
        <v>2019</v>
      </c>
      <c r="G1147" s="390">
        <v>0.38200920999999999</v>
      </c>
      <c r="H1147" s="387">
        <v>0</v>
      </c>
      <c r="I1147" s="387">
        <v>0</v>
      </c>
      <c r="J1147" s="387">
        <v>0</v>
      </c>
      <c r="K1147" s="387">
        <v>0</v>
      </c>
      <c r="L1147" s="387">
        <v>2.6945168939775044E-2</v>
      </c>
      <c r="M1147" s="387">
        <v>5.1320459525046542E-3</v>
      </c>
      <c r="N1147" s="387">
        <v>0</v>
      </c>
      <c r="O1147" s="387">
        <v>0.21556151748278526</v>
      </c>
      <c r="P1147" s="387">
        <v>3.4213833221455589E-2</v>
      </c>
      <c r="Q1147" s="391">
        <v>0</v>
      </c>
      <c r="R1147" s="391">
        <v>0</v>
      </c>
      <c r="S1147" s="391">
        <v>0</v>
      </c>
      <c r="T1147" s="391">
        <v>0</v>
      </c>
      <c r="U1147" s="391">
        <v>1.0293302700000001E-2</v>
      </c>
      <c r="V1147" s="391">
        <v>1.9604888200000004E-3</v>
      </c>
      <c r="W1147" s="391">
        <v>0</v>
      </c>
      <c r="X1147" s="391">
        <v>8.2346484999999983E-2</v>
      </c>
      <c r="Y1147" s="391">
        <v>1.3069999400000004E-2</v>
      </c>
      <c r="AA1147" s="384" t="s">
        <v>2264</v>
      </c>
      <c r="AB1147" s="384" t="s">
        <v>1038</v>
      </c>
      <c r="AC1147" s="382">
        <v>9</v>
      </c>
      <c r="AD1147" s="384" t="s">
        <v>647</v>
      </c>
      <c r="AE1147" s="382">
        <v>53</v>
      </c>
      <c r="AF1147" s="386">
        <v>2019</v>
      </c>
      <c r="AG1147" s="390">
        <v>0.38200920999999999</v>
      </c>
      <c r="AH1147" s="387">
        <v>0</v>
      </c>
      <c r="AI1147" s="387">
        <v>0</v>
      </c>
      <c r="AJ1147" s="387">
        <v>0</v>
      </c>
      <c r="AK1147" s="387">
        <v>0</v>
      </c>
      <c r="AL1147" s="387">
        <v>2.6945168939775044E-2</v>
      </c>
      <c r="AM1147" s="387">
        <v>5.1320459525046542E-3</v>
      </c>
      <c r="AN1147" s="387">
        <v>0</v>
      </c>
      <c r="AO1147" s="387">
        <v>0.21556151748278526</v>
      </c>
      <c r="AP1147" s="387">
        <v>3.4213833221455589E-2</v>
      </c>
      <c r="AQ1147" s="391">
        <v>0</v>
      </c>
      <c r="AR1147" s="391">
        <v>0</v>
      </c>
      <c r="AS1147" s="391">
        <v>0</v>
      </c>
      <c r="AT1147" s="391">
        <v>0</v>
      </c>
      <c r="AU1147" s="391">
        <v>1.0293302700000001E-2</v>
      </c>
      <c r="AV1147" s="391">
        <v>1.9604888200000004E-3</v>
      </c>
      <c r="AW1147" s="391">
        <v>0</v>
      </c>
      <c r="AX1147" s="391">
        <v>8.2346484999999983E-2</v>
      </c>
      <c r="AY1147" s="391">
        <v>1.3069999400000004E-2</v>
      </c>
    </row>
    <row r="1148" spans="1:51" customFormat="1" x14ac:dyDescent="0.25">
      <c r="A1148" s="384" t="s">
        <v>2265</v>
      </c>
      <c r="B1148" s="384" t="s">
        <v>1038</v>
      </c>
      <c r="C1148" s="382">
        <v>9</v>
      </c>
      <c r="D1148" s="384" t="s">
        <v>647</v>
      </c>
      <c r="E1148" s="382">
        <v>53</v>
      </c>
      <c r="F1148" s="386">
        <v>2020</v>
      </c>
      <c r="G1148" s="390">
        <v>0.47119416000000003</v>
      </c>
      <c r="H1148" s="387">
        <v>0</v>
      </c>
      <c r="I1148" s="387">
        <v>0</v>
      </c>
      <c r="J1148" s="387">
        <v>0</v>
      </c>
      <c r="K1148" s="387">
        <v>0</v>
      </c>
      <c r="L1148" s="387">
        <v>2.6945233149748709E-2</v>
      </c>
      <c r="M1148" s="387">
        <v>5.1320517215238835E-3</v>
      </c>
      <c r="N1148" s="387">
        <v>0</v>
      </c>
      <c r="O1148" s="387">
        <v>0.21556203922391573</v>
      </c>
      <c r="P1148" s="387">
        <v>3.4213882659326685E-2</v>
      </c>
      <c r="Q1148" s="391">
        <v>0</v>
      </c>
      <c r="R1148" s="391">
        <v>0</v>
      </c>
      <c r="S1148" s="391">
        <v>0</v>
      </c>
      <c r="T1148" s="391">
        <v>0</v>
      </c>
      <c r="U1148" s="391">
        <v>1.2696436499999998E-2</v>
      </c>
      <c r="V1148" s="391">
        <v>2.4181928000000003E-3</v>
      </c>
      <c r="W1148" s="391">
        <v>0</v>
      </c>
      <c r="X1148" s="391">
        <v>0.10157157400000003</v>
      </c>
      <c r="Y1148" s="391">
        <v>1.6121381700000003E-2</v>
      </c>
      <c r="AA1148" s="384" t="s">
        <v>2265</v>
      </c>
      <c r="AB1148" s="384" t="s">
        <v>1038</v>
      </c>
      <c r="AC1148" s="382">
        <v>9</v>
      </c>
      <c r="AD1148" s="384" t="s">
        <v>647</v>
      </c>
      <c r="AE1148" s="382">
        <v>53</v>
      </c>
      <c r="AF1148" s="386">
        <v>2020</v>
      </c>
      <c r="AG1148" s="390">
        <v>0.47119416000000003</v>
      </c>
      <c r="AH1148" s="387">
        <v>0</v>
      </c>
      <c r="AI1148" s="387">
        <v>0</v>
      </c>
      <c r="AJ1148" s="387">
        <v>0</v>
      </c>
      <c r="AK1148" s="387">
        <v>0</v>
      </c>
      <c r="AL1148" s="387">
        <v>2.6945233149748709E-2</v>
      </c>
      <c r="AM1148" s="387">
        <v>5.1320517215238835E-3</v>
      </c>
      <c r="AN1148" s="387">
        <v>0</v>
      </c>
      <c r="AO1148" s="387">
        <v>0.21556203922391573</v>
      </c>
      <c r="AP1148" s="387">
        <v>3.4213882659326685E-2</v>
      </c>
      <c r="AQ1148" s="391">
        <v>0</v>
      </c>
      <c r="AR1148" s="391">
        <v>0</v>
      </c>
      <c r="AS1148" s="391">
        <v>0</v>
      </c>
      <c r="AT1148" s="391">
        <v>0</v>
      </c>
      <c r="AU1148" s="391">
        <v>1.2696436499999998E-2</v>
      </c>
      <c r="AV1148" s="391">
        <v>2.4181928000000003E-3</v>
      </c>
      <c r="AW1148" s="391">
        <v>0</v>
      </c>
      <c r="AX1148" s="391">
        <v>0.10157157400000003</v>
      </c>
      <c r="AY1148" s="391">
        <v>1.6121381700000003E-2</v>
      </c>
    </row>
    <row r="1149" spans="1:51" customFormat="1" x14ac:dyDescent="0.25">
      <c r="A1149" s="384" t="s">
        <v>2266</v>
      </c>
      <c r="B1149" s="384" t="s">
        <v>1038</v>
      </c>
      <c r="C1149" s="382">
        <v>9</v>
      </c>
      <c r="D1149" s="384" t="s">
        <v>647</v>
      </c>
      <c r="E1149" s="382">
        <v>53</v>
      </c>
      <c r="F1149" s="386">
        <v>2021</v>
      </c>
      <c r="G1149" s="390">
        <v>0.59903809000000008</v>
      </c>
      <c r="H1149" s="387">
        <v>0</v>
      </c>
      <c r="I1149" s="387">
        <v>0</v>
      </c>
      <c r="J1149" s="387">
        <v>0</v>
      </c>
      <c r="K1149" s="387">
        <v>0</v>
      </c>
      <c r="L1149" s="387">
        <v>2.705707862416561E-2</v>
      </c>
      <c r="M1149" s="387">
        <v>5.1320554591111215E-3</v>
      </c>
      <c r="N1149" s="387">
        <v>0</v>
      </c>
      <c r="O1149" s="387">
        <v>0.21645656455668785</v>
      </c>
      <c r="P1149" s="387">
        <v>3.4213885130409641E-2</v>
      </c>
      <c r="Q1149" s="391">
        <v>0</v>
      </c>
      <c r="R1149" s="391">
        <v>0</v>
      </c>
      <c r="S1149" s="391">
        <v>0</v>
      </c>
      <c r="T1149" s="391">
        <v>0</v>
      </c>
      <c r="U1149" s="391">
        <v>1.6208220699999998E-2</v>
      </c>
      <c r="V1149" s="391">
        <v>3.0742966999999996E-3</v>
      </c>
      <c r="W1149" s="391">
        <v>0</v>
      </c>
      <c r="X1149" s="391">
        <v>0.12966572700000001</v>
      </c>
      <c r="Y1149" s="391">
        <v>2.0495420399999995E-2</v>
      </c>
      <c r="AA1149" s="384" t="s">
        <v>2266</v>
      </c>
      <c r="AB1149" s="384" t="s">
        <v>1038</v>
      </c>
      <c r="AC1149" s="382">
        <v>9</v>
      </c>
      <c r="AD1149" s="384" t="s">
        <v>647</v>
      </c>
      <c r="AE1149" s="382">
        <v>53</v>
      </c>
      <c r="AF1149" s="386">
        <v>2021</v>
      </c>
      <c r="AG1149" s="390">
        <v>0.59903809000000008</v>
      </c>
      <c r="AH1149" s="387">
        <v>0</v>
      </c>
      <c r="AI1149" s="387">
        <v>0</v>
      </c>
      <c r="AJ1149" s="387">
        <v>0</v>
      </c>
      <c r="AK1149" s="387">
        <v>0</v>
      </c>
      <c r="AL1149" s="387">
        <v>2.705707862416561E-2</v>
      </c>
      <c r="AM1149" s="387">
        <v>5.1320554591111215E-3</v>
      </c>
      <c r="AN1149" s="387">
        <v>0</v>
      </c>
      <c r="AO1149" s="387">
        <v>0.21645656455668785</v>
      </c>
      <c r="AP1149" s="387">
        <v>3.4213885130409641E-2</v>
      </c>
      <c r="AQ1149" s="391">
        <v>0</v>
      </c>
      <c r="AR1149" s="391">
        <v>0</v>
      </c>
      <c r="AS1149" s="391">
        <v>0</v>
      </c>
      <c r="AT1149" s="391">
        <v>0</v>
      </c>
      <c r="AU1149" s="391">
        <v>1.6208220699999998E-2</v>
      </c>
      <c r="AV1149" s="391">
        <v>3.0742966999999996E-3</v>
      </c>
      <c r="AW1149" s="391">
        <v>0</v>
      </c>
      <c r="AX1149" s="391">
        <v>0.12966572700000001</v>
      </c>
      <c r="AY1149" s="391">
        <v>2.0495420399999995E-2</v>
      </c>
    </row>
    <row r="1150" spans="1:51" customFormat="1" x14ac:dyDescent="0.25">
      <c r="A1150" s="384" t="s">
        <v>2267</v>
      </c>
      <c r="B1150" s="384" t="s">
        <v>1038</v>
      </c>
      <c r="C1150" s="382">
        <v>9</v>
      </c>
      <c r="D1150" s="384" t="s">
        <v>647</v>
      </c>
      <c r="E1150" s="382">
        <v>53</v>
      </c>
      <c r="F1150" s="386">
        <v>2022</v>
      </c>
      <c r="G1150" s="390">
        <v>0.60586105999999984</v>
      </c>
      <c r="H1150" s="387">
        <v>0</v>
      </c>
      <c r="I1150" s="387">
        <v>0</v>
      </c>
      <c r="J1150" s="387">
        <v>0</v>
      </c>
      <c r="K1150" s="387">
        <v>0</v>
      </c>
      <c r="L1150" s="387">
        <v>2.7057158451477312E-2</v>
      </c>
      <c r="M1150" s="387">
        <v>5.1320588255003565E-3</v>
      </c>
      <c r="N1150" s="387">
        <v>0</v>
      </c>
      <c r="O1150" s="387">
        <v>0.21645720059975471</v>
      </c>
      <c r="P1150" s="387">
        <v>3.4213887256593134E-2</v>
      </c>
      <c r="Q1150" s="391">
        <v>0</v>
      </c>
      <c r="R1150" s="391">
        <v>0</v>
      </c>
      <c r="S1150" s="391">
        <v>0</v>
      </c>
      <c r="T1150" s="391">
        <v>0</v>
      </c>
      <c r="U1150" s="391">
        <v>1.6392878699999999E-2</v>
      </c>
      <c r="V1150" s="391">
        <v>3.1093146000000004E-3</v>
      </c>
      <c r="W1150" s="391">
        <v>0</v>
      </c>
      <c r="X1150" s="391">
        <v>0.13114298899999999</v>
      </c>
      <c r="Y1150" s="391">
        <v>2.0728862000000001E-2</v>
      </c>
      <c r="AA1150" s="384" t="s">
        <v>2267</v>
      </c>
      <c r="AB1150" s="384" t="s">
        <v>1038</v>
      </c>
      <c r="AC1150" s="382">
        <v>9</v>
      </c>
      <c r="AD1150" s="384" t="s">
        <v>647</v>
      </c>
      <c r="AE1150" s="382">
        <v>53</v>
      </c>
      <c r="AF1150" s="386">
        <v>2022</v>
      </c>
      <c r="AG1150" s="390">
        <v>0.60586105999999984</v>
      </c>
      <c r="AH1150" s="387">
        <v>0</v>
      </c>
      <c r="AI1150" s="387">
        <v>0</v>
      </c>
      <c r="AJ1150" s="387">
        <v>0</v>
      </c>
      <c r="AK1150" s="387">
        <v>0</v>
      </c>
      <c r="AL1150" s="387">
        <v>2.7057158451477312E-2</v>
      </c>
      <c r="AM1150" s="387">
        <v>5.1320588255003565E-3</v>
      </c>
      <c r="AN1150" s="387">
        <v>0</v>
      </c>
      <c r="AO1150" s="387">
        <v>0.21645720059975471</v>
      </c>
      <c r="AP1150" s="387">
        <v>3.4213887256593134E-2</v>
      </c>
      <c r="AQ1150" s="391">
        <v>0</v>
      </c>
      <c r="AR1150" s="391">
        <v>0</v>
      </c>
      <c r="AS1150" s="391">
        <v>0</v>
      </c>
      <c r="AT1150" s="391">
        <v>0</v>
      </c>
      <c r="AU1150" s="391">
        <v>1.6392878699999999E-2</v>
      </c>
      <c r="AV1150" s="391">
        <v>3.1093146000000004E-3</v>
      </c>
      <c r="AW1150" s="391">
        <v>0</v>
      </c>
      <c r="AX1150" s="391">
        <v>0.13114298899999999</v>
      </c>
      <c r="AY1150" s="391">
        <v>2.0728862000000001E-2</v>
      </c>
    </row>
    <row r="1151" spans="1:51" customFormat="1" x14ac:dyDescent="0.25">
      <c r="A1151" s="384" t="s">
        <v>2268</v>
      </c>
      <c r="B1151" s="384" t="s">
        <v>1038</v>
      </c>
      <c r="C1151" s="382">
        <v>9</v>
      </c>
      <c r="D1151" s="384" t="s">
        <v>647</v>
      </c>
      <c r="E1151" s="382">
        <v>53</v>
      </c>
      <c r="F1151" s="386">
        <v>2023</v>
      </c>
      <c r="G1151" s="390">
        <v>0.61635150000000005</v>
      </c>
      <c r="H1151" s="387">
        <v>0</v>
      </c>
      <c r="I1151" s="387">
        <v>0</v>
      </c>
      <c r="J1151" s="387">
        <v>0</v>
      </c>
      <c r="K1151" s="387">
        <v>0</v>
      </c>
      <c r="L1151" s="387">
        <v>2.7057173544641329E-2</v>
      </c>
      <c r="M1151" s="387">
        <v>5.1320543553475583E-3</v>
      </c>
      <c r="N1151" s="387">
        <v>0</v>
      </c>
      <c r="O1151" s="387">
        <v>0.21645759927573788</v>
      </c>
      <c r="P1151" s="387">
        <v>3.4213892397438793E-2</v>
      </c>
      <c r="Q1151" s="391">
        <v>0</v>
      </c>
      <c r="R1151" s="391">
        <v>0</v>
      </c>
      <c r="S1151" s="391">
        <v>0</v>
      </c>
      <c r="T1151" s="391">
        <v>0</v>
      </c>
      <c r="U1151" s="391">
        <v>1.6676729500000001E-2</v>
      </c>
      <c r="V1151" s="391">
        <v>3.1631494000000007E-3</v>
      </c>
      <c r="W1151" s="391">
        <v>0</v>
      </c>
      <c r="X1151" s="391">
        <v>0.13341396599999997</v>
      </c>
      <c r="Y1151" s="391">
        <v>2.1087783899999997E-2</v>
      </c>
      <c r="AA1151" s="384" t="s">
        <v>2268</v>
      </c>
      <c r="AB1151" s="384" t="s">
        <v>1038</v>
      </c>
      <c r="AC1151" s="382">
        <v>9</v>
      </c>
      <c r="AD1151" s="384" t="s">
        <v>647</v>
      </c>
      <c r="AE1151" s="382">
        <v>53</v>
      </c>
      <c r="AF1151" s="386">
        <v>2023</v>
      </c>
      <c r="AG1151" s="390">
        <v>0.61635150000000005</v>
      </c>
      <c r="AH1151" s="387">
        <v>0</v>
      </c>
      <c r="AI1151" s="387">
        <v>0</v>
      </c>
      <c r="AJ1151" s="387">
        <v>0</v>
      </c>
      <c r="AK1151" s="387">
        <v>0</v>
      </c>
      <c r="AL1151" s="387">
        <v>2.7057173544641329E-2</v>
      </c>
      <c r="AM1151" s="387">
        <v>5.1320543553475583E-3</v>
      </c>
      <c r="AN1151" s="387">
        <v>0</v>
      </c>
      <c r="AO1151" s="387">
        <v>0.21645759927573788</v>
      </c>
      <c r="AP1151" s="387">
        <v>3.4213892397438793E-2</v>
      </c>
      <c r="AQ1151" s="391">
        <v>0</v>
      </c>
      <c r="AR1151" s="391">
        <v>0</v>
      </c>
      <c r="AS1151" s="391">
        <v>0</v>
      </c>
      <c r="AT1151" s="391">
        <v>0</v>
      </c>
      <c r="AU1151" s="391">
        <v>1.6676729500000001E-2</v>
      </c>
      <c r="AV1151" s="391">
        <v>3.1631494000000007E-3</v>
      </c>
      <c r="AW1151" s="391">
        <v>0</v>
      </c>
      <c r="AX1151" s="391">
        <v>0.13341396599999997</v>
      </c>
      <c r="AY1151" s="391">
        <v>2.1087783899999997E-2</v>
      </c>
    </row>
    <row r="1152" spans="1:51" customFormat="1" x14ac:dyDescent="0.25">
      <c r="A1152" s="384" t="s">
        <v>2269</v>
      </c>
      <c r="B1152" s="384" t="s">
        <v>1038</v>
      </c>
      <c r="C1152" s="382">
        <v>9</v>
      </c>
      <c r="D1152" s="384" t="s">
        <v>647</v>
      </c>
      <c r="E1152" s="382">
        <v>53</v>
      </c>
      <c r="F1152" s="386">
        <v>2024</v>
      </c>
      <c r="G1152" s="390">
        <v>16.327318500000001</v>
      </c>
      <c r="H1152" s="387">
        <v>0</v>
      </c>
      <c r="I1152" s="387">
        <v>0</v>
      </c>
      <c r="J1152" s="387">
        <v>0</v>
      </c>
      <c r="K1152" s="387">
        <v>0</v>
      </c>
      <c r="L1152" s="387">
        <v>1.0630746928835866E-2</v>
      </c>
      <c r="M1152" s="387">
        <v>2.3574991202627666E-3</v>
      </c>
      <c r="N1152" s="387">
        <v>0</v>
      </c>
      <c r="O1152" s="387">
        <v>8.5046048437163763E-2</v>
      </c>
      <c r="P1152" s="387">
        <v>1.5716754101415983E-2</v>
      </c>
      <c r="Q1152" s="391">
        <v>0</v>
      </c>
      <c r="R1152" s="391">
        <v>0</v>
      </c>
      <c r="S1152" s="391">
        <v>0</v>
      </c>
      <c r="T1152" s="391">
        <v>0</v>
      </c>
      <c r="U1152" s="391">
        <v>0.17357159100000003</v>
      </c>
      <c r="V1152" s="391">
        <v>3.8491638999999994E-2</v>
      </c>
      <c r="W1152" s="391">
        <v>0</v>
      </c>
      <c r="X1152" s="391">
        <v>1.38857392</v>
      </c>
      <c r="Y1152" s="391">
        <v>0.25661245000000005</v>
      </c>
      <c r="AA1152" s="384" t="s">
        <v>2269</v>
      </c>
      <c r="AB1152" s="384" t="s">
        <v>1038</v>
      </c>
      <c r="AC1152" s="382">
        <v>9</v>
      </c>
      <c r="AD1152" s="384" t="s">
        <v>647</v>
      </c>
      <c r="AE1152" s="382">
        <v>53</v>
      </c>
      <c r="AF1152" s="386">
        <v>2024</v>
      </c>
      <c r="AG1152" s="390">
        <v>16.327318500000001</v>
      </c>
      <c r="AH1152" s="387">
        <v>0</v>
      </c>
      <c r="AI1152" s="387">
        <v>0</v>
      </c>
      <c r="AJ1152" s="387">
        <v>0</v>
      </c>
      <c r="AK1152" s="387">
        <v>0</v>
      </c>
      <c r="AL1152" s="387">
        <v>1.0630746928835866E-2</v>
      </c>
      <c r="AM1152" s="387">
        <v>2.3574991202627666E-3</v>
      </c>
      <c r="AN1152" s="387">
        <v>0</v>
      </c>
      <c r="AO1152" s="387">
        <v>8.5046048437163763E-2</v>
      </c>
      <c r="AP1152" s="387">
        <v>1.5716754101415983E-2</v>
      </c>
      <c r="AQ1152" s="391">
        <v>0</v>
      </c>
      <c r="AR1152" s="391">
        <v>0</v>
      </c>
      <c r="AS1152" s="391">
        <v>0</v>
      </c>
      <c r="AT1152" s="391">
        <v>0</v>
      </c>
      <c r="AU1152" s="391">
        <v>0.17357159100000003</v>
      </c>
      <c r="AV1152" s="391">
        <v>3.8491638999999994E-2</v>
      </c>
      <c r="AW1152" s="391">
        <v>0</v>
      </c>
      <c r="AX1152" s="391">
        <v>1.38857392</v>
      </c>
      <c r="AY1152" s="391">
        <v>0.25661245000000005</v>
      </c>
    </row>
    <row r="1153" spans="1:51" customFormat="1" x14ac:dyDescent="0.25">
      <c r="A1153" s="384" t="s">
        <v>2270</v>
      </c>
      <c r="B1153" s="384" t="s">
        <v>1038</v>
      </c>
      <c r="C1153" s="382">
        <v>9</v>
      </c>
      <c r="D1153" s="384" t="s">
        <v>647</v>
      </c>
      <c r="E1153" s="382">
        <v>53</v>
      </c>
      <c r="F1153" s="386">
        <v>2025</v>
      </c>
      <c r="G1153" s="390">
        <v>79.237587000000005</v>
      </c>
      <c r="H1153" s="387">
        <v>0</v>
      </c>
      <c r="I1153" s="387">
        <v>0</v>
      </c>
      <c r="J1153" s="387">
        <v>0</v>
      </c>
      <c r="K1153" s="387">
        <v>0</v>
      </c>
      <c r="L1153" s="387">
        <v>8.1827546060936965E-3</v>
      </c>
      <c r="M1153" s="387">
        <v>2.2081428224208794E-3</v>
      </c>
      <c r="N1153" s="387">
        <v>0</v>
      </c>
      <c r="O1153" s="387">
        <v>6.5462030033802007E-2</v>
      </c>
      <c r="P1153" s="387">
        <v>1.4721012895054465E-2</v>
      </c>
      <c r="Q1153" s="391">
        <v>0</v>
      </c>
      <c r="R1153" s="391">
        <v>0</v>
      </c>
      <c r="S1153" s="391">
        <v>0</v>
      </c>
      <c r="T1153" s="391">
        <v>0</v>
      </c>
      <c r="U1153" s="391">
        <v>0.64838172999999999</v>
      </c>
      <c r="V1153" s="391">
        <v>0.17496790899999998</v>
      </c>
      <c r="W1153" s="391">
        <v>0</v>
      </c>
      <c r="X1153" s="391">
        <v>5.1870532999999996</v>
      </c>
      <c r="Y1153" s="391">
        <v>1.1664575400000001</v>
      </c>
      <c r="AA1153" s="384" t="s">
        <v>2270</v>
      </c>
      <c r="AB1153" s="384" t="s">
        <v>1038</v>
      </c>
      <c r="AC1153" s="382">
        <v>9</v>
      </c>
      <c r="AD1153" s="384" t="s">
        <v>647</v>
      </c>
      <c r="AE1153" s="382">
        <v>53</v>
      </c>
      <c r="AF1153" s="386">
        <v>2025</v>
      </c>
      <c r="AG1153" s="390">
        <v>79.237587000000005</v>
      </c>
      <c r="AH1153" s="387">
        <v>0</v>
      </c>
      <c r="AI1153" s="387">
        <v>0</v>
      </c>
      <c r="AJ1153" s="387">
        <v>0</v>
      </c>
      <c r="AK1153" s="387">
        <v>0</v>
      </c>
      <c r="AL1153" s="387">
        <v>8.1827546060936965E-3</v>
      </c>
      <c r="AM1153" s="387">
        <v>2.2081428224208794E-3</v>
      </c>
      <c r="AN1153" s="387">
        <v>0</v>
      </c>
      <c r="AO1153" s="387">
        <v>6.5462030033802007E-2</v>
      </c>
      <c r="AP1153" s="387">
        <v>1.4721012895054465E-2</v>
      </c>
      <c r="AQ1153" s="391">
        <v>0</v>
      </c>
      <c r="AR1153" s="391">
        <v>0</v>
      </c>
      <c r="AS1153" s="391">
        <v>0</v>
      </c>
      <c r="AT1153" s="391">
        <v>0</v>
      </c>
      <c r="AU1153" s="391">
        <v>0.64838172999999999</v>
      </c>
      <c r="AV1153" s="391">
        <v>0.17496790899999998</v>
      </c>
      <c r="AW1153" s="391">
        <v>0</v>
      </c>
      <c r="AX1153" s="391">
        <v>5.1870532999999996</v>
      </c>
      <c r="AY1153" s="391">
        <v>1.1664575400000001</v>
      </c>
    </row>
    <row r="1154" spans="1:51" customFormat="1" x14ac:dyDescent="0.25">
      <c r="A1154" s="384" t="s">
        <v>2271</v>
      </c>
      <c r="B1154" s="384" t="s">
        <v>1038</v>
      </c>
      <c r="C1154" s="382">
        <v>9</v>
      </c>
      <c r="D1154" s="384" t="s">
        <v>647</v>
      </c>
      <c r="E1154" s="382">
        <v>53</v>
      </c>
      <c r="F1154" s="386">
        <v>2026</v>
      </c>
      <c r="G1154" s="390">
        <v>170.77708799999999</v>
      </c>
      <c r="H1154" s="387">
        <v>0</v>
      </c>
      <c r="I1154" s="387">
        <v>0</v>
      </c>
      <c r="J1154" s="387">
        <v>0</v>
      </c>
      <c r="K1154" s="387">
        <v>0</v>
      </c>
      <c r="L1154" s="387">
        <v>6.1914269787759811E-3</v>
      </c>
      <c r="M1154" s="387">
        <v>2.0906440329981502E-3</v>
      </c>
      <c r="N1154" s="387">
        <v>0</v>
      </c>
      <c r="O1154" s="387">
        <v>4.9531400839906571E-2</v>
      </c>
      <c r="P1154" s="387">
        <v>1.3937691688477562E-2</v>
      </c>
      <c r="Q1154" s="391">
        <v>0</v>
      </c>
      <c r="R1154" s="391">
        <v>0</v>
      </c>
      <c r="S1154" s="391">
        <v>0</v>
      </c>
      <c r="T1154" s="391">
        <v>0</v>
      </c>
      <c r="U1154" s="391">
        <v>1.0573538699999998</v>
      </c>
      <c r="V1154" s="391">
        <v>0.35703409999999997</v>
      </c>
      <c r="W1154" s="391">
        <v>0</v>
      </c>
      <c r="X1154" s="391">
        <v>8.458828399999998</v>
      </c>
      <c r="Y1154" s="391">
        <v>2.380238400000001</v>
      </c>
      <c r="AA1154" s="384" t="s">
        <v>2271</v>
      </c>
      <c r="AB1154" s="384" t="s">
        <v>1038</v>
      </c>
      <c r="AC1154" s="382">
        <v>9</v>
      </c>
      <c r="AD1154" s="384" t="s">
        <v>647</v>
      </c>
      <c r="AE1154" s="382">
        <v>53</v>
      </c>
      <c r="AF1154" s="386">
        <v>2026</v>
      </c>
      <c r="AG1154" s="390">
        <v>170.77708799999999</v>
      </c>
      <c r="AH1154" s="387">
        <v>0</v>
      </c>
      <c r="AI1154" s="387">
        <v>0</v>
      </c>
      <c r="AJ1154" s="387">
        <v>0</v>
      </c>
      <c r="AK1154" s="387">
        <v>0</v>
      </c>
      <c r="AL1154" s="387">
        <v>6.1914269787759811E-3</v>
      </c>
      <c r="AM1154" s="387">
        <v>2.0906440329981502E-3</v>
      </c>
      <c r="AN1154" s="387">
        <v>0</v>
      </c>
      <c r="AO1154" s="387">
        <v>4.9531400839906571E-2</v>
      </c>
      <c r="AP1154" s="387">
        <v>1.3937691688477562E-2</v>
      </c>
      <c r="AQ1154" s="391">
        <v>0</v>
      </c>
      <c r="AR1154" s="391">
        <v>0</v>
      </c>
      <c r="AS1154" s="391">
        <v>0</v>
      </c>
      <c r="AT1154" s="391">
        <v>0</v>
      </c>
      <c r="AU1154" s="391">
        <v>1.0573538699999998</v>
      </c>
      <c r="AV1154" s="391">
        <v>0.35703409999999997</v>
      </c>
      <c r="AW1154" s="391">
        <v>0</v>
      </c>
      <c r="AX1154" s="391">
        <v>8.458828399999998</v>
      </c>
      <c r="AY1154" s="391">
        <v>2.380238400000001</v>
      </c>
    </row>
    <row r="1155" spans="1:51" customFormat="1" x14ac:dyDescent="0.25">
      <c r="A1155" s="384" t="s">
        <v>2272</v>
      </c>
      <c r="B1155" s="384" t="s">
        <v>1038</v>
      </c>
      <c r="C1155" s="382">
        <v>9</v>
      </c>
      <c r="D1155" s="384" t="s">
        <v>647</v>
      </c>
      <c r="E1155" s="382">
        <v>53</v>
      </c>
      <c r="F1155" s="386">
        <v>2027</v>
      </c>
      <c r="G1155" s="390">
        <v>300.28818000000007</v>
      </c>
      <c r="H1155" s="387">
        <v>0</v>
      </c>
      <c r="I1155" s="387">
        <v>0</v>
      </c>
      <c r="J1155" s="387">
        <v>0</v>
      </c>
      <c r="K1155" s="387">
        <v>0</v>
      </c>
      <c r="L1155" s="387">
        <v>6.3179083505717718E-3</v>
      </c>
      <c r="M1155" s="387">
        <v>2.0980926721791042E-3</v>
      </c>
      <c r="N1155" s="387">
        <v>0</v>
      </c>
      <c r="O1155" s="387">
        <v>5.0543285120313405E-2</v>
      </c>
      <c r="P1155" s="387">
        <v>1.3987351416895595E-2</v>
      </c>
      <c r="Q1155" s="391">
        <v>0</v>
      </c>
      <c r="R1155" s="391">
        <v>0</v>
      </c>
      <c r="S1155" s="391">
        <v>0</v>
      </c>
      <c r="T1155" s="391">
        <v>0</v>
      </c>
      <c r="U1155" s="391">
        <v>1.8971931999999998</v>
      </c>
      <c r="V1155" s="391">
        <v>0.63003242999999998</v>
      </c>
      <c r="W1155" s="391">
        <v>0</v>
      </c>
      <c r="X1155" s="391">
        <v>15.177551099999997</v>
      </c>
      <c r="Y1155" s="391">
        <v>4.2002363000000003</v>
      </c>
      <c r="AA1155" s="384" t="s">
        <v>2272</v>
      </c>
      <c r="AB1155" s="384" t="s">
        <v>1038</v>
      </c>
      <c r="AC1155" s="382">
        <v>9</v>
      </c>
      <c r="AD1155" s="384" t="s">
        <v>647</v>
      </c>
      <c r="AE1155" s="382">
        <v>53</v>
      </c>
      <c r="AF1155" s="386">
        <v>2027</v>
      </c>
      <c r="AG1155" s="390">
        <v>300.28818000000007</v>
      </c>
      <c r="AH1155" s="387">
        <v>0</v>
      </c>
      <c r="AI1155" s="387">
        <v>0</v>
      </c>
      <c r="AJ1155" s="387">
        <v>0</v>
      </c>
      <c r="AK1155" s="387">
        <v>0</v>
      </c>
      <c r="AL1155" s="387">
        <v>6.3179083505717718E-3</v>
      </c>
      <c r="AM1155" s="387">
        <v>2.0980926721791042E-3</v>
      </c>
      <c r="AN1155" s="387">
        <v>0</v>
      </c>
      <c r="AO1155" s="387">
        <v>5.0543285120313405E-2</v>
      </c>
      <c r="AP1155" s="387">
        <v>1.3987351416895595E-2</v>
      </c>
      <c r="AQ1155" s="391">
        <v>0</v>
      </c>
      <c r="AR1155" s="391">
        <v>0</v>
      </c>
      <c r="AS1155" s="391">
        <v>0</v>
      </c>
      <c r="AT1155" s="391">
        <v>0</v>
      </c>
      <c r="AU1155" s="391">
        <v>1.8971931999999998</v>
      </c>
      <c r="AV1155" s="391">
        <v>0.63003242999999998</v>
      </c>
      <c r="AW1155" s="391">
        <v>0</v>
      </c>
      <c r="AX1155" s="391">
        <v>15.177551099999997</v>
      </c>
      <c r="AY1155" s="391">
        <v>4.2002363000000003</v>
      </c>
    </row>
    <row r="1156" spans="1:51" customFormat="1" x14ac:dyDescent="0.25">
      <c r="A1156" s="384" t="s">
        <v>2273</v>
      </c>
      <c r="B1156" s="384" t="s">
        <v>1038</v>
      </c>
      <c r="C1156" s="382">
        <v>9</v>
      </c>
      <c r="D1156" s="384" t="s">
        <v>647</v>
      </c>
      <c r="E1156" s="382">
        <v>53</v>
      </c>
      <c r="F1156" s="386">
        <v>2028</v>
      </c>
      <c r="G1156" s="390">
        <v>392.35750000000002</v>
      </c>
      <c r="H1156" s="387">
        <v>0</v>
      </c>
      <c r="I1156" s="387">
        <v>0</v>
      </c>
      <c r="J1156" s="387">
        <v>0</v>
      </c>
      <c r="K1156" s="387">
        <v>0</v>
      </c>
      <c r="L1156" s="387">
        <v>7.1520646349311542E-3</v>
      </c>
      <c r="M1156" s="387">
        <v>2.1459725123133878E-3</v>
      </c>
      <c r="N1156" s="387">
        <v>0</v>
      </c>
      <c r="O1156" s="387">
        <v>5.7216534155712588E-2</v>
      </c>
      <c r="P1156" s="387">
        <v>1.4306546453170896E-2</v>
      </c>
      <c r="Q1156" s="391">
        <v>0</v>
      </c>
      <c r="R1156" s="391">
        <v>0</v>
      </c>
      <c r="S1156" s="391">
        <v>0</v>
      </c>
      <c r="T1156" s="391">
        <v>0</v>
      </c>
      <c r="U1156" s="391">
        <v>2.8061662000000003</v>
      </c>
      <c r="V1156" s="391">
        <v>0.84198841000000002</v>
      </c>
      <c r="W1156" s="391">
        <v>0</v>
      </c>
      <c r="X1156" s="391">
        <v>22.449336300000002</v>
      </c>
      <c r="Y1156" s="391">
        <v>5.6132808000000001</v>
      </c>
      <c r="AA1156" s="384" t="s">
        <v>2273</v>
      </c>
      <c r="AB1156" s="384" t="s">
        <v>1038</v>
      </c>
      <c r="AC1156" s="382">
        <v>9</v>
      </c>
      <c r="AD1156" s="384" t="s">
        <v>647</v>
      </c>
      <c r="AE1156" s="382">
        <v>53</v>
      </c>
      <c r="AF1156" s="386">
        <v>2028</v>
      </c>
      <c r="AG1156" s="390">
        <v>392.35750000000002</v>
      </c>
      <c r="AH1156" s="387">
        <v>0</v>
      </c>
      <c r="AI1156" s="387">
        <v>0</v>
      </c>
      <c r="AJ1156" s="387">
        <v>0</v>
      </c>
      <c r="AK1156" s="387">
        <v>0</v>
      </c>
      <c r="AL1156" s="387">
        <v>7.1520646349311542E-3</v>
      </c>
      <c r="AM1156" s="387">
        <v>2.1459725123133878E-3</v>
      </c>
      <c r="AN1156" s="387">
        <v>0</v>
      </c>
      <c r="AO1156" s="387">
        <v>5.7216534155712588E-2</v>
      </c>
      <c r="AP1156" s="387">
        <v>1.4306546453170896E-2</v>
      </c>
      <c r="AQ1156" s="391">
        <v>0</v>
      </c>
      <c r="AR1156" s="391">
        <v>0</v>
      </c>
      <c r="AS1156" s="391">
        <v>0</v>
      </c>
      <c r="AT1156" s="391">
        <v>0</v>
      </c>
      <c r="AU1156" s="391">
        <v>2.8061662000000003</v>
      </c>
      <c r="AV1156" s="391">
        <v>0.84198841000000002</v>
      </c>
      <c r="AW1156" s="391">
        <v>0</v>
      </c>
      <c r="AX1156" s="391">
        <v>22.449336300000002</v>
      </c>
      <c r="AY1156" s="391">
        <v>5.6132808000000001</v>
      </c>
    </row>
    <row r="1157" spans="1:51" customFormat="1" x14ac:dyDescent="0.25">
      <c r="A1157" s="384" t="s">
        <v>2274</v>
      </c>
      <c r="B1157" s="384" t="s">
        <v>1038</v>
      </c>
      <c r="C1157" s="382">
        <v>9</v>
      </c>
      <c r="D1157" s="384" t="s">
        <v>647</v>
      </c>
      <c r="E1157" s="382">
        <v>53</v>
      </c>
      <c r="F1157" s="386">
        <v>2029</v>
      </c>
      <c r="G1157" s="390">
        <v>462.79111000000006</v>
      </c>
      <c r="H1157" s="387">
        <v>0</v>
      </c>
      <c r="I1157" s="387">
        <v>0</v>
      </c>
      <c r="J1157" s="387">
        <v>0</v>
      </c>
      <c r="K1157" s="387">
        <v>0</v>
      </c>
      <c r="L1157" s="387">
        <v>7.6587102116114532E-3</v>
      </c>
      <c r="M1157" s="387">
        <v>2.1730824518215136E-3</v>
      </c>
      <c r="N1157" s="387">
        <v>0</v>
      </c>
      <c r="O1157" s="387">
        <v>6.1269698979308403E-2</v>
      </c>
      <c r="P1157" s="387">
        <v>1.4487297087448369E-2</v>
      </c>
      <c r="Q1157" s="391">
        <v>0</v>
      </c>
      <c r="R1157" s="391">
        <v>0</v>
      </c>
      <c r="S1157" s="391">
        <v>0</v>
      </c>
      <c r="T1157" s="391">
        <v>0</v>
      </c>
      <c r="U1157" s="391">
        <v>3.5443829999999998</v>
      </c>
      <c r="V1157" s="391">
        <v>1.00568324</v>
      </c>
      <c r="W1157" s="391">
        <v>0</v>
      </c>
      <c r="X1157" s="391">
        <v>28.355072000000007</v>
      </c>
      <c r="Y1157" s="391">
        <v>6.7045922999999989</v>
      </c>
      <c r="AA1157" s="384" t="s">
        <v>2274</v>
      </c>
      <c r="AB1157" s="384" t="s">
        <v>1038</v>
      </c>
      <c r="AC1157" s="382">
        <v>9</v>
      </c>
      <c r="AD1157" s="384" t="s">
        <v>647</v>
      </c>
      <c r="AE1157" s="382">
        <v>53</v>
      </c>
      <c r="AF1157" s="386">
        <v>2029</v>
      </c>
      <c r="AG1157" s="390">
        <v>462.79111000000006</v>
      </c>
      <c r="AH1157" s="387">
        <v>0</v>
      </c>
      <c r="AI1157" s="387">
        <v>0</v>
      </c>
      <c r="AJ1157" s="387">
        <v>0</v>
      </c>
      <c r="AK1157" s="387">
        <v>0</v>
      </c>
      <c r="AL1157" s="387">
        <v>7.6587102116114532E-3</v>
      </c>
      <c r="AM1157" s="387">
        <v>2.1730824518215136E-3</v>
      </c>
      <c r="AN1157" s="387">
        <v>0</v>
      </c>
      <c r="AO1157" s="387">
        <v>6.1269698979308403E-2</v>
      </c>
      <c r="AP1157" s="387">
        <v>1.4487297087448369E-2</v>
      </c>
      <c r="AQ1157" s="391">
        <v>0</v>
      </c>
      <c r="AR1157" s="391">
        <v>0</v>
      </c>
      <c r="AS1157" s="391">
        <v>0</v>
      </c>
      <c r="AT1157" s="391">
        <v>0</v>
      </c>
      <c r="AU1157" s="391">
        <v>3.5443829999999998</v>
      </c>
      <c r="AV1157" s="391">
        <v>1.00568324</v>
      </c>
      <c r="AW1157" s="391">
        <v>0</v>
      </c>
      <c r="AX1157" s="391">
        <v>28.355072000000007</v>
      </c>
      <c r="AY1157" s="391">
        <v>6.7045922999999989</v>
      </c>
    </row>
    <row r="1158" spans="1:51" customFormat="1" x14ac:dyDescent="0.25">
      <c r="A1158" s="384" t="s">
        <v>2275</v>
      </c>
      <c r="B1158" s="384" t="s">
        <v>1038</v>
      </c>
      <c r="C1158" s="382">
        <v>9</v>
      </c>
      <c r="D1158" s="384" t="s">
        <v>647</v>
      </c>
      <c r="E1158" s="382">
        <v>53</v>
      </c>
      <c r="F1158" s="386">
        <v>2030</v>
      </c>
      <c r="G1158" s="390">
        <v>519.06503999999995</v>
      </c>
      <c r="H1158" s="387">
        <v>0</v>
      </c>
      <c r="I1158" s="387">
        <v>0</v>
      </c>
      <c r="J1158" s="387">
        <v>0</v>
      </c>
      <c r="K1158" s="387">
        <v>0</v>
      </c>
      <c r="L1158" s="387">
        <v>8.0853154741455917E-3</v>
      </c>
      <c r="M1158" s="387">
        <v>2.1942400127737361E-3</v>
      </c>
      <c r="N1158" s="387">
        <v>0</v>
      </c>
      <c r="O1158" s="387">
        <v>6.4682474088410963E-2</v>
      </c>
      <c r="P1158" s="387">
        <v>1.4628342336444002E-2</v>
      </c>
      <c r="Q1158" s="391">
        <v>0</v>
      </c>
      <c r="R1158" s="391">
        <v>0</v>
      </c>
      <c r="S1158" s="391">
        <v>0</v>
      </c>
      <c r="T1158" s="391">
        <v>0</v>
      </c>
      <c r="U1158" s="391">
        <v>4.1968046000000001</v>
      </c>
      <c r="V1158" s="391">
        <v>1.1389532799999997</v>
      </c>
      <c r="W1158" s="391">
        <v>0</v>
      </c>
      <c r="X1158" s="391">
        <v>33.574410999999998</v>
      </c>
      <c r="Y1158" s="391">
        <v>7.593061099999999</v>
      </c>
      <c r="AA1158" s="384" t="s">
        <v>2275</v>
      </c>
      <c r="AB1158" s="384" t="s">
        <v>1038</v>
      </c>
      <c r="AC1158" s="382">
        <v>9</v>
      </c>
      <c r="AD1158" s="384" t="s">
        <v>647</v>
      </c>
      <c r="AE1158" s="382">
        <v>53</v>
      </c>
      <c r="AF1158" s="386">
        <v>2030</v>
      </c>
      <c r="AG1158" s="390">
        <v>519.06503999999995</v>
      </c>
      <c r="AH1158" s="387">
        <v>0</v>
      </c>
      <c r="AI1158" s="387">
        <v>0</v>
      </c>
      <c r="AJ1158" s="387">
        <v>0</v>
      </c>
      <c r="AK1158" s="387">
        <v>0</v>
      </c>
      <c r="AL1158" s="387">
        <v>8.0853154741455917E-3</v>
      </c>
      <c r="AM1158" s="387">
        <v>2.1942400127737361E-3</v>
      </c>
      <c r="AN1158" s="387">
        <v>0</v>
      </c>
      <c r="AO1158" s="387">
        <v>6.4682474088410963E-2</v>
      </c>
      <c r="AP1158" s="387">
        <v>1.4628342336444002E-2</v>
      </c>
      <c r="AQ1158" s="391">
        <v>0</v>
      </c>
      <c r="AR1158" s="391">
        <v>0</v>
      </c>
      <c r="AS1158" s="391">
        <v>0</v>
      </c>
      <c r="AT1158" s="391">
        <v>0</v>
      </c>
      <c r="AU1158" s="391">
        <v>4.1968046000000001</v>
      </c>
      <c r="AV1158" s="391">
        <v>1.1389532799999997</v>
      </c>
      <c r="AW1158" s="391">
        <v>0</v>
      </c>
      <c r="AX1158" s="391">
        <v>33.574410999999998</v>
      </c>
      <c r="AY1158" s="391">
        <v>7.593061099999999</v>
      </c>
    </row>
    <row r="1159" spans="1:51" customFormat="1" x14ac:dyDescent="0.25">
      <c r="A1159" s="384" t="s">
        <v>2276</v>
      </c>
      <c r="B1159" s="384" t="s">
        <v>1038</v>
      </c>
      <c r="C1159" s="382">
        <v>9</v>
      </c>
      <c r="D1159" s="384" t="s">
        <v>647</v>
      </c>
      <c r="E1159" s="382">
        <v>53</v>
      </c>
      <c r="F1159" s="386">
        <v>2031</v>
      </c>
      <c r="G1159" s="390">
        <v>555.14856000000009</v>
      </c>
      <c r="H1159" s="387">
        <v>0</v>
      </c>
      <c r="I1159" s="387">
        <v>0</v>
      </c>
      <c r="J1159" s="387">
        <v>0</v>
      </c>
      <c r="K1159" s="387">
        <v>0</v>
      </c>
      <c r="L1159" s="387">
        <v>8.1555511915585247E-3</v>
      </c>
      <c r="M1159" s="387">
        <v>2.195440406077968E-3</v>
      </c>
      <c r="N1159" s="387">
        <v>0</v>
      </c>
      <c r="O1159" s="387">
        <v>6.5244420340385967E-2</v>
      </c>
      <c r="P1159" s="387">
        <v>1.4636343107870079E-2</v>
      </c>
      <c r="Q1159" s="391">
        <v>0</v>
      </c>
      <c r="R1159" s="391">
        <v>0</v>
      </c>
      <c r="S1159" s="391">
        <v>0</v>
      </c>
      <c r="T1159" s="391">
        <v>0</v>
      </c>
      <c r="U1159" s="391">
        <v>4.5275425</v>
      </c>
      <c r="V1159" s="391">
        <v>1.2187955799999994</v>
      </c>
      <c r="W1159" s="391">
        <v>0</v>
      </c>
      <c r="X1159" s="391">
        <v>36.220345999999985</v>
      </c>
      <c r="Y1159" s="391">
        <v>8.1253448000000006</v>
      </c>
      <c r="AA1159" s="384" t="s">
        <v>2276</v>
      </c>
      <c r="AB1159" s="384" t="s">
        <v>1038</v>
      </c>
      <c r="AC1159" s="382">
        <v>9</v>
      </c>
      <c r="AD1159" s="384" t="s">
        <v>647</v>
      </c>
      <c r="AE1159" s="382">
        <v>53</v>
      </c>
      <c r="AF1159" s="386">
        <v>2031</v>
      </c>
      <c r="AG1159" s="390">
        <v>555.14856000000009</v>
      </c>
      <c r="AH1159" s="387">
        <v>0</v>
      </c>
      <c r="AI1159" s="387">
        <v>0</v>
      </c>
      <c r="AJ1159" s="387">
        <v>0</v>
      </c>
      <c r="AK1159" s="387">
        <v>0</v>
      </c>
      <c r="AL1159" s="387">
        <v>8.1555511915585247E-3</v>
      </c>
      <c r="AM1159" s="387">
        <v>2.195440406077968E-3</v>
      </c>
      <c r="AN1159" s="387">
        <v>0</v>
      </c>
      <c r="AO1159" s="387">
        <v>6.5244420340385967E-2</v>
      </c>
      <c r="AP1159" s="387">
        <v>1.4636343107870079E-2</v>
      </c>
      <c r="AQ1159" s="391">
        <v>0</v>
      </c>
      <c r="AR1159" s="391">
        <v>0</v>
      </c>
      <c r="AS1159" s="391">
        <v>0</v>
      </c>
      <c r="AT1159" s="391">
        <v>0</v>
      </c>
      <c r="AU1159" s="391">
        <v>4.5275425</v>
      </c>
      <c r="AV1159" s="391">
        <v>1.2187955799999994</v>
      </c>
      <c r="AW1159" s="391">
        <v>0</v>
      </c>
      <c r="AX1159" s="391">
        <v>36.220345999999985</v>
      </c>
      <c r="AY1159" s="391">
        <v>8.1253448000000006</v>
      </c>
    </row>
    <row r="1160" spans="1:51" customFormat="1" x14ac:dyDescent="0.25">
      <c r="A1160" s="384" t="s">
        <v>2277</v>
      </c>
      <c r="B1160" s="384" t="s">
        <v>1038</v>
      </c>
      <c r="C1160" s="382">
        <v>9</v>
      </c>
      <c r="D1160" s="384" t="s">
        <v>258</v>
      </c>
      <c r="E1160" s="382">
        <v>54</v>
      </c>
      <c r="F1160" s="386">
        <v>54</v>
      </c>
      <c r="G1160" s="390">
        <v>2604.8158129999997</v>
      </c>
      <c r="H1160" s="387">
        <v>0</v>
      </c>
      <c r="I1160" s="387">
        <v>0</v>
      </c>
      <c r="J1160" s="387">
        <v>0</v>
      </c>
      <c r="K1160" s="387">
        <v>0</v>
      </c>
      <c r="L1160" s="387">
        <v>8.6074417193351092E-3</v>
      </c>
      <c r="M1160" s="387">
        <v>2.2784973864100238E-3</v>
      </c>
      <c r="N1160" s="387">
        <v>0</v>
      </c>
      <c r="O1160" s="387">
        <v>6.885953540546938E-2</v>
      </c>
      <c r="P1160" s="387">
        <v>1.5190056956245916E-2</v>
      </c>
      <c r="Q1160" s="391">
        <v>0</v>
      </c>
      <c r="R1160" s="391">
        <v>0</v>
      </c>
      <c r="S1160" s="391">
        <v>0</v>
      </c>
      <c r="T1160" s="391">
        <v>0</v>
      </c>
      <c r="U1160" s="391">
        <v>22.4208003</v>
      </c>
      <c r="V1160" s="391">
        <v>5.9350660220000009</v>
      </c>
      <c r="W1160" s="391">
        <v>0</v>
      </c>
      <c r="X1160" s="391">
        <v>179.3664067</v>
      </c>
      <c r="Y1160" s="391">
        <v>39.567300560000007</v>
      </c>
      <c r="AA1160" s="384" t="s">
        <v>2277</v>
      </c>
      <c r="AB1160" s="384" t="s">
        <v>1038</v>
      </c>
      <c r="AC1160" s="382">
        <v>9</v>
      </c>
      <c r="AD1160" s="384" t="s">
        <v>258</v>
      </c>
      <c r="AE1160" s="382">
        <v>54</v>
      </c>
      <c r="AF1160" s="386">
        <v>54</v>
      </c>
      <c r="AG1160" s="390">
        <v>2604.8158129999997</v>
      </c>
      <c r="AH1160" s="387">
        <v>0</v>
      </c>
      <c r="AI1160" s="387">
        <v>0</v>
      </c>
      <c r="AJ1160" s="387">
        <v>0</v>
      </c>
      <c r="AK1160" s="387">
        <v>0</v>
      </c>
      <c r="AL1160" s="387">
        <v>8.6074417193351092E-3</v>
      </c>
      <c r="AM1160" s="387">
        <v>2.2784973864100238E-3</v>
      </c>
      <c r="AN1160" s="387">
        <v>0</v>
      </c>
      <c r="AO1160" s="387">
        <v>6.885953540546938E-2</v>
      </c>
      <c r="AP1160" s="387">
        <v>1.5190056956245916E-2</v>
      </c>
      <c r="AQ1160" s="391">
        <v>0</v>
      </c>
      <c r="AR1160" s="391">
        <v>0</v>
      </c>
      <c r="AS1160" s="391">
        <v>0</v>
      </c>
      <c r="AT1160" s="391">
        <v>0</v>
      </c>
      <c r="AU1160" s="391">
        <v>22.4208003</v>
      </c>
      <c r="AV1160" s="391">
        <v>5.9350660220000009</v>
      </c>
      <c r="AW1160" s="391">
        <v>0</v>
      </c>
      <c r="AX1160" s="391">
        <v>179.3664067</v>
      </c>
      <c r="AY1160" s="391">
        <v>39.567300560000007</v>
      </c>
    </row>
    <row r="1161" spans="1:51" customFormat="1" x14ac:dyDescent="0.25">
      <c r="A1161" s="384" t="s">
        <v>2278</v>
      </c>
      <c r="B1161" s="384" t="s">
        <v>1038</v>
      </c>
      <c r="C1161" s="382">
        <v>9</v>
      </c>
      <c r="D1161" s="384" t="s">
        <v>258</v>
      </c>
      <c r="E1161" s="382">
        <v>54</v>
      </c>
      <c r="F1161" s="386">
        <v>2024</v>
      </c>
      <c r="G1161" s="390">
        <v>26.48814500000001</v>
      </c>
      <c r="H1161" s="387">
        <v>0</v>
      </c>
      <c r="I1161" s="387">
        <v>0</v>
      </c>
      <c r="J1161" s="387">
        <v>0</v>
      </c>
      <c r="K1161" s="387">
        <v>0</v>
      </c>
      <c r="L1161" s="387">
        <v>1.125823835530951E-2</v>
      </c>
      <c r="M1161" s="387">
        <v>2.4617945877297162E-3</v>
      </c>
      <c r="N1161" s="387">
        <v>0</v>
      </c>
      <c r="O1161" s="387">
        <v>9.0065982347952225E-2</v>
      </c>
      <c r="P1161" s="387">
        <v>1.6412041311311149E-2</v>
      </c>
      <c r="Q1161" s="391">
        <v>0</v>
      </c>
      <c r="R1161" s="391">
        <v>0</v>
      </c>
      <c r="S1161" s="391">
        <v>0</v>
      </c>
      <c r="T1161" s="391">
        <v>0</v>
      </c>
      <c r="U1161" s="391">
        <v>0.29820984999999994</v>
      </c>
      <c r="V1161" s="391">
        <v>6.5208371999999973E-2</v>
      </c>
      <c r="W1161" s="391">
        <v>0</v>
      </c>
      <c r="X1161" s="391">
        <v>2.3856807999999998</v>
      </c>
      <c r="Y1161" s="391">
        <v>0.43472453</v>
      </c>
      <c r="AA1161" s="384" t="s">
        <v>2278</v>
      </c>
      <c r="AB1161" s="384" t="s">
        <v>1038</v>
      </c>
      <c r="AC1161" s="382">
        <v>9</v>
      </c>
      <c r="AD1161" s="384" t="s">
        <v>258</v>
      </c>
      <c r="AE1161" s="382">
        <v>54</v>
      </c>
      <c r="AF1161" s="386">
        <v>2024</v>
      </c>
      <c r="AG1161" s="390">
        <v>26.48814500000001</v>
      </c>
      <c r="AH1161" s="387">
        <v>0</v>
      </c>
      <c r="AI1161" s="387">
        <v>0</v>
      </c>
      <c r="AJ1161" s="387">
        <v>0</v>
      </c>
      <c r="AK1161" s="387">
        <v>0</v>
      </c>
      <c r="AL1161" s="387">
        <v>1.125823835530951E-2</v>
      </c>
      <c r="AM1161" s="387">
        <v>2.4617945877297162E-3</v>
      </c>
      <c r="AN1161" s="387">
        <v>0</v>
      </c>
      <c r="AO1161" s="387">
        <v>9.0065982347952225E-2</v>
      </c>
      <c r="AP1161" s="387">
        <v>1.6412041311311149E-2</v>
      </c>
      <c r="AQ1161" s="391">
        <v>0</v>
      </c>
      <c r="AR1161" s="391">
        <v>0</v>
      </c>
      <c r="AS1161" s="391">
        <v>0</v>
      </c>
      <c r="AT1161" s="391">
        <v>0</v>
      </c>
      <c r="AU1161" s="391">
        <v>0.29820984999999994</v>
      </c>
      <c r="AV1161" s="391">
        <v>6.5208371999999973E-2</v>
      </c>
      <c r="AW1161" s="391">
        <v>0</v>
      </c>
      <c r="AX1161" s="391">
        <v>2.3856807999999998</v>
      </c>
      <c r="AY1161" s="391">
        <v>0.43472453</v>
      </c>
    </row>
    <row r="1162" spans="1:51" customFormat="1" x14ac:dyDescent="0.25">
      <c r="A1162" s="384" t="s">
        <v>2279</v>
      </c>
      <c r="B1162" s="384" t="s">
        <v>1038</v>
      </c>
      <c r="C1162" s="382">
        <v>9</v>
      </c>
      <c r="D1162" s="384" t="s">
        <v>258</v>
      </c>
      <c r="E1162" s="382">
        <v>54</v>
      </c>
      <c r="F1162" s="386">
        <v>2025</v>
      </c>
      <c r="G1162" s="390">
        <v>105.759214</v>
      </c>
      <c r="H1162" s="387">
        <v>0</v>
      </c>
      <c r="I1162" s="387">
        <v>0</v>
      </c>
      <c r="J1162" s="387">
        <v>0</v>
      </c>
      <c r="K1162" s="387">
        <v>0</v>
      </c>
      <c r="L1162" s="387">
        <v>9.1849832582908564E-3</v>
      </c>
      <c r="M1162" s="387">
        <v>2.3234403009084392E-3</v>
      </c>
      <c r="N1162" s="387">
        <v>0</v>
      </c>
      <c r="O1162" s="387">
        <v>7.347987854750887E-2</v>
      </c>
      <c r="P1162" s="387">
        <v>1.5489666271536398E-2</v>
      </c>
      <c r="Q1162" s="391">
        <v>0</v>
      </c>
      <c r="R1162" s="391">
        <v>0</v>
      </c>
      <c r="S1162" s="391">
        <v>0</v>
      </c>
      <c r="T1162" s="391">
        <v>0</v>
      </c>
      <c r="U1162" s="391">
        <v>0.97139660999999999</v>
      </c>
      <c r="V1162" s="391">
        <v>0.24572522000000002</v>
      </c>
      <c r="W1162" s="391">
        <v>0</v>
      </c>
      <c r="X1162" s="391">
        <v>7.771174199999999</v>
      </c>
      <c r="Y1162" s="391">
        <v>1.6381749300000001</v>
      </c>
      <c r="AA1162" s="384" t="s">
        <v>2279</v>
      </c>
      <c r="AB1162" s="384" t="s">
        <v>1038</v>
      </c>
      <c r="AC1162" s="382">
        <v>9</v>
      </c>
      <c r="AD1162" s="384" t="s">
        <v>258</v>
      </c>
      <c r="AE1162" s="382">
        <v>54</v>
      </c>
      <c r="AF1162" s="386">
        <v>2025</v>
      </c>
      <c r="AG1162" s="390">
        <v>105.759214</v>
      </c>
      <c r="AH1162" s="387">
        <v>0</v>
      </c>
      <c r="AI1162" s="387">
        <v>0</v>
      </c>
      <c r="AJ1162" s="387">
        <v>0</v>
      </c>
      <c r="AK1162" s="387">
        <v>0</v>
      </c>
      <c r="AL1162" s="387">
        <v>9.1849832582908564E-3</v>
      </c>
      <c r="AM1162" s="387">
        <v>2.3234403009084392E-3</v>
      </c>
      <c r="AN1162" s="387">
        <v>0</v>
      </c>
      <c r="AO1162" s="387">
        <v>7.347987854750887E-2</v>
      </c>
      <c r="AP1162" s="387">
        <v>1.5489666271536398E-2</v>
      </c>
      <c r="AQ1162" s="391">
        <v>0</v>
      </c>
      <c r="AR1162" s="391">
        <v>0</v>
      </c>
      <c r="AS1162" s="391">
        <v>0</v>
      </c>
      <c r="AT1162" s="391">
        <v>0</v>
      </c>
      <c r="AU1162" s="391">
        <v>0.97139660999999999</v>
      </c>
      <c r="AV1162" s="391">
        <v>0.24572522000000002</v>
      </c>
      <c r="AW1162" s="391">
        <v>0</v>
      </c>
      <c r="AX1162" s="391">
        <v>7.771174199999999</v>
      </c>
      <c r="AY1162" s="391">
        <v>1.6381749300000001</v>
      </c>
    </row>
    <row r="1163" spans="1:51" customFormat="1" x14ac:dyDescent="0.25">
      <c r="A1163" s="384" t="s">
        <v>2280</v>
      </c>
      <c r="B1163" s="384" t="s">
        <v>1038</v>
      </c>
      <c r="C1163" s="382">
        <v>9</v>
      </c>
      <c r="D1163" s="384" t="s">
        <v>258</v>
      </c>
      <c r="E1163" s="382">
        <v>54</v>
      </c>
      <c r="F1163" s="386">
        <v>2026</v>
      </c>
      <c r="G1163" s="390">
        <v>189.59720400000003</v>
      </c>
      <c r="H1163" s="387">
        <v>0</v>
      </c>
      <c r="I1163" s="387">
        <v>0</v>
      </c>
      <c r="J1163" s="387">
        <v>0</v>
      </c>
      <c r="K1163" s="387">
        <v>0</v>
      </c>
      <c r="L1163" s="387">
        <v>7.1116516043137432E-3</v>
      </c>
      <c r="M1163" s="387">
        <v>2.1902139442942412E-3</v>
      </c>
      <c r="N1163" s="387">
        <v>0</v>
      </c>
      <c r="O1163" s="387">
        <v>5.6893199226714326E-2</v>
      </c>
      <c r="P1163" s="387">
        <v>1.4601491169669353E-2</v>
      </c>
      <c r="Q1163" s="391">
        <v>0</v>
      </c>
      <c r="R1163" s="391">
        <v>0</v>
      </c>
      <c r="S1163" s="391">
        <v>0</v>
      </c>
      <c r="T1163" s="391">
        <v>0</v>
      </c>
      <c r="U1163" s="391">
        <v>1.3483492600000002</v>
      </c>
      <c r="V1163" s="391">
        <v>0.41525843999999995</v>
      </c>
      <c r="W1163" s="391">
        <v>0</v>
      </c>
      <c r="X1163" s="391">
        <v>10.7867915</v>
      </c>
      <c r="Y1163" s="391">
        <v>2.7684018999999993</v>
      </c>
      <c r="AA1163" s="384" t="s">
        <v>2280</v>
      </c>
      <c r="AB1163" s="384" t="s">
        <v>1038</v>
      </c>
      <c r="AC1163" s="382">
        <v>9</v>
      </c>
      <c r="AD1163" s="384" t="s">
        <v>258</v>
      </c>
      <c r="AE1163" s="382">
        <v>54</v>
      </c>
      <c r="AF1163" s="386">
        <v>2026</v>
      </c>
      <c r="AG1163" s="390">
        <v>189.59720400000003</v>
      </c>
      <c r="AH1163" s="387">
        <v>0</v>
      </c>
      <c r="AI1163" s="387">
        <v>0</v>
      </c>
      <c r="AJ1163" s="387">
        <v>0</v>
      </c>
      <c r="AK1163" s="387">
        <v>0</v>
      </c>
      <c r="AL1163" s="387">
        <v>7.1116516043137432E-3</v>
      </c>
      <c r="AM1163" s="387">
        <v>2.1902139442942412E-3</v>
      </c>
      <c r="AN1163" s="387">
        <v>0</v>
      </c>
      <c r="AO1163" s="387">
        <v>5.6893199226714326E-2</v>
      </c>
      <c r="AP1163" s="387">
        <v>1.4601491169669353E-2</v>
      </c>
      <c r="AQ1163" s="391">
        <v>0</v>
      </c>
      <c r="AR1163" s="391">
        <v>0</v>
      </c>
      <c r="AS1163" s="391">
        <v>0</v>
      </c>
      <c r="AT1163" s="391">
        <v>0</v>
      </c>
      <c r="AU1163" s="391">
        <v>1.3483492600000002</v>
      </c>
      <c r="AV1163" s="391">
        <v>0.41525843999999995</v>
      </c>
      <c r="AW1163" s="391">
        <v>0</v>
      </c>
      <c r="AX1163" s="391">
        <v>10.7867915</v>
      </c>
      <c r="AY1163" s="391">
        <v>2.7684018999999993</v>
      </c>
    </row>
    <row r="1164" spans="1:51" customFormat="1" x14ac:dyDescent="0.25">
      <c r="A1164" s="384" t="s">
        <v>2281</v>
      </c>
      <c r="B1164" s="384" t="s">
        <v>1038</v>
      </c>
      <c r="C1164" s="382">
        <v>9</v>
      </c>
      <c r="D1164" s="384" t="s">
        <v>258</v>
      </c>
      <c r="E1164" s="382">
        <v>54</v>
      </c>
      <c r="F1164" s="386">
        <v>2027</v>
      </c>
      <c r="G1164" s="390">
        <v>311.19622000000004</v>
      </c>
      <c r="H1164" s="387">
        <v>0</v>
      </c>
      <c r="I1164" s="387">
        <v>0</v>
      </c>
      <c r="J1164" s="387">
        <v>0</v>
      </c>
      <c r="K1164" s="387">
        <v>0</v>
      </c>
      <c r="L1164" s="387">
        <v>7.3124091288769497E-3</v>
      </c>
      <c r="M1164" s="387">
        <v>2.200523386820058E-3</v>
      </c>
      <c r="N1164" s="387">
        <v>0</v>
      </c>
      <c r="O1164" s="387">
        <v>5.8499232413555653E-2</v>
      </c>
      <c r="P1164" s="387">
        <v>1.4670243423907912E-2</v>
      </c>
      <c r="Q1164" s="391">
        <v>0</v>
      </c>
      <c r="R1164" s="391">
        <v>0</v>
      </c>
      <c r="S1164" s="391">
        <v>0</v>
      </c>
      <c r="T1164" s="391">
        <v>0</v>
      </c>
      <c r="U1164" s="391">
        <v>2.2755940799999999</v>
      </c>
      <c r="V1164" s="391">
        <v>0.68479455999999994</v>
      </c>
      <c r="W1164" s="391">
        <v>0</v>
      </c>
      <c r="X1164" s="391">
        <v>18.204739999999997</v>
      </c>
      <c r="Y1164" s="391">
        <v>4.5653243000000003</v>
      </c>
      <c r="AA1164" s="384" t="s">
        <v>2281</v>
      </c>
      <c r="AB1164" s="384" t="s">
        <v>1038</v>
      </c>
      <c r="AC1164" s="382">
        <v>9</v>
      </c>
      <c r="AD1164" s="384" t="s">
        <v>258</v>
      </c>
      <c r="AE1164" s="382">
        <v>54</v>
      </c>
      <c r="AF1164" s="386">
        <v>2027</v>
      </c>
      <c r="AG1164" s="390">
        <v>311.19622000000004</v>
      </c>
      <c r="AH1164" s="387">
        <v>0</v>
      </c>
      <c r="AI1164" s="387">
        <v>0</v>
      </c>
      <c r="AJ1164" s="387">
        <v>0</v>
      </c>
      <c r="AK1164" s="387">
        <v>0</v>
      </c>
      <c r="AL1164" s="387">
        <v>7.3124091288769497E-3</v>
      </c>
      <c r="AM1164" s="387">
        <v>2.200523386820058E-3</v>
      </c>
      <c r="AN1164" s="387">
        <v>0</v>
      </c>
      <c r="AO1164" s="387">
        <v>5.8499232413555653E-2</v>
      </c>
      <c r="AP1164" s="387">
        <v>1.4670243423907912E-2</v>
      </c>
      <c r="AQ1164" s="391">
        <v>0</v>
      </c>
      <c r="AR1164" s="391">
        <v>0</v>
      </c>
      <c r="AS1164" s="391">
        <v>0</v>
      </c>
      <c r="AT1164" s="391">
        <v>0</v>
      </c>
      <c r="AU1164" s="391">
        <v>2.2755940799999999</v>
      </c>
      <c r="AV1164" s="391">
        <v>0.68479455999999994</v>
      </c>
      <c r="AW1164" s="391">
        <v>0</v>
      </c>
      <c r="AX1164" s="391">
        <v>18.204739999999997</v>
      </c>
      <c r="AY1164" s="391">
        <v>4.5653243000000003</v>
      </c>
    </row>
    <row r="1165" spans="1:51" customFormat="1" x14ac:dyDescent="0.25">
      <c r="A1165" s="384" t="s">
        <v>2282</v>
      </c>
      <c r="B1165" s="384" t="s">
        <v>1038</v>
      </c>
      <c r="C1165" s="382">
        <v>9</v>
      </c>
      <c r="D1165" s="384" t="s">
        <v>258</v>
      </c>
      <c r="E1165" s="382">
        <v>54</v>
      </c>
      <c r="F1165" s="386">
        <v>2028</v>
      </c>
      <c r="G1165" s="390">
        <v>394.62963999999994</v>
      </c>
      <c r="H1165" s="387">
        <v>0</v>
      </c>
      <c r="I1165" s="387">
        <v>0</v>
      </c>
      <c r="J1165" s="387">
        <v>0</v>
      </c>
      <c r="K1165" s="387">
        <v>0</v>
      </c>
      <c r="L1165" s="387">
        <v>8.2353089342199447E-3</v>
      </c>
      <c r="M1165" s="387">
        <v>2.2584504296230775E-3</v>
      </c>
      <c r="N1165" s="387">
        <v>0</v>
      </c>
      <c r="O1165" s="387">
        <v>6.5882532797080326E-2</v>
      </c>
      <c r="P1165" s="387">
        <v>1.5056406558818044E-2</v>
      </c>
      <c r="Q1165" s="391">
        <v>0</v>
      </c>
      <c r="R1165" s="391">
        <v>0</v>
      </c>
      <c r="S1165" s="391">
        <v>0</v>
      </c>
      <c r="T1165" s="391">
        <v>0</v>
      </c>
      <c r="U1165" s="391">
        <v>3.2498970000000003</v>
      </c>
      <c r="V1165" s="391">
        <v>0.89125148000000021</v>
      </c>
      <c r="W1165" s="391">
        <v>0</v>
      </c>
      <c r="X1165" s="391">
        <v>25.999200199999997</v>
      </c>
      <c r="Y1165" s="391">
        <v>5.9417043000000023</v>
      </c>
      <c r="AA1165" s="384" t="s">
        <v>2282</v>
      </c>
      <c r="AB1165" s="384" t="s">
        <v>1038</v>
      </c>
      <c r="AC1165" s="382">
        <v>9</v>
      </c>
      <c r="AD1165" s="384" t="s">
        <v>258</v>
      </c>
      <c r="AE1165" s="382">
        <v>54</v>
      </c>
      <c r="AF1165" s="386">
        <v>2028</v>
      </c>
      <c r="AG1165" s="390">
        <v>394.62963999999994</v>
      </c>
      <c r="AH1165" s="387">
        <v>0</v>
      </c>
      <c r="AI1165" s="387">
        <v>0</v>
      </c>
      <c r="AJ1165" s="387">
        <v>0</v>
      </c>
      <c r="AK1165" s="387">
        <v>0</v>
      </c>
      <c r="AL1165" s="387">
        <v>8.2353089342199447E-3</v>
      </c>
      <c r="AM1165" s="387">
        <v>2.2584504296230775E-3</v>
      </c>
      <c r="AN1165" s="387">
        <v>0</v>
      </c>
      <c r="AO1165" s="387">
        <v>6.5882532797080326E-2</v>
      </c>
      <c r="AP1165" s="387">
        <v>1.5056406558818044E-2</v>
      </c>
      <c r="AQ1165" s="391">
        <v>0</v>
      </c>
      <c r="AR1165" s="391">
        <v>0</v>
      </c>
      <c r="AS1165" s="391">
        <v>0</v>
      </c>
      <c r="AT1165" s="391">
        <v>0</v>
      </c>
      <c r="AU1165" s="391">
        <v>3.2498970000000003</v>
      </c>
      <c r="AV1165" s="391">
        <v>0.89125148000000021</v>
      </c>
      <c r="AW1165" s="391">
        <v>0</v>
      </c>
      <c r="AX1165" s="391">
        <v>25.999200199999997</v>
      </c>
      <c r="AY1165" s="391">
        <v>5.9417043000000023</v>
      </c>
    </row>
    <row r="1166" spans="1:51" customFormat="1" x14ac:dyDescent="0.25">
      <c r="A1166" s="384" t="s">
        <v>2283</v>
      </c>
      <c r="B1166" s="384" t="s">
        <v>1038</v>
      </c>
      <c r="C1166" s="382">
        <v>9</v>
      </c>
      <c r="D1166" s="384" t="s">
        <v>258</v>
      </c>
      <c r="E1166" s="382">
        <v>54</v>
      </c>
      <c r="F1166" s="386">
        <v>2029</v>
      </c>
      <c r="G1166" s="390">
        <v>470.99247999999994</v>
      </c>
      <c r="H1166" s="387">
        <v>0</v>
      </c>
      <c r="I1166" s="387">
        <v>0</v>
      </c>
      <c r="J1166" s="387">
        <v>0</v>
      </c>
      <c r="K1166" s="387">
        <v>0</v>
      </c>
      <c r="L1166" s="387">
        <v>8.7502524456441431E-3</v>
      </c>
      <c r="M1166" s="387">
        <v>2.2884564101745327E-3</v>
      </c>
      <c r="N1166" s="387">
        <v>0</v>
      </c>
      <c r="O1166" s="387">
        <v>7.0002064576487513E-2</v>
      </c>
      <c r="P1166" s="387">
        <v>1.5256449742042594E-2</v>
      </c>
      <c r="Q1166" s="391">
        <v>0</v>
      </c>
      <c r="R1166" s="391">
        <v>0</v>
      </c>
      <c r="S1166" s="391">
        <v>0</v>
      </c>
      <c r="T1166" s="391">
        <v>0</v>
      </c>
      <c r="U1166" s="391">
        <v>4.1213030999999996</v>
      </c>
      <c r="V1166" s="391">
        <v>1.0778457600000002</v>
      </c>
      <c r="W1166" s="391">
        <v>0</v>
      </c>
      <c r="X1166" s="391">
        <v>32.970446000000003</v>
      </c>
      <c r="Y1166" s="391">
        <v>7.1856731000000007</v>
      </c>
      <c r="AA1166" s="384" t="s">
        <v>2283</v>
      </c>
      <c r="AB1166" s="384" t="s">
        <v>1038</v>
      </c>
      <c r="AC1166" s="382">
        <v>9</v>
      </c>
      <c r="AD1166" s="384" t="s">
        <v>258</v>
      </c>
      <c r="AE1166" s="382">
        <v>54</v>
      </c>
      <c r="AF1166" s="386">
        <v>2029</v>
      </c>
      <c r="AG1166" s="390">
        <v>470.99247999999994</v>
      </c>
      <c r="AH1166" s="387">
        <v>0</v>
      </c>
      <c r="AI1166" s="387">
        <v>0</v>
      </c>
      <c r="AJ1166" s="387">
        <v>0</v>
      </c>
      <c r="AK1166" s="387">
        <v>0</v>
      </c>
      <c r="AL1166" s="387">
        <v>8.7502524456441431E-3</v>
      </c>
      <c r="AM1166" s="387">
        <v>2.2884564101745327E-3</v>
      </c>
      <c r="AN1166" s="387">
        <v>0</v>
      </c>
      <c r="AO1166" s="387">
        <v>7.0002064576487513E-2</v>
      </c>
      <c r="AP1166" s="387">
        <v>1.5256449742042594E-2</v>
      </c>
      <c r="AQ1166" s="391">
        <v>0</v>
      </c>
      <c r="AR1166" s="391">
        <v>0</v>
      </c>
      <c r="AS1166" s="391">
        <v>0</v>
      </c>
      <c r="AT1166" s="391">
        <v>0</v>
      </c>
      <c r="AU1166" s="391">
        <v>4.1213030999999996</v>
      </c>
      <c r="AV1166" s="391">
        <v>1.0778457600000002</v>
      </c>
      <c r="AW1166" s="391">
        <v>0</v>
      </c>
      <c r="AX1166" s="391">
        <v>32.970446000000003</v>
      </c>
      <c r="AY1166" s="391">
        <v>7.1856731000000007</v>
      </c>
    </row>
    <row r="1167" spans="1:51" customFormat="1" x14ac:dyDescent="0.25">
      <c r="A1167" s="384" t="s">
        <v>2284</v>
      </c>
      <c r="B1167" s="384" t="s">
        <v>1038</v>
      </c>
      <c r="C1167" s="382">
        <v>9</v>
      </c>
      <c r="D1167" s="384" t="s">
        <v>258</v>
      </c>
      <c r="E1167" s="382">
        <v>54</v>
      </c>
      <c r="F1167" s="386">
        <v>2030</v>
      </c>
      <c r="G1167" s="390">
        <v>535.22534000000007</v>
      </c>
      <c r="H1167" s="387">
        <v>0</v>
      </c>
      <c r="I1167" s="387">
        <v>0</v>
      </c>
      <c r="J1167" s="387">
        <v>0</v>
      </c>
      <c r="K1167" s="387">
        <v>0</v>
      </c>
      <c r="L1167" s="387">
        <v>9.1543985940575941E-3</v>
      </c>
      <c r="M1167" s="387">
        <v>2.3098768455170676E-3</v>
      </c>
      <c r="N1167" s="387">
        <v>0</v>
      </c>
      <c r="O1167" s="387">
        <v>7.3235106917770368E-2</v>
      </c>
      <c r="P1167" s="387">
        <v>1.5399258189083496E-2</v>
      </c>
      <c r="Q1167" s="391">
        <v>0</v>
      </c>
      <c r="R1167" s="391">
        <v>0</v>
      </c>
      <c r="S1167" s="391">
        <v>0</v>
      </c>
      <c r="T1167" s="391">
        <v>0</v>
      </c>
      <c r="U1167" s="391">
        <v>4.8996660999999984</v>
      </c>
      <c r="V1167" s="391">
        <v>1.2363046200000001</v>
      </c>
      <c r="W1167" s="391">
        <v>0</v>
      </c>
      <c r="X1167" s="391">
        <v>39.197285000000001</v>
      </c>
      <c r="Y1167" s="391">
        <v>8.2420732000000001</v>
      </c>
      <c r="AA1167" s="384" t="s">
        <v>2284</v>
      </c>
      <c r="AB1167" s="384" t="s">
        <v>1038</v>
      </c>
      <c r="AC1167" s="382">
        <v>9</v>
      </c>
      <c r="AD1167" s="384" t="s">
        <v>258</v>
      </c>
      <c r="AE1167" s="382">
        <v>54</v>
      </c>
      <c r="AF1167" s="386">
        <v>2030</v>
      </c>
      <c r="AG1167" s="390">
        <v>535.22534000000007</v>
      </c>
      <c r="AH1167" s="387">
        <v>0</v>
      </c>
      <c r="AI1167" s="387">
        <v>0</v>
      </c>
      <c r="AJ1167" s="387">
        <v>0</v>
      </c>
      <c r="AK1167" s="387">
        <v>0</v>
      </c>
      <c r="AL1167" s="387">
        <v>9.1543985940575941E-3</v>
      </c>
      <c r="AM1167" s="387">
        <v>2.3098768455170676E-3</v>
      </c>
      <c r="AN1167" s="387">
        <v>0</v>
      </c>
      <c r="AO1167" s="387">
        <v>7.3235106917770368E-2</v>
      </c>
      <c r="AP1167" s="387">
        <v>1.5399258189083496E-2</v>
      </c>
      <c r="AQ1167" s="391">
        <v>0</v>
      </c>
      <c r="AR1167" s="391">
        <v>0</v>
      </c>
      <c r="AS1167" s="391">
        <v>0</v>
      </c>
      <c r="AT1167" s="391">
        <v>0</v>
      </c>
      <c r="AU1167" s="391">
        <v>4.8996660999999984</v>
      </c>
      <c r="AV1167" s="391">
        <v>1.2363046200000001</v>
      </c>
      <c r="AW1167" s="391">
        <v>0</v>
      </c>
      <c r="AX1167" s="391">
        <v>39.197285000000001</v>
      </c>
      <c r="AY1167" s="391">
        <v>8.2420732000000001</v>
      </c>
    </row>
    <row r="1168" spans="1:51" customFormat="1" x14ac:dyDescent="0.25">
      <c r="A1168" s="384" t="s">
        <v>2285</v>
      </c>
      <c r="B1168" s="384" t="s">
        <v>1038</v>
      </c>
      <c r="C1168" s="382">
        <v>9</v>
      </c>
      <c r="D1168" s="384" t="s">
        <v>258</v>
      </c>
      <c r="E1168" s="382">
        <v>54</v>
      </c>
      <c r="F1168" s="386">
        <v>2031</v>
      </c>
      <c r="G1168" s="390">
        <v>570.92756999999995</v>
      </c>
      <c r="H1168" s="387">
        <v>0</v>
      </c>
      <c r="I1168" s="387">
        <v>0</v>
      </c>
      <c r="J1168" s="387">
        <v>0</v>
      </c>
      <c r="K1168" s="387">
        <v>0</v>
      </c>
      <c r="L1168" s="387">
        <v>9.2067445613109918E-3</v>
      </c>
      <c r="M1168" s="387">
        <v>2.3097107922113486E-3</v>
      </c>
      <c r="N1168" s="387">
        <v>0</v>
      </c>
      <c r="O1168" s="387">
        <v>7.3653982062908616E-2</v>
      </c>
      <c r="P1168" s="387">
        <v>1.5398142885270019E-2</v>
      </c>
      <c r="Q1168" s="391">
        <v>0</v>
      </c>
      <c r="R1168" s="391">
        <v>0</v>
      </c>
      <c r="S1168" s="391">
        <v>0</v>
      </c>
      <c r="T1168" s="391">
        <v>0</v>
      </c>
      <c r="U1168" s="391">
        <v>5.2563842999999997</v>
      </c>
      <c r="V1168" s="391">
        <v>1.31867757</v>
      </c>
      <c r="W1168" s="391">
        <v>0</v>
      </c>
      <c r="X1168" s="391">
        <v>42.051088999999997</v>
      </c>
      <c r="Y1168" s="391">
        <v>8.7912242999999997</v>
      </c>
      <c r="AA1168" s="384" t="s">
        <v>2285</v>
      </c>
      <c r="AB1168" s="384" t="s">
        <v>1038</v>
      </c>
      <c r="AC1168" s="382">
        <v>9</v>
      </c>
      <c r="AD1168" s="384" t="s">
        <v>258</v>
      </c>
      <c r="AE1168" s="382">
        <v>54</v>
      </c>
      <c r="AF1168" s="386">
        <v>2031</v>
      </c>
      <c r="AG1168" s="390">
        <v>570.92756999999995</v>
      </c>
      <c r="AH1168" s="387">
        <v>0</v>
      </c>
      <c r="AI1168" s="387">
        <v>0</v>
      </c>
      <c r="AJ1168" s="387">
        <v>0</v>
      </c>
      <c r="AK1168" s="387">
        <v>0</v>
      </c>
      <c r="AL1168" s="387">
        <v>9.2067445613109918E-3</v>
      </c>
      <c r="AM1168" s="387">
        <v>2.3097107922113486E-3</v>
      </c>
      <c r="AN1168" s="387">
        <v>0</v>
      </c>
      <c r="AO1168" s="387">
        <v>7.3653982062908616E-2</v>
      </c>
      <c r="AP1168" s="387">
        <v>1.5398142885270019E-2</v>
      </c>
      <c r="AQ1168" s="391">
        <v>0</v>
      </c>
      <c r="AR1168" s="391">
        <v>0</v>
      </c>
      <c r="AS1168" s="391">
        <v>0</v>
      </c>
      <c r="AT1168" s="391">
        <v>0</v>
      </c>
      <c r="AU1168" s="391">
        <v>5.2563842999999997</v>
      </c>
      <c r="AV1168" s="391">
        <v>1.31867757</v>
      </c>
      <c r="AW1168" s="391">
        <v>0</v>
      </c>
      <c r="AX1168" s="391">
        <v>42.051088999999997</v>
      </c>
      <c r="AY1168" s="391">
        <v>8.7912242999999997</v>
      </c>
    </row>
    <row r="1169" spans="1:51" customFormat="1" x14ac:dyDescent="0.25">
      <c r="A1169" s="384" t="s">
        <v>2286</v>
      </c>
      <c r="B1169" s="384" t="s">
        <v>1038</v>
      </c>
      <c r="C1169" s="382">
        <v>9</v>
      </c>
      <c r="D1169" s="384" t="s">
        <v>679</v>
      </c>
      <c r="E1169" s="382">
        <v>61</v>
      </c>
      <c r="F1169" s="386">
        <v>61</v>
      </c>
      <c r="G1169" s="390">
        <v>4680.0920460819998</v>
      </c>
      <c r="H1169" s="387">
        <v>0</v>
      </c>
      <c r="I1169" s="387">
        <v>0</v>
      </c>
      <c r="J1169" s="387">
        <v>0</v>
      </c>
      <c r="K1169" s="387">
        <v>0</v>
      </c>
      <c r="L1169" s="387">
        <v>1.8610791126701682E-2</v>
      </c>
      <c r="M1169" s="387">
        <v>4.2811315254949892E-3</v>
      </c>
      <c r="N1169" s="387">
        <v>0</v>
      </c>
      <c r="O1169" s="387">
        <v>0.14888632778544103</v>
      </c>
      <c r="P1169" s="387">
        <v>2.8541009085779352E-2</v>
      </c>
      <c r="Q1169" s="391">
        <v>0</v>
      </c>
      <c r="R1169" s="391">
        <v>0</v>
      </c>
      <c r="S1169" s="391">
        <v>0</v>
      </c>
      <c r="T1169" s="391">
        <v>0</v>
      </c>
      <c r="U1169" s="391">
        <v>87.100215523369997</v>
      </c>
      <c r="V1169" s="391">
        <v>20.036089600699999</v>
      </c>
      <c r="W1169" s="391">
        <v>0</v>
      </c>
      <c r="X1169" s="391">
        <v>696.80171843899996</v>
      </c>
      <c r="Y1169" s="391">
        <v>133.57454960951003</v>
      </c>
      <c r="AA1169" s="384" t="s">
        <v>2286</v>
      </c>
      <c r="AB1169" s="384" t="s">
        <v>1038</v>
      </c>
      <c r="AC1169" s="382">
        <v>9</v>
      </c>
      <c r="AD1169" s="384" t="s">
        <v>679</v>
      </c>
      <c r="AE1169" s="382">
        <v>61</v>
      </c>
      <c r="AF1169" s="386">
        <v>61</v>
      </c>
      <c r="AG1169" s="390">
        <v>4680.0920460819998</v>
      </c>
      <c r="AH1169" s="387">
        <v>0</v>
      </c>
      <c r="AI1169" s="387">
        <v>0</v>
      </c>
      <c r="AJ1169" s="387">
        <v>0</v>
      </c>
      <c r="AK1169" s="387">
        <v>0</v>
      </c>
      <c r="AL1169" s="387">
        <v>1.8610791126701682E-2</v>
      </c>
      <c r="AM1169" s="387">
        <v>4.2811315254949892E-3</v>
      </c>
      <c r="AN1169" s="387">
        <v>0</v>
      </c>
      <c r="AO1169" s="387">
        <v>0.14888632778544103</v>
      </c>
      <c r="AP1169" s="387">
        <v>2.8541009085779352E-2</v>
      </c>
      <c r="AQ1169" s="391">
        <v>0</v>
      </c>
      <c r="AR1169" s="391">
        <v>0</v>
      </c>
      <c r="AS1169" s="391">
        <v>0</v>
      </c>
      <c r="AT1169" s="391">
        <v>0</v>
      </c>
      <c r="AU1169" s="391">
        <v>87.100215523369997</v>
      </c>
      <c r="AV1169" s="391">
        <v>20.036089600699999</v>
      </c>
      <c r="AW1169" s="391">
        <v>0</v>
      </c>
      <c r="AX1169" s="391">
        <v>696.80171843899996</v>
      </c>
      <c r="AY1169" s="391">
        <v>133.57454960951003</v>
      </c>
    </row>
    <row r="1170" spans="1:51" customFormat="1" x14ac:dyDescent="0.25">
      <c r="A1170" s="384" t="s">
        <v>2287</v>
      </c>
      <c r="B1170" s="384" t="s">
        <v>1038</v>
      </c>
      <c r="C1170" s="382">
        <v>9</v>
      </c>
      <c r="D1170" s="384" t="s">
        <v>679</v>
      </c>
      <c r="E1170" s="382">
        <v>61</v>
      </c>
      <c r="F1170" s="386">
        <v>2018</v>
      </c>
      <c r="G1170" s="390">
        <v>6.2309081999999995E-2</v>
      </c>
      <c r="H1170" s="387">
        <v>0</v>
      </c>
      <c r="I1170" s="387">
        <v>0</v>
      </c>
      <c r="J1170" s="387">
        <v>0</v>
      </c>
      <c r="K1170" s="387">
        <v>0</v>
      </c>
      <c r="L1170" s="387">
        <v>2.1402552038882548E-2</v>
      </c>
      <c r="M1170" s="387">
        <v>5.1320640544824606E-3</v>
      </c>
      <c r="N1170" s="387">
        <v>0</v>
      </c>
      <c r="O1170" s="387">
        <v>0.17122060954131857</v>
      </c>
      <c r="P1170" s="387">
        <v>3.4213945087491433E-2</v>
      </c>
      <c r="Q1170" s="391">
        <v>0</v>
      </c>
      <c r="R1170" s="391">
        <v>0</v>
      </c>
      <c r="S1170" s="391">
        <v>0</v>
      </c>
      <c r="T1170" s="391">
        <v>0</v>
      </c>
      <c r="U1170" s="391">
        <v>1.3335733699999998E-3</v>
      </c>
      <c r="V1170" s="391">
        <v>3.1977420000000006E-4</v>
      </c>
      <c r="W1170" s="391">
        <v>0</v>
      </c>
      <c r="X1170" s="391">
        <v>1.0668599000000001E-2</v>
      </c>
      <c r="Y1170" s="391">
        <v>2.1318395100000005E-3</v>
      </c>
      <c r="AA1170" s="384" t="s">
        <v>2287</v>
      </c>
      <c r="AB1170" s="384" t="s">
        <v>1038</v>
      </c>
      <c r="AC1170" s="382">
        <v>9</v>
      </c>
      <c r="AD1170" s="384" t="s">
        <v>679</v>
      </c>
      <c r="AE1170" s="382">
        <v>61</v>
      </c>
      <c r="AF1170" s="386">
        <v>2018</v>
      </c>
      <c r="AG1170" s="390">
        <v>6.2309081999999995E-2</v>
      </c>
      <c r="AH1170" s="387">
        <v>0</v>
      </c>
      <c r="AI1170" s="387">
        <v>0</v>
      </c>
      <c r="AJ1170" s="387">
        <v>0</v>
      </c>
      <c r="AK1170" s="387">
        <v>0</v>
      </c>
      <c r="AL1170" s="387">
        <v>2.1402552038882548E-2</v>
      </c>
      <c r="AM1170" s="387">
        <v>5.1320640544824606E-3</v>
      </c>
      <c r="AN1170" s="387">
        <v>0</v>
      </c>
      <c r="AO1170" s="387">
        <v>0.17122060954131857</v>
      </c>
      <c r="AP1170" s="387">
        <v>3.4213945087491433E-2</v>
      </c>
      <c r="AQ1170" s="391">
        <v>0</v>
      </c>
      <c r="AR1170" s="391">
        <v>0</v>
      </c>
      <c r="AS1170" s="391">
        <v>0</v>
      </c>
      <c r="AT1170" s="391">
        <v>0</v>
      </c>
      <c r="AU1170" s="391">
        <v>1.3335733699999998E-3</v>
      </c>
      <c r="AV1170" s="391">
        <v>3.1977420000000006E-4</v>
      </c>
      <c r="AW1170" s="391">
        <v>0</v>
      </c>
      <c r="AX1170" s="391">
        <v>1.0668599000000001E-2</v>
      </c>
      <c r="AY1170" s="391">
        <v>2.1318395100000005E-3</v>
      </c>
    </row>
    <row r="1171" spans="1:51" customFormat="1" x14ac:dyDescent="0.25">
      <c r="A1171" s="384" t="s">
        <v>2288</v>
      </c>
      <c r="B1171" s="384" t="s">
        <v>1038</v>
      </c>
      <c r="C1171" s="382">
        <v>9</v>
      </c>
      <c r="D1171" s="384" t="s">
        <v>679</v>
      </c>
      <c r="E1171" s="382">
        <v>61</v>
      </c>
      <c r="F1171" s="386">
        <v>2019</v>
      </c>
      <c r="G1171" s="390">
        <v>3.8942606999999998</v>
      </c>
      <c r="H1171" s="387">
        <v>0</v>
      </c>
      <c r="I1171" s="387">
        <v>0</v>
      </c>
      <c r="J1171" s="387">
        <v>0</v>
      </c>
      <c r="K1171" s="387">
        <v>0</v>
      </c>
      <c r="L1171" s="387">
        <v>2.1402492134129595E-2</v>
      </c>
      <c r="M1171" s="387">
        <v>5.1320607528920707E-3</v>
      </c>
      <c r="N1171" s="387">
        <v>0</v>
      </c>
      <c r="O1171" s="387">
        <v>0.1712199930528534</v>
      </c>
      <c r="P1171" s="387">
        <v>3.421390894554132E-2</v>
      </c>
      <c r="Q1171" s="391">
        <v>0</v>
      </c>
      <c r="R1171" s="391">
        <v>0</v>
      </c>
      <c r="S1171" s="391">
        <v>0</v>
      </c>
      <c r="T1171" s="391">
        <v>0</v>
      </c>
      <c r="U1171" s="391">
        <v>8.334688400000001E-2</v>
      </c>
      <c r="V1171" s="391">
        <v>1.9985582500000001E-2</v>
      </c>
      <c r="W1171" s="391">
        <v>0</v>
      </c>
      <c r="X1171" s="391">
        <v>0.66677529000000002</v>
      </c>
      <c r="Y1171" s="391">
        <v>0.133237881</v>
      </c>
      <c r="AA1171" s="384" t="s">
        <v>2288</v>
      </c>
      <c r="AB1171" s="384" t="s">
        <v>1038</v>
      </c>
      <c r="AC1171" s="382">
        <v>9</v>
      </c>
      <c r="AD1171" s="384" t="s">
        <v>679</v>
      </c>
      <c r="AE1171" s="382">
        <v>61</v>
      </c>
      <c r="AF1171" s="386">
        <v>2019</v>
      </c>
      <c r="AG1171" s="390">
        <v>3.8942606999999998</v>
      </c>
      <c r="AH1171" s="387">
        <v>0</v>
      </c>
      <c r="AI1171" s="387">
        <v>0</v>
      </c>
      <c r="AJ1171" s="387">
        <v>0</v>
      </c>
      <c r="AK1171" s="387">
        <v>0</v>
      </c>
      <c r="AL1171" s="387">
        <v>2.1402492134129595E-2</v>
      </c>
      <c r="AM1171" s="387">
        <v>5.1320607528920707E-3</v>
      </c>
      <c r="AN1171" s="387">
        <v>0</v>
      </c>
      <c r="AO1171" s="387">
        <v>0.1712199930528534</v>
      </c>
      <c r="AP1171" s="387">
        <v>3.421390894554132E-2</v>
      </c>
      <c r="AQ1171" s="391">
        <v>0</v>
      </c>
      <c r="AR1171" s="391">
        <v>0</v>
      </c>
      <c r="AS1171" s="391">
        <v>0</v>
      </c>
      <c r="AT1171" s="391">
        <v>0</v>
      </c>
      <c r="AU1171" s="391">
        <v>8.334688400000001E-2</v>
      </c>
      <c r="AV1171" s="391">
        <v>1.9985582500000001E-2</v>
      </c>
      <c r="AW1171" s="391">
        <v>0</v>
      </c>
      <c r="AX1171" s="391">
        <v>0.66677529000000002</v>
      </c>
      <c r="AY1171" s="391">
        <v>0.133237881</v>
      </c>
    </row>
    <row r="1172" spans="1:51" customFormat="1" x14ac:dyDescent="0.25">
      <c r="A1172" s="384" t="s">
        <v>2289</v>
      </c>
      <c r="B1172" s="384" t="s">
        <v>1038</v>
      </c>
      <c r="C1172" s="382">
        <v>9</v>
      </c>
      <c r="D1172" s="384" t="s">
        <v>679</v>
      </c>
      <c r="E1172" s="382">
        <v>61</v>
      </c>
      <c r="F1172" s="386">
        <v>2020</v>
      </c>
      <c r="G1172" s="390">
        <v>5.8886288000000011</v>
      </c>
      <c r="H1172" s="387">
        <v>0</v>
      </c>
      <c r="I1172" s="387">
        <v>0</v>
      </c>
      <c r="J1172" s="387">
        <v>0</v>
      </c>
      <c r="K1172" s="387">
        <v>0</v>
      </c>
      <c r="L1172" s="387">
        <v>2.1402521924968332E-2</v>
      </c>
      <c r="M1172" s="387">
        <v>5.1320548512074652E-3</v>
      </c>
      <c r="N1172" s="387">
        <v>0</v>
      </c>
      <c r="O1172" s="387">
        <v>0.17122034250146656</v>
      </c>
      <c r="P1172" s="387">
        <v>3.4213873185553821E-2</v>
      </c>
      <c r="Q1172" s="391">
        <v>0</v>
      </c>
      <c r="R1172" s="391">
        <v>0</v>
      </c>
      <c r="S1172" s="391">
        <v>0</v>
      </c>
      <c r="T1172" s="391">
        <v>0</v>
      </c>
      <c r="U1172" s="391">
        <v>0.12603150699999999</v>
      </c>
      <c r="V1172" s="391">
        <v>3.0220766E-2</v>
      </c>
      <c r="W1172" s="391">
        <v>0</v>
      </c>
      <c r="X1172" s="391">
        <v>1.0082530400000003</v>
      </c>
      <c r="Y1172" s="391">
        <v>0.20147279900000001</v>
      </c>
      <c r="AA1172" s="384" t="s">
        <v>2289</v>
      </c>
      <c r="AB1172" s="384" t="s">
        <v>1038</v>
      </c>
      <c r="AC1172" s="382">
        <v>9</v>
      </c>
      <c r="AD1172" s="384" t="s">
        <v>679</v>
      </c>
      <c r="AE1172" s="382">
        <v>61</v>
      </c>
      <c r="AF1172" s="386">
        <v>2020</v>
      </c>
      <c r="AG1172" s="390">
        <v>5.8886288000000011</v>
      </c>
      <c r="AH1172" s="387">
        <v>0</v>
      </c>
      <c r="AI1172" s="387">
        <v>0</v>
      </c>
      <c r="AJ1172" s="387">
        <v>0</v>
      </c>
      <c r="AK1172" s="387">
        <v>0</v>
      </c>
      <c r="AL1172" s="387">
        <v>2.1402521924968332E-2</v>
      </c>
      <c r="AM1172" s="387">
        <v>5.1320548512074652E-3</v>
      </c>
      <c r="AN1172" s="387">
        <v>0</v>
      </c>
      <c r="AO1172" s="387">
        <v>0.17122034250146656</v>
      </c>
      <c r="AP1172" s="387">
        <v>3.4213873185553821E-2</v>
      </c>
      <c r="AQ1172" s="391">
        <v>0</v>
      </c>
      <c r="AR1172" s="391">
        <v>0</v>
      </c>
      <c r="AS1172" s="391">
        <v>0</v>
      </c>
      <c r="AT1172" s="391">
        <v>0</v>
      </c>
      <c r="AU1172" s="391">
        <v>0.12603150699999999</v>
      </c>
      <c r="AV1172" s="391">
        <v>3.0220766E-2</v>
      </c>
      <c r="AW1172" s="391">
        <v>0</v>
      </c>
      <c r="AX1172" s="391">
        <v>1.0082530400000003</v>
      </c>
      <c r="AY1172" s="391">
        <v>0.20147279900000001</v>
      </c>
    </row>
    <row r="1173" spans="1:51" x14ac:dyDescent="0.25">
      <c r="A1173" s="384" t="s">
        <v>2290</v>
      </c>
      <c r="B1173" s="384" t="s">
        <v>1038</v>
      </c>
      <c r="C1173" s="382">
        <v>9</v>
      </c>
      <c r="D1173" s="384" t="s">
        <v>679</v>
      </c>
      <c r="E1173" s="382">
        <v>61</v>
      </c>
      <c r="F1173" s="386">
        <v>2021</v>
      </c>
      <c r="G1173" s="390">
        <v>7.5237833000000016</v>
      </c>
      <c r="H1173" s="387">
        <v>0</v>
      </c>
      <c r="I1173" s="387">
        <v>0</v>
      </c>
      <c r="J1173" s="387">
        <v>0</v>
      </c>
      <c r="K1173" s="387">
        <v>0</v>
      </c>
      <c r="L1173" s="387">
        <v>2.1697984177720796E-2</v>
      </c>
      <c r="M1173" s="387">
        <v>5.1320574317976425E-3</v>
      </c>
      <c r="N1173" s="387">
        <v>0</v>
      </c>
      <c r="O1173" s="387">
        <v>0.17358360653476018</v>
      </c>
      <c r="P1173" s="387">
        <v>3.4213927984874305E-2</v>
      </c>
      <c r="Q1173" s="391">
        <v>0</v>
      </c>
      <c r="R1173" s="391">
        <v>0</v>
      </c>
      <c r="S1173" s="391">
        <v>0</v>
      </c>
      <c r="T1173" s="391">
        <v>0</v>
      </c>
      <c r="U1173" s="391">
        <v>0.16325093099999999</v>
      </c>
      <c r="V1173" s="391">
        <v>3.8612488E-2</v>
      </c>
      <c r="W1173" s="391">
        <v>0</v>
      </c>
      <c r="X1173" s="391">
        <v>1.3060054399999999</v>
      </c>
      <c r="Y1173" s="391">
        <v>0.25741818</v>
      </c>
      <c r="AA1173" s="384" t="s">
        <v>2290</v>
      </c>
      <c r="AB1173" s="384" t="s">
        <v>1038</v>
      </c>
      <c r="AC1173" s="382">
        <v>9</v>
      </c>
      <c r="AD1173" s="384" t="s">
        <v>679</v>
      </c>
      <c r="AE1173" s="382">
        <v>61</v>
      </c>
      <c r="AF1173" s="386">
        <v>2021</v>
      </c>
      <c r="AG1173" s="390">
        <v>7.5237833000000016</v>
      </c>
      <c r="AH1173" s="387">
        <v>0</v>
      </c>
      <c r="AI1173" s="387">
        <v>0</v>
      </c>
      <c r="AJ1173" s="387">
        <v>0</v>
      </c>
      <c r="AK1173" s="387">
        <v>0</v>
      </c>
      <c r="AL1173" s="387">
        <v>2.1697984177720796E-2</v>
      </c>
      <c r="AM1173" s="387">
        <v>5.1320574317976425E-3</v>
      </c>
      <c r="AN1173" s="387">
        <v>0</v>
      </c>
      <c r="AO1173" s="387">
        <v>0.17358360653476018</v>
      </c>
      <c r="AP1173" s="387">
        <v>3.4213927984874305E-2</v>
      </c>
      <c r="AQ1173" s="391">
        <v>0</v>
      </c>
      <c r="AR1173" s="391">
        <v>0</v>
      </c>
      <c r="AS1173" s="391">
        <v>0</v>
      </c>
      <c r="AT1173" s="391">
        <v>0</v>
      </c>
      <c r="AU1173" s="391">
        <v>0.16325093099999999</v>
      </c>
      <c r="AV1173" s="391">
        <v>3.8612488E-2</v>
      </c>
      <c r="AW1173" s="391">
        <v>0</v>
      </c>
      <c r="AX1173" s="391">
        <v>1.3060054399999999</v>
      </c>
      <c r="AY1173" s="391">
        <v>0.25741818</v>
      </c>
    </row>
    <row r="1174" spans="1:51" x14ac:dyDescent="0.25">
      <c r="A1174" s="384" t="s">
        <v>2291</v>
      </c>
      <c r="B1174" s="384" t="s">
        <v>1038</v>
      </c>
      <c r="C1174" s="382">
        <v>9</v>
      </c>
      <c r="D1174" s="384" t="s">
        <v>679</v>
      </c>
      <c r="E1174" s="382">
        <v>61</v>
      </c>
      <c r="F1174" s="386">
        <v>2022</v>
      </c>
      <c r="G1174" s="390">
        <v>8.5978575999999975</v>
      </c>
      <c r="H1174" s="387">
        <v>0</v>
      </c>
      <c r="I1174" s="387">
        <v>0</v>
      </c>
      <c r="J1174" s="387">
        <v>0</v>
      </c>
      <c r="K1174" s="387">
        <v>0</v>
      </c>
      <c r="L1174" s="387">
        <v>2.1698021609476304E-2</v>
      </c>
      <c r="M1174" s="387">
        <v>5.1320646436386671E-3</v>
      </c>
      <c r="N1174" s="387">
        <v>0</v>
      </c>
      <c r="O1174" s="387">
        <v>0.17358421939902802</v>
      </c>
      <c r="P1174" s="387">
        <v>3.4213959300744869E-2</v>
      </c>
      <c r="Q1174" s="391">
        <v>0</v>
      </c>
      <c r="R1174" s="391">
        <v>0</v>
      </c>
      <c r="S1174" s="391">
        <v>0</v>
      </c>
      <c r="T1174" s="391">
        <v>0</v>
      </c>
      <c r="U1174" s="391">
        <v>0.18655650000000001</v>
      </c>
      <c r="V1174" s="391">
        <v>4.4124760999999992E-2</v>
      </c>
      <c r="W1174" s="391">
        <v>0</v>
      </c>
      <c r="X1174" s="391">
        <v>1.4924524000000001</v>
      </c>
      <c r="Y1174" s="391">
        <v>0.29416674999999987</v>
      </c>
      <c r="AA1174" s="384" t="s">
        <v>2291</v>
      </c>
      <c r="AB1174" s="384" t="s">
        <v>1038</v>
      </c>
      <c r="AC1174" s="382">
        <v>9</v>
      </c>
      <c r="AD1174" s="384" t="s">
        <v>679</v>
      </c>
      <c r="AE1174" s="382">
        <v>61</v>
      </c>
      <c r="AF1174" s="386">
        <v>2022</v>
      </c>
      <c r="AG1174" s="390">
        <v>8.5978575999999975</v>
      </c>
      <c r="AH1174" s="387">
        <v>0</v>
      </c>
      <c r="AI1174" s="387">
        <v>0</v>
      </c>
      <c r="AJ1174" s="387">
        <v>0</v>
      </c>
      <c r="AK1174" s="387">
        <v>0</v>
      </c>
      <c r="AL1174" s="387">
        <v>2.1698021609476304E-2</v>
      </c>
      <c r="AM1174" s="387">
        <v>5.1320646436386671E-3</v>
      </c>
      <c r="AN1174" s="387">
        <v>0</v>
      </c>
      <c r="AO1174" s="387">
        <v>0.17358421939902802</v>
      </c>
      <c r="AP1174" s="387">
        <v>3.4213959300744869E-2</v>
      </c>
      <c r="AQ1174" s="391">
        <v>0</v>
      </c>
      <c r="AR1174" s="391">
        <v>0</v>
      </c>
      <c r="AS1174" s="391">
        <v>0</v>
      </c>
      <c r="AT1174" s="391">
        <v>0</v>
      </c>
      <c r="AU1174" s="391">
        <v>0.18655650000000001</v>
      </c>
      <c r="AV1174" s="391">
        <v>4.4124760999999992E-2</v>
      </c>
      <c r="AW1174" s="391">
        <v>0</v>
      </c>
      <c r="AX1174" s="391">
        <v>1.4924524000000001</v>
      </c>
      <c r="AY1174" s="391">
        <v>0.29416674999999987</v>
      </c>
    </row>
    <row r="1175" spans="1:51" x14ac:dyDescent="0.25">
      <c r="A1175" s="384" t="s">
        <v>2292</v>
      </c>
      <c r="B1175" s="384" t="s">
        <v>1038</v>
      </c>
      <c r="C1175" s="382">
        <v>9</v>
      </c>
      <c r="D1175" s="384" t="s">
        <v>679</v>
      </c>
      <c r="E1175" s="382">
        <v>61</v>
      </c>
      <c r="F1175" s="386">
        <v>2023</v>
      </c>
      <c r="G1175" s="390">
        <v>8.7038486000000042</v>
      </c>
      <c r="H1175" s="387">
        <v>0</v>
      </c>
      <c r="I1175" s="387">
        <v>0</v>
      </c>
      <c r="J1175" s="387">
        <v>0</v>
      </c>
      <c r="K1175" s="387">
        <v>0</v>
      </c>
      <c r="L1175" s="387">
        <v>2.1697879487471771E-2</v>
      </c>
      <c r="M1175" s="387">
        <v>5.1320505506035549E-3</v>
      </c>
      <c r="N1175" s="387">
        <v>0</v>
      </c>
      <c r="O1175" s="387">
        <v>0.17358316296999915</v>
      </c>
      <c r="P1175" s="387">
        <v>3.4213794803370078E-2</v>
      </c>
      <c r="Q1175" s="391">
        <v>0</v>
      </c>
      <c r="R1175" s="391">
        <v>0</v>
      </c>
      <c r="S1175" s="391">
        <v>0</v>
      </c>
      <c r="T1175" s="391">
        <v>0</v>
      </c>
      <c r="U1175" s="391">
        <v>0.18885505799999999</v>
      </c>
      <c r="V1175" s="391">
        <v>4.4668591000000001E-2</v>
      </c>
      <c r="W1175" s="391">
        <v>0</v>
      </c>
      <c r="X1175" s="391">
        <v>1.5108415699999997</v>
      </c>
      <c r="Y1175" s="391">
        <v>0.29779169000000005</v>
      </c>
      <c r="AA1175" s="384" t="s">
        <v>2292</v>
      </c>
      <c r="AB1175" s="384" t="s">
        <v>1038</v>
      </c>
      <c r="AC1175" s="382">
        <v>9</v>
      </c>
      <c r="AD1175" s="384" t="s">
        <v>679</v>
      </c>
      <c r="AE1175" s="382">
        <v>61</v>
      </c>
      <c r="AF1175" s="386">
        <v>2023</v>
      </c>
      <c r="AG1175" s="390">
        <v>8.7038486000000042</v>
      </c>
      <c r="AH1175" s="387">
        <v>0</v>
      </c>
      <c r="AI1175" s="387">
        <v>0</v>
      </c>
      <c r="AJ1175" s="387">
        <v>0</v>
      </c>
      <c r="AK1175" s="387">
        <v>0</v>
      </c>
      <c r="AL1175" s="387">
        <v>2.1697879487471771E-2</v>
      </c>
      <c r="AM1175" s="387">
        <v>5.1320505506035549E-3</v>
      </c>
      <c r="AN1175" s="387">
        <v>0</v>
      </c>
      <c r="AO1175" s="387">
        <v>0.17358316296999915</v>
      </c>
      <c r="AP1175" s="387">
        <v>3.4213794803370078E-2</v>
      </c>
      <c r="AQ1175" s="391">
        <v>0</v>
      </c>
      <c r="AR1175" s="391">
        <v>0</v>
      </c>
      <c r="AS1175" s="391">
        <v>0</v>
      </c>
      <c r="AT1175" s="391">
        <v>0</v>
      </c>
      <c r="AU1175" s="391">
        <v>0.18885505799999999</v>
      </c>
      <c r="AV1175" s="391">
        <v>4.4668591000000001E-2</v>
      </c>
      <c r="AW1175" s="391">
        <v>0</v>
      </c>
      <c r="AX1175" s="391">
        <v>1.5108415699999997</v>
      </c>
      <c r="AY1175" s="391">
        <v>0.29779169000000005</v>
      </c>
    </row>
    <row r="1176" spans="1:51" x14ac:dyDescent="0.25">
      <c r="A1176" s="384" t="s">
        <v>2293</v>
      </c>
      <c r="B1176" s="384" t="s">
        <v>1038</v>
      </c>
      <c r="C1176" s="382">
        <v>9</v>
      </c>
      <c r="D1176" s="384" t="s">
        <v>679</v>
      </c>
      <c r="E1176" s="382">
        <v>61</v>
      </c>
      <c r="F1176" s="386">
        <v>2024</v>
      </c>
      <c r="G1176" s="390">
        <v>52.279748000000012</v>
      </c>
      <c r="H1176" s="387">
        <v>0</v>
      </c>
      <c r="I1176" s="387">
        <v>0</v>
      </c>
      <c r="J1176" s="387">
        <v>0</v>
      </c>
      <c r="K1176" s="387">
        <v>0</v>
      </c>
      <c r="L1176" s="387">
        <v>1.8747111596635845E-2</v>
      </c>
      <c r="M1176" s="387">
        <v>4.3206877737819224E-3</v>
      </c>
      <c r="N1176" s="387">
        <v>0</v>
      </c>
      <c r="O1176" s="387">
        <v>0.14997693370671944</v>
      </c>
      <c r="P1176" s="387">
        <v>2.8804738500269732E-2</v>
      </c>
      <c r="Q1176" s="391">
        <v>0</v>
      </c>
      <c r="R1176" s="391">
        <v>0</v>
      </c>
      <c r="S1176" s="391">
        <v>0</v>
      </c>
      <c r="T1176" s="391">
        <v>0</v>
      </c>
      <c r="U1176" s="391">
        <v>0.98009426999999982</v>
      </c>
      <c r="V1176" s="391">
        <v>0.22588446799999995</v>
      </c>
      <c r="W1176" s="391">
        <v>0</v>
      </c>
      <c r="X1176" s="391">
        <v>7.8407563000000007</v>
      </c>
      <c r="Y1176" s="391">
        <v>1.5059044699999999</v>
      </c>
      <c r="AA1176" s="384" t="s">
        <v>2293</v>
      </c>
      <c r="AB1176" s="384" t="s">
        <v>1038</v>
      </c>
      <c r="AC1176" s="382">
        <v>9</v>
      </c>
      <c r="AD1176" s="384" t="s">
        <v>679</v>
      </c>
      <c r="AE1176" s="382">
        <v>61</v>
      </c>
      <c r="AF1176" s="386">
        <v>2024</v>
      </c>
      <c r="AG1176" s="390">
        <v>52.279748000000012</v>
      </c>
      <c r="AH1176" s="387">
        <v>0</v>
      </c>
      <c r="AI1176" s="387">
        <v>0</v>
      </c>
      <c r="AJ1176" s="387">
        <v>0</v>
      </c>
      <c r="AK1176" s="387">
        <v>0</v>
      </c>
      <c r="AL1176" s="387">
        <v>1.8747111596635845E-2</v>
      </c>
      <c r="AM1176" s="387">
        <v>4.3206877737819224E-3</v>
      </c>
      <c r="AN1176" s="387">
        <v>0</v>
      </c>
      <c r="AO1176" s="387">
        <v>0.14997693370671944</v>
      </c>
      <c r="AP1176" s="387">
        <v>2.8804738500269732E-2</v>
      </c>
      <c r="AQ1176" s="391">
        <v>0</v>
      </c>
      <c r="AR1176" s="391">
        <v>0</v>
      </c>
      <c r="AS1176" s="391">
        <v>0</v>
      </c>
      <c r="AT1176" s="391">
        <v>0</v>
      </c>
      <c r="AU1176" s="391">
        <v>0.98009426999999982</v>
      </c>
      <c r="AV1176" s="391">
        <v>0.22588446799999995</v>
      </c>
      <c r="AW1176" s="391">
        <v>0</v>
      </c>
      <c r="AX1176" s="391">
        <v>7.8407563000000007</v>
      </c>
      <c r="AY1176" s="391">
        <v>1.5059044699999999</v>
      </c>
    </row>
    <row r="1177" spans="1:51" x14ac:dyDescent="0.25">
      <c r="A1177" s="384" t="s">
        <v>2294</v>
      </c>
      <c r="B1177" s="384" t="s">
        <v>1038</v>
      </c>
      <c r="C1177" s="382">
        <v>9</v>
      </c>
      <c r="D1177" s="384" t="s">
        <v>679</v>
      </c>
      <c r="E1177" s="382">
        <v>61</v>
      </c>
      <c r="F1177" s="386">
        <v>2025</v>
      </c>
      <c r="G1177" s="390">
        <v>174.96150000000003</v>
      </c>
      <c r="H1177" s="387">
        <v>0</v>
      </c>
      <c r="I1177" s="387">
        <v>0</v>
      </c>
      <c r="J1177" s="387">
        <v>0</v>
      </c>
      <c r="K1177" s="387">
        <v>0</v>
      </c>
      <c r="L1177" s="387">
        <v>1.8707472215315938E-2</v>
      </c>
      <c r="M1177" s="387">
        <v>4.3104727039948781E-3</v>
      </c>
      <c r="N1177" s="387">
        <v>0</v>
      </c>
      <c r="O1177" s="387">
        <v>0.14965985545391411</v>
      </c>
      <c r="P1177" s="387">
        <v>2.8736642061253471E-2</v>
      </c>
      <c r="Q1177" s="391">
        <v>0</v>
      </c>
      <c r="R1177" s="391">
        <v>0</v>
      </c>
      <c r="S1177" s="391">
        <v>0</v>
      </c>
      <c r="T1177" s="391">
        <v>0</v>
      </c>
      <c r="U1177" s="391">
        <v>3.2730874000000001</v>
      </c>
      <c r="V1177" s="391">
        <v>0.75416676999999999</v>
      </c>
      <c r="W1177" s="391">
        <v>0</v>
      </c>
      <c r="X1177" s="391">
        <v>26.1847128</v>
      </c>
      <c r="Y1177" s="391">
        <v>5.027806</v>
      </c>
      <c r="AA1177" s="384" t="s">
        <v>2294</v>
      </c>
      <c r="AB1177" s="384" t="s">
        <v>1038</v>
      </c>
      <c r="AC1177" s="382">
        <v>9</v>
      </c>
      <c r="AD1177" s="384" t="s">
        <v>679</v>
      </c>
      <c r="AE1177" s="382">
        <v>61</v>
      </c>
      <c r="AF1177" s="386">
        <v>2025</v>
      </c>
      <c r="AG1177" s="390">
        <v>174.96150000000003</v>
      </c>
      <c r="AH1177" s="387">
        <v>0</v>
      </c>
      <c r="AI1177" s="387">
        <v>0</v>
      </c>
      <c r="AJ1177" s="387">
        <v>0</v>
      </c>
      <c r="AK1177" s="387">
        <v>0</v>
      </c>
      <c r="AL1177" s="387">
        <v>1.8707472215315938E-2</v>
      </c>
      <c r="AM1177" s="387">
        <v>4.3104727039948781E-3</v>
      </c>
      <c r="AN1177" s="387">
        <v>0</v>
      </c>
      <c r="AO1177" s="387">
        <v>0.14965985545391411</v>
      </c>
      <c r="AP1177" s="387">
        <v>2.8736642061253471E-2</v>
      </c>
      <c r="AQ1177" s="391">
        <v>0</v>
      </c>
      <c r="AR1177" s="391">
        <v>0</v>
      </c>
      <c r="AS1177" s="391">
        <v>0</v>
      </c>
      <c r="AT1177" s="391">
        <v>0</v>
      </c>
      <c r="AU1177" s="391">
        <v>3.2730874000000001</v>
      </c>
      <c r="AV1177" s="391">
        <v>0.75416676999999999</v>
      </c>
      <c r="AW1177" s="391">
        <v>0</v>
      </c>
      <c r="AX1177" s="391">
        <v>26.1847128</v>
      </c>
      <c r="AY1177" s="391">
        <v>5.027806</v>
      </c>
    </row>
    <row r="1178" spans="1:51" x14ac:dyDescent="0.25">
      <c r="A1178" s="384" t="s">
        <v>2295</v>
      </c>
      <c r="B1178" s="384" t="s">
        <v>1038</v>
      </c>
      <c r="C1178" s="382">
        <v>9</v>
      </c>
      <c r="D1178" s="384" t="s">
        <v>679</v>
      </c>
      <c r="E1178" s="382">
        <v>61</v>
      </c>
      <c r="F1178" s="386">
        <v>2026</v>
      </c>
      <c r="G1178" s="390">
        <v>278.33541999999994</v>
      </c>
      <c r="H1178" s="387">
        <v>0</v>
      </c>
      <c r="I1178" s="387">
        <v>0</v>
      </c>
      <c r="J1178" s="387">
        <v>0</v>
      </c>
      <c r="K1178" s="387">
        <v>0</v>
      </c>
      <c r="L1178" s="387">
        <v>1.8670147335182855E-2</v>
      </c>
      <c r="M1178" s="387">
        <v>4.3008505708687743E-3</v>
      </c>
      <c r="N1178" s="387">
        <v>0</v>
      </c>
      <c r="O1178" s="387">
        <v>0.14936119880107246</v>
      </c>
      <c r="P1178" s="387">
        <v>2.8672484802688789E-2</v>
      </c>
      <c r="Q1178" s="391">
        <v>0</v>
      </c>
      <c r="R1178" s="391">
        <v>0</v>
      </c>
      <c r="S1178" s="391">
        <v>0</v>
      </c>
      <c r="T1178" s="391">
        <v>0</v>
      </c>
      <c r="U1178" s="391">
        <v>5.1965632999999993</v>
      </c>
      <c r="V1178" s="391">
        <v>1.1970790499999999</v>
      </c>
      <c r="W1178" s="391">
        <v>0</v>
      </c>
      <c r="X1178" s="391">
        <v>41.572511999999989</v>
      </c>
      <c r="Y1178" s="391">
        <v>7.9805680999999993</v>
      </c>
      <c r="AA1178" s="384" t="s">
        <v>2295</v>
      </c>
      <c r="AB1178" s="384" t="s">
        <v>1038</v>
      </c>
      <c r="AC1178" s="382">
        <v>9</v>
      </c>
      <c r="AD1178" s="384" t="s">
        <v>679</v>
      </c>
      <c r="AE1178" s="382">
        <v>61</v>
      </c>
      <c r="AF1178" s="386">
        <v>2026</v>
      </c>
      <c r="AG1178" s="390">
        <v>278.33541999999994</v>
      </c>
      <c r="AH1178" s="387">
        <v>0</v>
      </c>
      <c r="AI1178" s="387">
        <v>0</v>
      </c>
      <c r="AJ1178" s="387">
        <v>0</v>
      </c>
      <c r="AK1178" s="387">
        <v>0</v>
      </c>
      <c r="AL1178" s="387">
        <v>1.8670147335182855E-2</v>
      </c>
      <c r="AM1178" s="387">
        <v>4.3008505708687743E-3</v>
      </c>
      <c r="AN1178" s="387">
        <v>0</v>
      </c>
      <c r="AO1178" s="387">
        <v>0.14936119880107246</v>
      </c>
      <c r="AP1178" s="387">
        <v>2.8672484802688789E-2</v>
      </c>
      <c r="AQ1178" s="391">
        <v>0</v>
      </c>
      <c r="AR1178" s="391">
        <v>0</v>
      </c>
      <c r="AS1178" s="391">
        <v>0</v>
      </c>
      <c r="AT1178" s="391">
        <v>0</v>
      </c>
      <c r="AU1178" s="391">
        <v>5.1965632999999993</v>
      </c>
      <c r="AV1178" s="391">
        <v>1.1970790499999999</v>
      </c>
      <c r="AW1178" s="391">
        <v>0</v>
      </c>
      <c r="AX1178" s="391">
        <v>41.572511999999989</v>
      </c>
      <c r="AY1178" s="391">
        <v>7.9805680999999993</v>
      </c>
    </row>
    <row r="1179" spans="1:51" s="310" customFormat="1" x14ac:dyDescent="0.25">
      <c r="A1179" s="384" t="s">
        <v>2296</v>
      </c>
      <c r="B1179" s="384" t="s">
        <v>1038</v>
      </c>
      <c r="C1179" s="382">
        <v>9</v>
      </c>
      <c r="D1179" s="384" t="s">
        <v>679</v>
      </c>
      <c r="E1179" s="382">
        <v>61</v>
      </c>
      <c r="F1179" s="386">
        <v>2027</v>
      </c>
      <c r="G1179" s="390">
        <v>488.20195999999999</v>
      </c>
      <c r="H1179" s="387">
        <v>0</v>
      </c>
      <c r="I1179" s="387">
        <v>0</v>
      </c>
      <c r="J1179" s="387">
        <v>0</v>
      </c>
      <c r="K1179" s="387">
        <v>0</v>
      </c>
      <c r="L1179" s="387">
        <v>1.8656092859602621E-2</v>
      </c>
      <c r="M1179" s="387">
        <v>4.2917137202808436E-3</v>
      </c>
      <c r="N1179" s="387">
        <v>0</v>
      </c>
      <c r="O1179" s="387">
        <v>0.14924865930485004</v>
      </c>
      <c r="P1179" s="387">
        <v>2.8611524009448882E-2</v>
      </c>
      <c r="Q1179" s="391">
        <v>0</v>
      </c>
      <c r="R1179" s="391">
        <v>0</v>
      </c>
      <c r="S1179" s="391">
        <v>0</v>
      </c>
      <c r="T1179" s="391">
        <v>0</v>
      </c>
      <c r="U1179" s="391">
        <v>9.1079411000000032</v>
      </c>
      <c r="V1179" s="391">
        <v>2.0952230499999995</v>
      </c>
      <c r="W1179" s="391">
        <v>0</v>
      </c>
      <c r="X1179" s="391">
        <v>72.863488000000018</v>
      </c>
      <c r="Y1179" s="391">
        <v>13.968202100000003</v>
      </c>
      <c r="AA1179" s="384" t="s">
        <v>2296</v>
      </c>
      <c r="AB1179" s="384" t="s">
        <v>1038</v>
      </c>
      <c r="AC1179" s="382">
        <v>9</v>
      </c>
      <c r="AD1179" s="384" t="s">
        <v>679</v>
      </c>
      <c r="AE1179" s="382">
        <v>61</v>
      </c>
      <c r="AF1179" s="386">
        <v>2027</v>
      </c>
      <c r="AG1179" s="390">
        <v>488.20195999999999</v>
      </c>
      <c r="AH1179" s="387">
        <v>0</v>
      </c>
      <c r="AI1179" s="387">
        <v>0</v>
      </c>
      <c r="AJ1179" s="387">
        <v>0</v>
      </c>
      <c r="AK1179" s="387">
        <v>0</v>
      </c>
      <c r="AL1179" s="387">
        <v>1.8656092859602621E-2</v>
      </c>
      <c r="AM1179" s="387">
        <v>4.2917137202808436E-3</v>
      </c>
      <c r="AN1179" s="387">
        <v>0</v>
      </c>
      <c r="AO1179" s="387">
        <v>0.14924865930485004</v>
      </c>
      <c r="AP1179" s="387">
        <v>2.8611524009448882E-2</v>
      </c>
      <c r="AQ1179" s="391">
        <v>0</v>
      </c>
      <c r="AR1179" s="391">
        <v>0</v>
      </c>
      <c r="AS1179" s="391">
        <v>0</v>
      </c>
      <c r="AT1179" s="391">
        <v>0</v>
      </c>
      <c r="AU1179" s="391">
        <v>9.1079411000000032</v>
      </c>
      <c r="AV1179" s="391">
        <v>2.0952230499999995</v>
      </c>
      <c r="AW1179" s="391">
        <v>0</v>
      </c>
      <c r="AX1179" s="391">
        <v>72.863488000000018</v>
      </c>
      <c r="AY1179" s="391">
        <v>13.968202100000003</v>
      </c>
    </row>
    <row r="1180" spans="1:51" x14ac:dyDescent="0.25">
      <c r="A1180" s="384" t="s">
        <v>2297</v>
      </c>
      <c r="B1180" s="384" t="s">
        <v>1038</v>
      </c>
      <c r="C1180" s="382">
        <v>9</v>
      </c>
      <c r="D1180" s="384" t="s">
        <v>679</v>
      </c>
      <c r="E1180" s="382">
        <v>61</v>
      </c>
      <c r="F1180" s="386">
        <v>2028</v>
      </c>
      <c r="G1180" s="390">
        <v>697.76711999999998</v>
      </c>
      <c r="H1180" s="387">
        <v>0</v>
      </c>
      <c r="I1180" s="387">
        <v>0</v>
      </c>
      <c r="J1180" s="387">
        <v>0</v>
      </c>
      <c r="K1180" s="387">
        <v>0</v>
      </c>
      <c r="L1180" s="387">
        <v>1.8620364771558737E-2</v>
      </c>
      <c r="M1180" s="387">
        <v>4.2824649003237632E-3</v>
      </c>
      <c r="N1180" s="387">
        <v>0</v>
      </c>
      <c r="O1180" s="387">
        <v>0.14896303655007415</v>
      </c>
      <c r="P1180" s="387">
        <v>2.8549894698391646E-2</v>
      </c>
      <c r="Q1180" s="391">
        <v>0</v>
      </c>
      <c r="R1180" s="391">
        <v>0</v>
      </c>
      <c r="S1180" s="391">
        <v>0</v>
      </c>
      <c r="T1180" s="391">
        <v>0</v>
      </c>
      <c r="U1180" s="391">
        <v>12.992678299999998</v>
      </c>
      <c r="V1180" s="391">
        <v>2.9881631999999994</v>
      </c>
      <c r="W1180" s="391">
        <v>0</v>
      </c>
      <c r="X1180" s="391">
        <v>103.94150899999997</v>
      </c>
      <c r="Y1180" s="391">
        <v>19.921177800000006</v>
      </c>
      <c r="AA1180" s="384" t="s">
        <v>2297</v>
      </c>
      <c r="AB1180" s="384" t="s">
        <v>1038</v>
      </c>
      <c r="AC1180" s="382">
        <v>9</v>
      </c>
      <c r="AD1180" s="384" t="s">
        <v>679</v>
      </c>
      <c r="AE1180" s="382">
        <v>61</v>
      </c>
      <c r="AF1180" s="386">
        <v>2028</v>
      </c>
      <c r="AG1180" s="390">
        <v>697.76711999999998</v>
      </c>
      <c r="AH1180" s="387">
        <v>0</v>
      </c>
      <c r="AI1180" s="387">
        <v>0</v>
      </c>
      <c r="AJ1180" s="387">
        <v>0</v>
      </c>
      <c r="AK1180" s="387">
        <v>0</v>
      </c>
      <c r="AL1180" s="387">
        <v>1.8620364771558737E-2</v>
      </c>
      <c r="AM1180" s="387">
        <v>4.2824649003237632E-3</v>
      </c>
      <c r="AN1180" s="387">
        <v>0</v>
      </c>
      <c r="AO1180" s="387">
        <v>0.14896303655007415</v>
      </c>
      <c r="AP1180" s="387">
        <v>2.8549894698391646E-2</v>
      </c>
      <c r="AQ1180" s="391">
        <v>0</v>
      </c>
      <c r="AR1180" s="391">
        <v>0</v>
      </c>
      <c r="AS1180" s="391">
        <v>0</v>
      </c>
      <c r="AT1180" s="391">
        <v>0</v>
      </c>
      <c r="AU1180" s="391">
        <v>12.992678299999998</v>
      </c>
      <c r="AV1180" s="391">
        <v>2.9881631999999994</v>
      </c>
      <c r="AW1180" s="391">
        <v>0</v>
      </c>
      <c r="AX1180" s="391">
        <v>103.94150899999997</v>
      </c>
      <c r="AY1180" s="391">
        <v>19.921177800000006</v>
      </c>
    </row>
    <row r="1181" spans="1:51" x14ac:dyDescent="0.25">
      <c r="A1181" s="384" t="s">
        <v>2298</v>
      </c>
      <c r="B1181" s="384" t="s">
        <v>1038</v>
      </c>
      <c r="C1181" s="382">
        <v>9</v>
      </c>
      <c r="D1181" s="384" t="s">
        <v>679</v>
      </c>
      <c r="E1181" s="382">
        <v>61</v>
      </c>
      <c r="F1181" s="386">
        <v>2029</v>
      </c>
      <c r="G1181" s="390">
        <v>853.33501999999987</v>
      </c>
      <c r="H1181" s="387">
        <v>0</v>
      </c>
      <c r="I1181" s="387">
        <v>0</v>
      </c>
      <c r="J1181" s="387">
        <v>0</v>
      </c>
      <c r="K1181" s="387">
        <v>0</v>
      </c>
      <c r="L1181" s="387">
        <v>1.8586531465683901E-2</v>
      </c>
      <c r="M1181" s="387">
        <v>4.2737038965071422E-3</v>
      </c>
      <c r="N1181" s="387">
        <v>0</v>
      </c>
      <c r="O1181" s="387">
        <v>0.14869223344425736</v>
      </c>
      <c r="P1181" s="387">
        <v>2.849147688794023E-2</v>
      </c>
      <c r="Q1181" s="391">
        <v>0</v>
      </c>
      <c r="R1181" s="391">
        <v>0</v>
      </c>
      <c r="S1181" s="391">
        <v>0</v>
      </c>
      <c r="T1181" s="391">
        <v>0</v>
      </c>
      <c r="U1181" s="391">
        <v>15.860538199999999</v>
      </c>
      <c r="V1181" s="391">
        <v>3.6469011999999998</v>
      </c>
      <c r="W1181" s="391">
        <v>0</v>
      </c>
      <c r="X1181" s="391">
        <v>126.88429000000001</v>
      </c>
      <c r="Y1181" s="391">
        <v>24.312775000000009</v>
      </c>
      <c r="AA1181" s="384" t="s">
        <v>2298</v>
      </c>
      <c r="AB1181" s="384" t="s">
        <v>1038</v>
      </c>
      <c r="AC1181" s="382">
        <v>9</v>
      </c>
      <c r="AD1181" s="384" t="s">
        <v>679</v>
      </c>
      <c r="AE1181" s="382">
        <v>61</v>
      </c>
      <c r="AF1181" s="386">
        <v>2029</v>
      </c>
      <c r="AG1181" s="390">
        <v>853.33501999999987</v>
      </c>
      <c r="AH1181" s="387">
        <v>0</v>
      </c>
      <c r="AI1181" s="387">
        <v>0</v>
      </c>
      <c r="AJ1181" s="387">
        <v>0</v>
      </c>
      <c r="AK1181" s="387">
        <v>0</v>
      </c>
      <c r="AL1181" s="387">
        <v>1.8586531465683901E-2</v>
      </c>
      <c r="AM1181" s="387">
        <v>4.2737038965071422E-3</v>
      </c>
      <c r="AN1181" s="387">
        <v>0</v>
      </c>
      <c r="AO1181" s="387">
        <v>0.14869223344425736</v>
      </c>
      <c r="AP1181" s="387">
        <v>2.849147688794023E-2</v>
      </c>
      <c r="AQ1181" s="391">
        <v>0</v>
      </c>
      <c r="AR1181" s="391">
        <v>0</v>
      </c>
      <c r="AS1181" s="391">
        <v>0</v>
      </c>
      <c r="AT1181" s="391">
        <v>0</v>
      </c>
      <c r="AU1181" s="391">
        <v>15.860538199999999</v>
      </c>
      <c r="AV1181" s="391">
        <v>3.6469011999999998</v>
      </c>
      <c r="AW1181" s="391">
        <v>0</v>
      </c>
      <c r="AX1181" s="391">
        <v>126.88429000000001</v>
      </c>
      <c r="AY1181" s="391">
        <v>24.312775000000009</v>
      </c>
    </row>
    <row r="1182" spans="1:51" x14ac:dyDescent="0.25">
      <c r="A1182" s="384" t="s">
        <v>2299</v>
      </c>
      <c r="B1182" s="384" t="s">
        <v>1038</v>
      </c>
      <c r="C1182" s="382">
        <v>9</v>
      </c>
      <c r="D1182" s="384" t="s">
        <v>679</v>
      </c>
      <c r="E1182" s="382">
        <v>61</v>
      </c>
      <c r="F1182" s="386">
        <v>2030</v>
      </c>
      <c r="G1182" s="390">
        <v>984.27996000000007</v>
      </c>
      <c r="H1182" s="387">
        <v>0</v>
      </c>
      <c r="I1182" s="387">
        <v>0</v>
      </c>
      <c r="J1182" s="387">
        <v>0</v>
      </c>
      <c r="K1182" s="387">
        <v>0</v>
      </c>
      <c r="L1182" s="387">
        <v>1.8554323202922871E-2</v>
      </c>
      <c r="M1182" s="387">
        <v>4.2653748634687233E-3</v>
      </c>
      <c r="N1182" s="387">
        <v>0</v>
      </c>
      <c r="O1182" s="387">
        <v>0.14843461305460284</v>
      </c>
      <c r="P1182" s="387">
        <v>2.8435990914617418E-2</v>
      </c>
      <c r="Q1182" s="391">
        <v>0</v>
      </c>
      <c r="R1182" s="391">
        <v>0</v>
      </c>
      <c r="S1182" s="391">
        <v>0</v>
      </c>
      <c r="T1182" s="391">
        <v>0</v>
      </c>
      <c r="U1182" s="391">
        <v>18.262648499999997</v>
      </c>
      <c r="V1182" s="391">
        <v>4.1983230000000011</v>
      </c>
      <c r="W1182" s="391">
        <v>0</v>
      </c>
      <c r="X1182" s="391">
        <v>146.10121499999997</v>
      </c>
      <c r="Y1182" s="391">
        <v>27.988975999999997</v>
      </c>
      <c r="AA1182" s="384" t="s">
        <v>2299</v>
      </c>
      <c r="AB1182" s="384" t="s">
        <v>1038</v>
      </c>
      <c r="AC1182" s="382">
        <v>9</v>
      </c>
      <c r="AD1182" s="384" t="s">
        <v>679</v>
      </c>
      <c r="AE1182" s="382">
        <v>61</v>
      </c>
      <c r="AF1182" s="386">
        <v>2030</v>
      </c>
      <c r="AG1182" s="390">
        <v>984.27996000000007</v>
      </c>
      <c r="AH1182" s="387">
        <v>0</v>
      </c>
      <c r="AI1182" s="387">
        <v>0</v>
      </c>
      <c r="AJ1182" s="387">
        <v>0</v>
      </c>
      <c r="AK1182" s="387">
        <v>0</v>
      </c>
      <c r="AL1182" s="387">
        <v>1.8554323202922871E-2</v>
      </c>
      <c r="AM1182" s="387">
        <v>4.2653748634687233E-3</v>
      </c>
      <c r="AN1182" s="387">
        <v>0</v>
      </c>
      <c r="AO1182" s="387">
        <v>0.14843461305460284</v>
      </c>
      <c r="AP1182" s="387">
        <v>2.8435990914617418E-2</v>
      </c>
      <c r="AQ1182" s="391">
        <v>0</v>
      </c>
      <c r="AR1182" s="391">
        <v>0</v>
      </c>
      <c r="AS1182" s="391">
        <v>0</v>
      </c>
      <c r="AT1182" s="391">
        <v>0</v>
      </c>
      <c r="AU1182" s="391">
        <v>18.262648499999997</v>
      </c>
      <c r="AV1182" s="391">
        <v>4.1983230000000011</v>
      </c>
      <c r="AW1182" s="391">
        <v>0</v>
      </c>
      <c r="AX1182" s="391">
        <v>146.10121499999997</v>
      </c>
      <c r="AY1182" s="391">
        <v>27.988975999999997</v>
      </c>
    </row>
    <row r="1183" spans="1:51" x14ac:dyDescent="0.25">
      <c r="A1183" s="384" t="s">
        <v>2300</v>
      </c>
      <c r="B1183" s="384" t="s">
        <v>1038</v>
      </c>
      <c r="C1183" s="382">
        <v>9</v>
      </c>
      <c r="D1183" s="384" t="s">
        <v>679</v>
      </c>
      <c r="E1183" s="382">
        <v>61</v>
      </c>
      <c r="F1183" s="386">
        <v>2031</v>
      </c>
      <c r="G1183" s="390">
        <v>1116.2606300000002</v>
      </c>
      <c r="H1183" s="387">
        <v>0</v>
      </c>
      <c r="I1183" s="387">
        <v>0</v>
      </c>
      <c r="J1183" s="387">
        <v>0</v>
      </c>
      <c r="K1183" s="387">
        <v>0</v>
      </c>
      <c r="L1183" s="387">
        <v>1.8523711617420384E-2</v>
      </c>
      <c r="M1183" s="387">
        <v>4.2574438014534276E-3</v>
      </c>
      <c r="N1183" s="387">
        <v>0</v>
      </c>
      <c r="O1183" s="387">
        <v>0.14818962037566438</v>
      </c>
      <c r="P1183" s="387">
        <v>2.8383085588174858E-2</v>
      </c>
      <c r="Q1183" s="391">
        <v>0</v>
      </c>
      <c r="R1183" s="391">
        <v>0</v>
      </c>
      <c r="S1183" s="391">
        <v>0</v>
      </c>
      <c r="T1183" s="391">
        <v>0</v>
      </c>
      <c r="U1183" s="391">
        <v>20.677289999999999</v>
      </c>
      <c r="V1183" s="391">
        <v>4.7524168999999992</v>
      </c>
      <c r="W1183" s="391">
        <v>0</v>
      </c>
      <c r="X1183" s="391">
        <v>165.418239</v>
      </c>
      <c r="Y1183" s="391">
        <v>31.682920999999993</v>
      </c>
      <c r="AA1183" s="384" t="s">
        <v>2300</v>
      </c>
      <c r="AB1183" s="384" t="s">
        <v>1038</v>
      </c>
      <c r="AC1183" s="382">
        <v>9</v>
      </c>
      <c r="AD1183" s="384" t="s">
        <v>679</v>
      </c>
      <c r="AE1183" s="382">
        <v>61</v>
      </c>
      <c r="AF1183" s="386">
        <v>2031</v>
      </c>
      <c r="AG1183" s="390">
        <v>1116.2606300000002</v>
      </c>
      <c r="AH1183" s="387">
        <v>0</v>
      </c>
      <c r="AI1183" s="387">
        <v>0</v>
      </c>
      <c r="AJ1183" s="387">
        <v>0</v>
      </c>
      <c r="AK1183" s="387">
        <v>0</v>
      </c>
      <c r="AL1183" s="387">
        <v>1.8523711617420384E-2</v>
      </c>
      <c r="AM1183" s="387">
        <v>4.2574438014534276E-3</v>
      </c>
      <c r="AN1183" s="387">
        <v>0</v>
      </c>
      <c r="AO1183" s="387">
        <v>0.14818962037566438</v>
      </c>
      <c r="AP1183" s="387">
        <v>2.8383085588174858E-2</v>
      </c>
      <c r="AQ1183" s="391">
        <v>0</v>
      </c>
      <c r="AR1183" s="391">
        <v>0</v>
      </c>
      <c r="AS1183" s="391">
        <v>0</v>
      </c>
      <c r="AT1183" s="391">
        <v>0</v>
      </c>
      <c r="AU1183" s="391">
        <v>20.677289999999999</v>
      </c>
      <c r="AV1183" s="391">
        <v>4.7524168999999992</v>
      </c>
      <c r="AW1183" s="391">
        <v>0</v>
      </c>
      <c r="AX1183" s="391">
        <v>165.418239</v>
      </c>
      <c r="AY1183" s="391">
        <v>31.682920999999993</v>
      </c>
    </row>
    <row r="1184" spans="1:51" x14ac:dyDescent="0.25">
      <c r="A1184" s="384" t="s">
        <v>2301</v>
      </c>
      <c r="B1184" s="384" t="s">
        <v>1038</v>
      </c>
      <c r="C1184" s="382">
        <v>9</v>
      </c>
      <c r="D1184" s="384" t="s">
        <v>983</v>
      </c>
      <c r="E1184" s="382">
        <v>62</v>
      </c>
      <c r="F1184" s="386">
        <v>62</v>
      </c>
      <c r="G1184" s="390">
        <v>9673.5768910000006</v>
      </c>
      <c r="H1184" s="387">
        <v>0</v>
      </c>
      <c r="I1184" s="387">
        <v>0</v>
      </c>
      <c r="J1184" s="387">
        <v>0</v>
      </c>
      <c r="K1184" s="387">
        <v>0</v>
      </c>
      <c r="L1184" s="387">
        <v>2.1233781593352919E-2</v>
      </c>
      <c r="M1184" s="387">
        <v>5.0162464925612169E-3</v>
      </c>
      <c r="N1184" s="387">
        <v>0</v>
      </c>
      <c r="O1184" s="387">
        <v>0.16987025105768602</v>
      </c>
      <c r="P1184" s="387">
        <v>3.3441805564286803E-2</v>
      </c>
      <c r="Q1184" s="391">
        <v>0</v>
      </c>
      <c r="R1184" s="391">
        <v>0</v>
      </c>
      <c r="S1184" s="391">
        <v>0</v>
      </c>
      <c r="T1184" s="391">
        <v>0</v>
      </c>
      <c r="U1184" s="391">
        <v>205.40661892999998</v>
      </c>
      <c r="V1184" s="391">
        <v>48.525046149999994</v>
      </c>
      <c r="W1184" s="391">
        <v>0</v>
      </c>
      <c r="X1184" s="391">
        <v>1643.2529350999998</v>
      </c>
      <c r="Y1184" s="391">
        <v>323.50187750000003</v>
      </c>
      <c r="AA1184" s="384" t="s">
        <v>2301</v>
      </c>
      <c r="AB1184" s="384" t="s">
        <v>1038</v>
      </c>
      <c r="AC1184" s="382">
        <v>9</v>
      </c>
      <c r="AD1184" s="384" t="s">
        <v>983</v>
      </c>
      <c r="AE1184" s="382">
        <v>62</v>
      </c>
      <c r="AF1184" s="386">
        <v>62</v>
      </c>
      <c r="AG1184" s="390">
        <v>9673.5768910000006</v>
      </c>
      <c r="AH1184" s="387">
        <v>0</v>
      </c>
      <c r="AI1184" s="387">
        <v>0</v>
      </c>
      <c r="AJ1184" s="387">
        <v>0</v>
      </c>
      <c r="AK1184" s="387">
        <v>0</v>
      </c>
      <c r="AL1184" s="387">
        <v>2.1233781593352919E-2</v>
      </c>
      <c r="AM1184" s="387">
        <v>5.0162464925612169E-3</v>
      </c>
      <c r="AN1184" s="387">
        <v>0</v>
      </c>
      <c r="AO1184" s="387">
        <v>0.16987025105768602</v>
      </c>
      <c r="AP1184" s="387">
        <v>3.3441805564286803E-2</v>
      </c>
      <c r="AQ1184" s="391">
        <v>0</v>
      </c>
      <c r="AR1184" s="391">
        <v>0</v>
      </c>
      <c r="AS1184" s="391">
        <v>0</v>
      </c>
      <c r="AT1184" s="391">
        <v>0</v>
      </c>
      <c r="AU1184" s="391">
        <v>205.40661892999998</v>
      </c>
      <c r="AV1184" s="391">
        <v>48.525046149999994</v>
      </c>
      <c r="AW1184" s="391">
        <v>0</v>
      </c>
      <c r="AX1184" s="391">
        <v>1643.2529350999998</v>
      </c>
      <c r="AY1184" s="391">
        <v>323.50187750000003</v>
      </c>
    </row>
    <row r="1185" spans="1:51" x14ac:dyDescent="0.25">
      <c r="A1185" s="384" t="s">
        <v>2302</v>
      </c>
      <c r="B1185" s="384" t="s">
        <v>1038</v>
      </c>
      <c r="C1185" s="382">
        <v>9</v>
      </c>
      <c r="D1185" s="384" t="s">
        <v>983</v>
      </c>
      <c r="E1185" s="382">
        <v>62</v>
      </c>
      <c r="F1185" s="386">
        <v>2024</v>
      </c>
      <c r="G1185" s="390">
        <v>114.63100099999997</v>
      </c>
      <c r="H1185" s="387">
        <v>0</v>
      </c>
      <c r="I1185" s="387">
        <v>0</v>
      </c>
      <c r="J1185" s="387">
        <v>0</v>
      </c>
      <c r="K1185" s="387">
        <v>0</v>
      </c>
      <c r="L1185" s="387">
        <v>2.1128026527483617E-2</v>
      </c>
      <c r="M1185" s="387">
        <v>5.0247209304226537E-3</v>
      </c>
      <c r="N1185" s="387">
        <v>0</v>
      </c>
      <c r="O1185" s="387">
        <v>0.1690240592071599</v>
      </c>
      <c r="P1185" s="387">
        <v>3.3498286384151879E-2</v>
      </c>
      <c r="Q1185" s="391">
        <v>0</v>
      </c>
      <c r="R1185" s="391">
        <v>0</v>
      </c>
      <c r="S1185" s="391">
        <v>0</v>
      </c>
      <c r="T1185" s="391">
        <v>0</v>
      </c>
      <c r="U1185" s="391">
        <v>2.4219268300000003</v>
      </c>
      <c r="V1185" s="391">
        <v>0.57598879000000003</v>
      </c>
      <c r="W1185" s="391">
        <v>0</v>
      </c>
      <c r="X1185" s="391">
        <v>19.375397100000001</v>
      </c>
      <c r="Y1185" s="391">
        <v>3.8399420999999996</v>
      </c>
      <c r="AA1185" s="384" t="s">
        <v>2302</v>
      </c>
      <c r="AB1185" s="384" t="s">
        <v>1038</v>
      </c>
      <c r="AC1185" s="382">
        <v>9</v>
      </c>
      <c r="AD1185" s="384" t="s">
        <v>983</v>
      </c>
      <c r="AE1185" s="382">
        <v>62</v>
      </c>
      <c r="AF1185" s="386">
        <v>2024</v>
      </c>
      <c r="AG1185" s="390">
        <v>114.63100099999997</v>
      </c>
      <c r="AH1185" s="387">
        <v>0</v>
      </c>
      <c r="AI1185" s="387">
        <v>0</v>
      </c>
      <c r="AJ1185" s="387">
        <v>0</v>
      </c>
      <c r="AK1185" s="387">
        <v>0</v>
      </c>
      <c r="AL1185" s="387">
        <v>2.1128026527483617E-2</v>
      </c>
      <c r="AM1185" s="387">
        <v>5.0247209304226537E-3</v>
      </c>
      <c r="AN1185" s="387">
        <v>0</v>
      </c>
      <c r="AO1185" s="387">
        <v>0.1690240592071599</v>
      </c>
      <c r="AP1185" s="387">
        <v>3.3498286384151879E-2</v>
      </c>
      <c r="AQ1185" s="391">
        <v>0</v>
      </c>
      <c r="AR1185" s="391">
        <v>0</v>
      </c>
      <c r="AS1185" s="391">
        <v>0</v>
      </c>
      <c r="AT1185" s="391">
        <v>0</v>
      </c>
      <c r="AU1185" s="391">
        <v>2.4219268300000003</v>
      </c>
      <c r="AV1185" s="391">
        <v>0.57598879000000003</v>
      </c>
      <c r="AW1185" s="391">
        <v>0</v>
      </c>
      <c r="AX1185" s="391">
        <v>19.375397100000001</v>
      </c>
      <c r="AY1185" s="391">
        <v>3.8399420999999996</v>
      </c>
    </row>
    <row r="1186" spans="1:51" x14ac:dyDescent="0.25">
      <c r="A1186" s="384" t="s">
        <v>2303</v>
      </c>
      <c r="B1186" s="384" t="s">
        <v>1038</v>
      </c>
      <c r="C1186" s="382">
        <v>9</v>
      </c>
      <c r="D1186" s="384" t="s">
        <v>983</v>
      </c>
      <c r="E1186" s="382">
        <v>62</v>
      </c>
      <c r="F1186" s="386">
        <v>2025</v>
      </c>
      <c r="G1186" s="390">
        <v>378.56094000000007</v>
      </c>
      <c r="H1186" s="387">
        <v>0</v>
      </c>
      <c r="I1186" s="387">
        <v>0</v>
      </c>
      <c r="J1186" s="387">
        <v>0</v>
      </c>
      <c r="K1186" s="387">
        <v>0</v>
      </c>
      <c r="L1186" s="387">
        <v>2.1120961132440129E-2</v>
      </c>
      <c r="M1186" s="387">
        <v>5.022868867559341E-3</v>
      </c>
      <c r="N1186" s="387">
        <v>0</v>
      </c>
      <c r="O1186" s="387">
        <v>0.1689677836281788</v>
      </c>
      <c r="P1186" s="387">
        <v>3.3485944693607314E-2</v>
      </c>
      <c r="Q1186" s="391">
        <v>0</v>
      </c>
      <c r="R1186" s="391">
        <v>0</v>
      </c>
      <c r="S1186" s="391">
        <v>0</v>
      </c>
      <c r="T1186" s="391">
        <v>0</v>
      </c>
      <c r="U1186" s="391">
        <v>7.9955709000000006</v>
      </c>
      <c r="V1186" s="391">
        <v>1.90146196</v>
      </c>
      <c r="W1186" s="391">
        <v>0</v>
      </c>
      <c r="X1186" s="391">
        <v>63.96460299999999</v>
      </c>
      <c r="Y1186" s="391">
        <v>12.676470699999999</v>
      </c>
      <c r="AA1186" s="384" t="s">
        <v>2303</v>
      </c>
      <c r="AB1186" s="384" t="s">
        <v>1038</v>
      </c>
      <c r="AC1186" s="382">
        <v>9</v>
      </c>
      <c r="AD1186" s="384" t="s">
        <v>983</v>
      </c>
      <c r="AE1186" s="382">
        <v>62</v>
      </c>
      <c r="AF1186" s="386">
        <v>2025</v>
      </c>
      <c r="AG1186" s="390">
        <v>378.56094000000007</v>
      </c>
      <c r="AH1186" s="387">
        <v>0</v>
      </c>
      <c r="AI1186" s="387">
        <v>0</v>
      </c>
      <c r="AJ1186" s="387">
        <v>0</v>
      </c>
      <c r="AK1186" s="387">
        <v>0</v>
      </c>
      <c r="AL1186" s="387">
        <v>2.1120961132440129E-2</v>
      </c>
      <c r="AM1186" s="387">
        <v>5.022868867559341E-3</v>
      </c>
      <c r="AN1186" s="387">
        <v>0</v>
      </c>
      <c r="AO1186" s="387">
        <v>0.1689677836281788</v>
      </c>
      <c r="AP1186" s="387">
        <v>3.3485944693607314E-2</v>
      </c>
      <c r="AQ1186" s="391">
        <v>0</v>
      </c>
      <c r="AR1186" s="391">
        <v>0</v>
      </c>
      <c r="AS1186" s="391">
        <v>0</v>
      </c>
      <c r="AT1186" s="391">
        <v>0</v>
      </c>
      <c r="AU1186" s="391">
        <v>7.9955709000000006</v>
      </c>
      <c r="AV1186" s="391">
        <v>1.90146196</v>
      </c>
      <c r="AW1186" s="391">
        <v>0</v>
      </c>
      <c r="AX1186" s="391">
        <v>63.96460299999999</v>
      </c>
      <c r="AY1186" s="391">
        <v>12.676470699999999</v>
      </c>
    </row>
    <row r="1187" spans="1:51" x14ac:dyDescent="0.25">
      <c r="A1187" s="384" t="s">
        <v>2304</v>
      </c>
      <c r="B1187" s="384" t="s">
        <v>1038</v>
      </c>
      <c r="C1187" s="382">
        <v>9</v>
      </c>
      <c r="D1187" s="384" t="s">
        <v>983</v>
      </c>
      <c r="E1187" s="382">
        <v>62</v>
      </c>
      <c r="F1187" s="386">
        <v>2026</v>
      </c>
      <c r="G1187" s="390">
        <v>592.84763000000009</v>
      </c>
      <c r="H1187" s="387">
        <v>0</v>
      </c>
      <c r="I1187" s="387">
        <v>0</v>
      </c>
      <c r="J1187" s="387">
        <v>0</v>
      </c>
      <c r="K1187" s="387">
        <v>0</v>
      </c>
      <c r="L1187" s="387">
        <v>2.111422154120781E-2</v>
      </c>
      <c r="M1187" s="387">
        <v>5.0210830732341791E-3</v>
      </c>
      <c r="N1187" s="387">
        <v>0</v>
      </c>
      <c r="O1187" s="387">
        <v>0.16891366505083266</v>
      </c>
      <c r="P1187" s="387">
        <v>3.3474057575299726E-2</v>
      </c>
      <c r="Q1187" s="391">
        <v>0</v>
      </c>
      <c r="R1187" s="391">
        <v>0</v>
      </c>
      <c r="S1187" s="391">
        <v>0</v>
      </c>
      <c r="T1187" s="391">
        <v>0</v>
      </c>
      <c r="U1187" s="391">
        <v>12.517516199999999</v>
      </c>
      <c r="V1187" s="391">
        <v>2.9767372000000001</v>
      </c>
      <c r="W1187" s="391">
        <v>0</v>
      </c>
      <c r="X1187" s="391">
        <v>100.14006599999999</v>
      </c>
      <c r="Y1187" s="391">
        <v>19.845015699999994</v>
      </c>
      <c r="AA1187" s="384" t="s">
        <v>2304</v>
      </c>
      <c r="AB1187" s="384" t="s">
        <v>1038</v>
      </c>
      <c r="AC1187" s="382">
        <v>9</v>
      </c>
      <c r="AD1187" s="384" t="s">
        <v>983</v>
      </c>
      <c r="AE1187" s="382">
        <v>62</v>
      </c>
      <c r="AF1187" s="386">
        <v>2026</v>
      </c>
      <c r="AG1187" s="390">
        <v>592.84763000000009</v>
      </c>
      <c r="AH1187" s="387">
        <v>0</v>
      </c>
      <c r="AI1187" s="387">
        <v>0</v>
      </c>
      <c r="AJ1187" s="387">
        <v>0</v>
      </c>
      <c r="AK1187" s="387">
        <v>0</v>
      </c>
      <c r="AL1187" s="387">
        <v>2.111422154120781E-2</v>
      </c>
      <c r="AM1187" s="387">
        <v>5.0210830732341791E-3</v>
      </c>
      <c r="AN1187" s="387">
        <v>0</v>
      </c>
      <c r="AO1187" s="387">
        <v>0.16891366505083266</v>
      </c>
      <c r="AP1187" s="387">
        <v>3.3474057575299726E-2</v>
      </c>
      <c r="AQ1187" s="391">
        <v>0</v>
      </c>
      <c r="AR1187" s="391">
        <v>0</v>
      </c>
      <c r="AS1187" s="391">
        <v>0</v>
      </c>
      <c r="AT1187" s="391">
        <v>0</v>
      </c>
      <c r="AU1187" s="391">
        <v>12.517516199999999</v>
      </c>
      <c r="AV1187" s="391">
        <v>2.9767372000000001</v>
      </c>
      <c r="AW1187" s="391">
        <v>0</v>
      </c>
      <c r="AX1187" s="391">
        <v>100.14006599999999</v>
      </c>
      <c r="AY1187" s="391">
        <v>19.845015699999994</v>
      </c>
    </row>
    <row r="1188" spans="1:51" x14ac:dyDescent="0.25">
      <c r="A1188" s="384" t="s">
        <v>2305</v>
      </c>
      <c r="B1188" s="384" t="s">
        <v>1038</v>
      </c>
      <c r="C1188" s="382">
        <v>9</v>
      </c>
      <c r="D1188" s="384" t="s">
        <v>983</v>
      </c>
      <c r="E1188" s="382">
        <v>62</v>
      </c>
      <c r="F1188" s="386">
        <v>2027</v>
      </c>
      <c r="G1188" s="390">
        <v>1025.8408999999999</v>
      </c>
      <c r="H1188" s="387">
        <v>0</v>
      </c>
      <c r="I1188" s="387">
        <v>0</v>
      </c>
      <c r="J1188" s="387">
        <v>0</v>
      </c>
      <c r="K1188" s="387">
        <v>0</v>
      </c>
      <c r="L1188" s="387">
        <v>2.1263405465701359E-2</v>
      </c>
      <c r="M1188" s="387">
        <v>5.0194052508532282E-3</v>
      </c>
      <c r="N1188" s="387">
        <v>0</v>
      </c>
      <c r="O1188" s="387">
        <v>0.17010719401029925</v>
      </c>
      <c r="P1188" s="387">
        <v>3.3462853742719754E-2</v>
      </c>
      <c r="Q1188" s="391">
        <v>0</v>
      </c>
      <c r="R1188" s="391">
        <v>0</v>
      </c>
      <c r="S1188" s="391">
        <v>0</v>
      </c>
      <c r="T1188" s="391">
        <v>0</v>
      </c>
      <c r="U1188" s="391">
        <v>21.812870999999998</v>
      </c>
      <c r="V1188" s="391">
        <v>5.149111200000001</v>
      </c>
      <c r="W1188" s="391">
        <v>0</v>
      </c>
      <c r="X1188" s="391">
        <v>174.50291699999997</v>
      </c>
      <c r="Y1188" s="391">
        <v>34.327563999999995</v>
      </c>
      <c r="AA1188" s="384" t="s">
        <v>2305</v>
      </c>
      <c r="AB1188" s="384" t="s">
        <v>1038</v>
      </c>
      <c r="AC1188" s="382">
        <v>9</v>
      </c>
      <c r="AD1188" s="384" t="s">
        <v>983</v>
      </c>
      <c r="AE1188" s="382">
        <v>62</v>
      </c>
      <c r="AF1188" s="386">
        <v>2027</v>
      </c>
      <c r="AG1188" s="390">
        <v>1025.8408999999999</v>
      </c>
      <c r="AH1188" s="387">
        <v>0</v>
      </c>
      <c r="AI1188" s="387">
        <v>0</v>
      </c>
      <c r="AJ1188" s="387">
        <v>0</v>
      </c>
      <c r="AK1188" s="387">
        <v>0</v>
      </c>
      <c r="AL1188" s="387">
        <v>2.1263405465701359E-2</v>
      </c>
      <c r="AM1188" s="387">
        <v>5.0194052508532282E-3</v>
      </c>
      <c r="AN1188" s="387">
        <v>0</v>
      </c>
      <c r="AO1188" s="387">
        <v>0.17010719401029925</v>
      </c>
      <c r="AP1188" s="387">
        <v>3.3462853742719754E-2</v>
      </c>
      <c r="AQ1188" s="391">
        <v>0</v>
      </c>
      <c r="AR1188" s="391">
        <v>0</v>
      </c>
      <c r="AS1188" s="391">
        <v>0</v>
      </c>
      <c r="AT1188" s="391">
        <v>0</v>
      </c>
      <c r="AU1188" s="391">
        <v>21.812870999999998</v>
      </c>
      <c r="AV1188" s="391">
        <v>5.149111200000001</v>
      </c>
      <c r="AW1188" s="391">
        <v>0</v>
      </c>
      <c r="AX1188" s="391">
        <v>174.50291699999997</v>
      </c>
      <c r="AY1188" s="391">
        <v>34.327563999999995</v>
      </c>
    </row>
    <row r="1189" spans="1:51" x14ac:dyDescent="0.25">
      <c r="A1189" s="384" t="s">
        <v>2306</v>
      </c>
      <c r="B1189" s="384" t="s">
        <v>1038</v>
      </c>
      <c r="C1189" s="382">
        <v>9</v>
      </c>
      <c r="D1189" s="384" t="s">
        <v>983</v>
      </c>
      <c r="E1189" s="382">
        <v>62</v>
      </c>
      <c r="F1189" s="386">
        <v>2028</v>
      </c>
      <c r="G1189" s="390">
        <v>1446.5364600000003</v>
      </c>
      <c r="H1189" s="387">
        <v>0</v>
      </c>
      <c r="I1189" s="387">
        <v>0</v>
      </c>
      <c r="J1189" s="387">
        <v>0</v>
      </c>
      <c r="K1189" s="387">
        <v>0</v>
      </c>
      <c r="L1189" s="387">
        <v>2.1256765971871872E-2</v>
      </c>
      <c r="M1189" s="387">
        <v>5.017681061423091E-3</v>
      </c>
      <c r="N1189" s="387">
        <v>0</v>
      </c>
      <c r="O1189" s="387">
        <v>0.17005433240168724</v>
      </c>
      <c r="P1189" s="387">
        <v>3.3451371146220529E-2</v>
      </c>
      <c r="Q1189" s="391">
        <v>0</v>
      </c>
      <c r="R1189" s="391">
        <v>0</v>
      </c>
      <c r="S1189" s="391">
        <v>0</v>
      </c>
      <c r="T1189" s="391">
        <v>0</v>
      </c>
      <c r="U1189" s="391">
        <v>30.748687000000004</v>
      </c>
      <c r="V1189" s="391">
        <v>7.2582586000000013</v>
      </c>
      <c r="W1189" s="391">
        <v>0</v>
      </c>
      <c r="X1189" s="391">
        <v>245.98979200000002</v>
      </c>
      <c r="Y1189" s="391">
        <v>48.388627999999997</v>
      </c>
      <c r="AA1189" s="384" t="s">
        <v>2306</v>
      </c>
      <c r="AB1189" s="384" t="s">
        <v>1038</v>
      </c>
      <c r="AC1189" s="382">
        <v>9</v>
      </c>
      <c r="AD1189" s="384" t="s">
        <v>983</v>
      </c>
      <c r="AE1189" s="382">
        <v>62</v>
      </c>
      <c r="AF1189" s="386">
        <v>2028</v>
      </c>
      <c r="AG1189" s="390">
        <v>1446.5364600000003</v>
      </c>
      <c r="AH1189" s="387">
        <v>0</v>
      </c>
      <c r="AI1189" s="387">
        <v>0</v>
      </c>
      <c r="AJ1189" s="387">
        <v>0</v>
      </c>
      <c r="AK1189" s="387">
        <v>0</v>
      </c>
      <c r="AL1189" s="387">
        <v>2.1256765971871872E-2</v>
      </c>
      <c r="AM1189" s="387">
        <v>5.017681061423091E-3</v>
      </c>
      <c r="AN1189" s="387">
        <v>0</v>
      </c>
      <c r="AO1189" s="387">
        <v>0.17005433240168724</v>
      </c>
      <c r="AP1189" s="387">
        <v>3.3451371146220529E-2</v>
      </c>
      <c r="AQ1189" s="391">
        <v>0</v>
      </c>
      <c r="AR1189" s="391">
        <v>0</v>
      </c>
      <c r="AS1189" s="391">
        <v>0</v>
      </c>
      <c r="AT1189" s="391">
        <v>0</v>
      </c>
      <c r="AU1189" s="391">
        <v>30.748687000000004</v>
      </c>
      <c r="AV1189" s="391">
        <v>7.2582586000000013</v>
      </c>
      <c r="AW1189" s="391">
        <v>0</v>
      </c>
      <c r="AX1189" s="391">
        <v>245.98979200000002</v>
      </c>
      <c r="AY1189" s="391">
        <v>48.388627999999997</v>
      </c>
    </row>
    <row r="1190" spans="1:51" x14ac:dyDescent="0.25">
      <c r="A1190" s="384" t="s">
        <v>2307</v>
      </c>
      <c r="B1190" s="384" t="s">
        <v>1038</v>
      </c>
      <c r="C1190" s="382">
        <v>9</v>
      </c>
      <c r="D1190" s="384" t="s">
        <v>983</v>
      </c>
      <c r="E1190" s="382">
        <v>62</v>
      </c>
      <c r="F1190" s="386">
        <v>2029</v>
      </c>
      <c r="G1190" s="390">
        <v>1768.5499300000004</v>
      </c>
      <c r="H1190" s="387">
        <v>0</v>
      </c>
      <c r="I1190" s="387">
        <v>0</v>
      </c>
      <c r="J1190" s="387">
        <v>0</v>
      </c>
      <c r="K1190" s="387">
        <v>0</v>
      </c>
      <c r="L1190" s="387">
        <v>2.1250475523752949E-2</v>
      </c>
      <c r="M1190" s="387">
        <v>5.016042153811285E-3</v>
      </c>
      <c r="N1190" s="387">
        <v>0</v>
      </c>
      <c r="O1190" s="387">
        <v>0.17000374425391537</v>
      </c>
      <c r="P1190" s="387">
        <v>3.3440440666552169E-2</v>
      </c>
      <c r="Q1190" s="391">
        <v>0</v>
      </c>
      <c r="R1190" s="391">
        <v>0</v>
      </c>
      <c r="S1190" s="391">
        <v>0</v>
      </c>
      <c r="T1190" s="391">
        <v>0</v>
      </c>
      <c r="U1190" s="391">
        <v>37.582526999999999</v>
      </c>
      <c r="V1190" s="391">
        <v>8.8711209999999987</v>
      </c>
      <c r="W1190" s="391">
        <v>0</v>
      </c>
      <c r="X1190" s="391">
        <v>300.66010999999997</v>
      </c>
      <c r="Y1190" s="391">
        <v>59.141089000000001</v>
      </c>
      <c r="AA1190" s="384" t="s">
        <v>2307</v>
      </c>
      <c r="AB1190" s="384" t="s">
        <v>1038</v>
      </c>
      <c r="AC1190" s="382">
        <v>9</v>
      </c>
      <c r="AD1190" s="384" t="s">
        <v>983</v>
      </c>
      <c r="AE1190" s="382">
        <v>62</v>
      </c>
      <c r="AF1190" s="386">
        <v>2029</v>
      </c>
      <c r="AG1190" s="390">
        <v>1768.5499300000004</v>
      </c>
      <c r="AH1190" s="387">
        <v>0</v>
      </c>
      <c r="AI1190" s="387">
        <v>0</v>
      </c>
      <c r="AJ1190" s="387">
        <v>0</v>
      </c>
      <c r="AK1190" s="387">
        <v>0</v>
      </c>
      <c r="AL1190" s="387">
        <v>2.1250475523752949E-2</v>
      </c>
      <c r="AM1190" s="387">
        <v>5.016042153811285E-3</v>
      </c>
      <c r="AN1190" s="387">
        <v>0</v>
      </c>
      <c r="AO1190" s="387">
        <v>0.17000374425391537</v>
      </c>
      <c r="AP1190" s="387">
        <v>3.3440440666552169E-2</v>
      </c>
      <c r="AQ1190" s="391">
        <v>0</v>
      </c>
      <c r="AR1190" s="391">
        <v>0</v>
      </c>
      <c r="AS1190" s="391">
        <v>0</v>
      </c>
      <c r="AT1190" s="391">
        <v>0</v>
      </c>
      <c r="AU1190" s="391">
        <v>37.582526999999999</v>
      </c>
      <c r="AV1190" s="391">
        <v>8.8711209999999987</v>
      </c>
      <c r="AW1190" s="391">
        <v>0</v>
      </c>
      <c r="AX1190" s="391">
        <v>300.66010999999997</v>
      </c>
      <c r="AY1190" s="391">
        <v>59.141089000000001</v>
      </c>
    </row>
    <row r="1191" spans="1:51" x14ac:dyDescent="0.25">
      <c r="A1191" s="384" t="s">
        <v>2308</v>
      </c>
      <c r="B1191" s="384" t="s">
        <v>1038</v>
      </c>
      <c r="C1191" s="382">
        <v>9</v>
      </c>
      <c r="D1191" s="384" t="s">
        <v>983</v>
      </c>
      <c r="E1191" s="382">
        <v>62</v>
      </c>
      <c r="F1191" s="386">
        <v>2030</v>
      </c>
      <c r="G1191" s="390">
        <v>2037.5845300000003</v>
      </c>
      <c r="H1191" s="387">
        <v>0</v>
      </c>
      <c r="I1191" s="387">
        <v>0</v>
      </c>
      <c r="J1191" s="387">
        <v>0</v>
      </c>
      <c r="K1191" s="387">
        <v>0</v>
      </c>
      <c r="L1191" s="387">
        <v>2.1244344645667285E-2</v>
      </c>
      <c r="M1191" s="387">
        <v>5.0144527746291811E-3</v>
      </c>
      <c r="N1191" s="387">
        <v>0</v>
      </c>
      <c r="O1191" s="387">
        <v>0.16995465704679255</v>
      </c>
      <c r="P1191" s="387">
        <v>3.3429857754171309E-2</v>
      </c>
      <c r="Q1191" s="391">
        <v>0</v>
      </c>
      <c r="R1191" s="391">
        <v>0</v>
      </c>
      <c r="S1191" s="391">
        <v>0</v>
      </c>
      <c r="T1191" s="391">
        <v>0</v>
      </c>
      <c r="U1191" s="391">
        <v>43.287148000000002</v>
      </c>
      <c r="V1191" s="391">
        <v>10.217371399999998</v>
      </c>
      <c r="W1191" s="391">
        <v>0</v>
      </c>
      <c r="X1191" s="391">
        <v>346.29698000000002</v>
      </c>
      <c r="Y1191" s="391">
        <v>68.116161000000019</v>
      </c>
      <c r="AA1191" s="384" t="s">
        <v>2308</v>
      </c>
      <c r="AB1191" s="384" t="s">
        <v>1038</v>
      </c>
      <c r="AC1191" s="382">
        <v>9</v>
      </c>
      <c r="AD1191" s="384" t="s">
        <v>983</v>
      </c>
      <c r="AE1191" s="382">
        <v>62</v>
      </c>
      <c r="AF1191" s="386">
        <v>2030</v>
      </c>
      <c r="AG1191" s="390">
        <v>2037.5845300000003</v>
      </c>
      <c r="AH1191" s="387">
        <v>0</v>
      </c>
      <c r="AI1191" s="387">
        <v>0</v>
      </c>
      <c r="AJ1191" s="387">
        <v>0</v>
      </c>
      <c r="AK1191" s="387">
        <v>0</v>
      </c>
      <c r="AL1191" s="387">
        <v>2.1244344645667285E-2</v>
      </c>
      <c r="AM1191" s="387">
        <v>5.0144527746291811E-3</v>
      </c>
      <c r="AN1191" s="387">
        <v>0</v>
      </c>
      <c r="AO1191" s="387">
        <v>0.16995465704679255</v>
      </c>
      <c r="AP1191" s="387">
        <v>3.3429857754171309E-2</v>
      </c>
      <c r="AQ1191" s="391">
        <v>0</v>
      </c>
      <c r="AR1191" s="391">
        <v>0</v>
      </c>
      <c r="AS1191" s="391">
        <v>0</v>
      </c>
      <c r="AT1191" s="391">
        <v>0</v>
      </c>
      <c r="AU1191" s="391">
        <v>43.287148000000002</v>
      </c>
      <c r="AV1191" s="391">
        <v>10.217371399999998</v>
      </c>
      <c r="AW1191" s="391">
        <v>0</v>
      </c>
      <c r="AX1191" s="391">
        <v>346.29698000000002</v>
      </c>
      <c r="AY1191" s="391">
        <v>68.116161000000019</v>
      </c>
    </row>
    <row r="1192" spans="1:51" x14ac:dyDescent="0.25">
      <c r="A1192" s="384" t="s">
        <v>2309</v>
      </c>
      <c r="B1192" s="384" t="s">
        <v>1038</v>
      </c>
      <c r="C1192" s="382">
        <v>9</v>
      </c>
      <c r="D1192" s="384" t="s">
        <v>983</v>
      </c>
      <c r="E1192" s="382">
        <v>62</v>
      </c>
      <c r="F1192" s="386">
        <v>2031</v>
      </c>
      <c r="G1192" s="390">
        <v>2309.0255000000002</v>
      </c>
      <c r="H1192" s="387">
        <v>0</v>
      </c>
      <c r="I1192" s="387">
        <v>0</v>
      </c>
      <c r="J1192" s="387">
        <v>0</v>
      </c>
      <c r="K1192" s="387">
        <v>0</v>
      </c>
      <c r="L1192" s="387">
        <v>2.1238557997735406E-2</v>
      </c>
      <c r="M1192" s="387">
        <v>5.0129355435875444E-3</v>
      </c>
      <c r="N1192" s="387">
        <v>0</v>
      </c>
      <c r="O1192" s="387">
        <v>0.16990850469169777</v>
      </c>
      <c r="P1192" s="387">
        <v>3.3419729232093805E-2</v>
      </c>
      <c r="Q1192" s="391">
        <v>0</v>
      </c>
      <c r="R1192" s="391">
        <v>0</v>
      </c>
      <c r="S1192" s="391">
        <v>0</v>
      </c>
      <c r="T1192" s="391">
        <v>0</v>
      </c>
      <c r="U1192" s="391">
        <v>49.040371999999998</v>
      </c>
      <c r="V1192" s="391">
        <v>11.574996000000002</v>
      </c>
      <c r="W1192" s="391">
        <v>0</v>
      </c>
      <c r="X1192" s="391">
        <v>392.3230699999998</v>
      </c>
      <c r="Y1192" s="391">
        <v>77.167007000000012</v>
      </c>
      <c r="AA1192" s="384" t="s">
        <v>2309</v>
      </c>
      <c r="AB1192" s="384" t="s">
        <v>1038</v>
      </c>
      <c r="AC1192" s="382">
        <v>9</v>
      </c>
      <c r="AD1192" s="384" t="s">
        <v>983</v>
      </c>
      <c r="AE1192" s="382">
        <v>62</v>
      </c>
      <c r="AF1192" s="386">
        <v>2031</v>
      </c>
      <c r="AG1192" s="390">
        <v>2309.0255000000002</v>
      </c>
      <c r="AH1192" s="387">
        <v>0</v>
      </c>
      <c r="AI1192" s="387">
        <v>0</v>
      </c>
      <c r="AJ1192" s="387">
        <v>0</v>
      </c>
      <c r="AK1192" s="387">
        <v>0</v>
      </c>
      <c r="AL1192" s="387">
        <v>2.1238557997735406E-2</v>
      </c>
      <c r="AM1192" s="387">
        <v>5.0129355435875444E-3</v>
      </c>
      <c r="AN1192" s="387">
        <v>0</v>
      </c>
      <c r="AO1192" s="387">
        <v>0.16990850469169777</v>
      </c>
      <c r="AP1192" s="387">
        <v>3.3419729232093805E-2</v>
      </c>
      <c r="AQ1192" s="391">
        <v>0</v>
      </c>
      <c r="AR1192" s="391">
        <v>0</v>
      </c>
      <c r="AS1192" s="391">
        <v>0</v>
      </c>
      <c r="AT1192" s="391">
        <v>0</v>
      </c>
      <c r="AU1192" s="391">
        <v>49.040371999999998</v>
      </c>
      <c r="AV1192" s="391">
        <v>11.574996000000002</v>
      </c>
      <c r="AW1192" s="391">
        <v>0</v>
      </c>
      <c r="AX1192" s="391">
        <v>392.3230699999998</v>
      </c>
      <c r="AY1192" s="391">
        <v>77.167007000000012</v>
      </c>
    </row>
    <row r="1193" spans="1:51" x14ac:dyDescent="0.25">
      <c r="A1193" s="384" t="s">
        <v>2310</v>
      </c>
      <c r="B1193" s="384" t="s">
        <v>1038</v>
      </c>
      <c r="C1193" s="382">
        <v>9</v>
      </c>
      <c r="D1193" s="384" t="s">
        <v>983</v>
      </c>
      <c r="E1193" s="382">
        <v>62</v>
      </c>
      <c r="F1193" s="386" t="s">
        <v>1425</v>
      </c>
      <c r="G1193" s="390">
        <v>28782132.034974582</v>
      </c>
      <c r="H1193" s="387">
        <v>2.0118891327793955</v>
      </c>
      <c r="I1193" s="387">
        <v>0.21276209084440997</v>
      </c>
      <c r="J1193" s="387">
        <v>0.15664538540151432</v>
      </c>
      <c r="K1193" s="387">
        <v>7.0856161803407921E-3</v>
      </c>
      <c r="L1193" s="387">
        <v>4.1538910206860638E-3</v>
      </c>
      <c r="M1193" s="387">
        <v>1.5500769884483315E-3</v>
      </c>
      <c r="N1193" s="387">
        <v>6.3303966127977373E-3</v>
      </c>
      <c r="O1193" s="387">
        <v>3.3231126639172458E-2</v>
      </c>
      <c r="P1193" s="387">
        <v>1.0333897970196028E-2</v>
      </c>
      <c r="Q1193" s="391">
        <v>57906458.659387074</v>
      </c>
      <c r="R1193" s="391">
        <v>6123746.5907210642</v>
      </c>
      <c r="S1193" s="391">
        <v>4508588.1652958654</v>
      </c>
      <c r="T1193" s="391">
        <v>203939.14045172094</v>
      </c>
      <c r="U1193" s="391">
        <v>119557.83981628162</v>
      </c>
      <c r="V1193" s="391">
        <v>44614.520545895648</v>
      </c>
      <c r="W1193" s="391">
        <v>182202.31114330035</v>
      </c>
      <c r="X1193" s="391">
        <v>956462.67459962284</v>
      </c>
      <c r="Y1193" s="391">
        <v>297431.61581413791</v>
      </c>
      <c r="AA1193" s="384" t="s">
        <v>2310</v>
      </c>
      <c r="AB1193" s="384" t="s">
        <v>1038</v>
      </c>
      <c r="AC1193" s="382">
        <v>9</v>
      </c>
      <c r="AD1193" s="384" t="s">
        <v>983</v>
      </c>
      <c r="AE1193" s="382">
        <v>62</v>
      </c>
      <c r="AF1193" s="386" t="s">
        <v>1425</v>
      </c>
      <c r="AG1193" s="390">
        <v>28782132.034974582</v>
      </c>
      <c r="AH1193" s="387">
        <v>2.0118891327793955</v>
      </c>
      <c r="AI1193" s="387">
        <v>0.21276209084440997</v>
      </c>
      <c r="AJ1193" s="387">
        <v>0.15664538540151432</v>
      </c>
      <c r="AK1193" s="387">
        <v>7.0856161803407921E-3</v>
      </c>
      <c r="AL1193" s="387">
        <v>4.1538910206860638E-3</v>
      </c>
      <c r="AM1193" s="387">
        <v>1.5500769884483315E-3</v>
      </c>
      <c r="AN1193" s="387">
        <v>6.3303966127977373E-3</v>
      </c>
      <c r="AO1193" s="387">
        <v>3.3231126639172458E-2</v>
      </c>
      <c r="AP1193" s="387">
        <v>1.0333897970196028E-2</v>
      </c>
      <c r="AQ1193" s="391">
        <v>57906458.659387074</v>
      </c>
      <c r="AR1193" s="391">
        <v>6123746.5907210642</v>
      </c>
      <c r="AS1193" s="391">
        <v>4508588.1652958654</v>
      </c>
      <c r="AT1193" s="391">
        <v>203939.14045172094</v>
      </c>
      <c r="AU1193" s="391">
        <v>119557.83981628162</v>
      </c>
      <c r="AV1193" s="391">
        <v>44614.520545895648</v>
      </c>
      <c r="AW1193" s="391">
        <v>182202.31114330035</v>
      </c>
      <c r="AX1193" s="391">
        <v>956462.67459962284</v>
      </c>
      <c r="AY1193" s="391">
        <v>297431.61581413791</v>
      </c>
    </row>
    <row r="1194" spans="1:51" x14ac:dyDescent="0.25">
      <c r="A1194" s="308"/>
    </row>
    <row r="1195" spans="1:51" x14ac:dyDescent="0.25">
      <c r="A1195" s="308"/>
    </row>
    <row r="1196" spans="1:51" x14ac:dyDescent="0.25">
      <c r="A1196" s="308"/>
    </row>
    <row r="1197" spans="1:51" x14ac:dyDescent="0.25">
      <c r="A1197" s="308"/>
    </row>
    <row r="1198" spans="1:51" x14ac:dyDescent="0.25">
      <c r="A1198" s="308"/>
    </row>
    <row r="1199" spans="1:51" x14ac:dyDescent="0.25">
      <c r="A1199" s="308"/>
    </row>
    <row r="1200" spans="1:51" x14ac:dyDescent="0.25">
      <c r="A1200" s="308"/>
    </row>
    <row r="1201" spans="1:1" x14ac:dyDescent="0.25">
      <c r="A1201" s="308"/>
    </row>
    <row r="1202" spans="1:1" x14ac:dyDescent="0.25">
      <c r="A1202" s="308"/>
    </row>
    <row r="1203" spans="1:1" x14ac:dyDescent="0.25">
      <c r="A1203" s="308"/>
    </row>
    <row r="1204" spans="1:1" x14ac:dyDescent="0.25">
      <c r="A1204" s="308"/>
    </row>
    <row r="1205" spans="1:1" x14ac:dyDescent="0.25">
      <c r="A1205" s="308"/>
    </row>
    <row r="1206" spans="1:1" x14ac:dyDescent="0.25">
      <c r="A1206" s="308"/>
    </row>
    <row r="1207" spans="1:1" x14ac:dyDescent="0.25">
      <c r="A1207" s="308"/>
    </row>
    <row r="1208" spans="1:1" x14ac:dyDescent="0.25">
      <c r="A1208" s="308"/>
    </row>
    <row r="1209" spans="1:1" x14ac:dyDescent="0.25">
      <c r="A1209" s="308"/>
    </row>
    <row r="1210" spans="1:1" x14ac:dyDescent="0.25">
      <c r="A1210" s="308"/>
    </row>
    <row r="1211" spans="1:1" x14ac:dyDescent="0.25">
      <c r="A1211" s="308"/>
    </row>
    <row r="1212" spans="1:1" x14ac:dyDescent="0.25">
      <c r="A1212" s="308"/>
    </row>
    <row r="1213" spans="1:1" x14ac:dyDescent="0.25">
      <c r="A1213" s="308"/>
    </row>
    <row r="1214" spans="1:1" s="309" customFormat="1" x14ac:dyDescent="0.25"/>
    <row r="1215" spans="1:1" customFormat="1" ht="12.75" x14ac:dyDescent="0.2"/>
    <row r="1216" spans="1:1" customFormat="1" ht="12.75" x14ac:dyDescent="0.2"/>
    <row r="1217" customFormat="1" ht="12.75" x14ac:dyDescent="0.2"/>
    <row r="1218" customFormat="1" ht="12.75" x14ac:dyDescent="0.2"/>
    <row r="1219" customFormat="1" ht="12.75" x14ac:dyDescent="0.2"/>
    <row r="1220" customFormat="1" ht="12.75" x14ac:dyDescent="0.2"/>
    <row r="1221" customFormat="1" ht="12.75" x14ac:dyDescent="0.2"/>
    <row r="1222" customFormat="1" ht="12.75" x14ac:dyDescent="0.2"/>
    <row r="1223" customFormat="1" ht="12.75" x14ac:dyDescent="0.2"/>
    <row r="1224" customFormat="1" ht="12.75" x14ac:dyDescent="0.2"/>
    <row r="1225" customFormat="1" ht="12.75" x14ac:dyDescent="0.2"/>
    <row r="1226" customFormat="1" ht="12.75" x14ac:dyDescent="0.2"/>
    <row r="1227" customFormat="1" ht="12.75" x14ac:dyDescent="0.2"/>
    <row r="1228" customFormat="1" ht="12.75" x14ac:dyDescent="0.2"/>
    <row r="1229" customFormat="1" ht="12.75" x14ac:dyDescent="0.2"/>
    <row r="1230" customFormat="1" ht="12.75" x14ac:dyDescent="0.2"/>
    <row r="1231" customFormat="1" ht="12.75" x14ac:dyDescent="0.2"/>
    <row r="1232" customFormat="1" ht="12.75" x14ac:dyDescent="0.2"/>
    <row r="1233" customFormat="1" ht="12.75" x14ac:dyDescent="0.2"/>
    <row r="1234" customFormat="1" ht="12.75" x14ac:dyDescent="0.2"/>
    <row r="1235" customFormat="1" ht="12.75" x14ac:dyDescent="0.2"/>
    <row r="1236" customFormat="1" ht="12.75" x14ac:dyDescent="0.2"/>
    <row r="1237" customFormat="1" ht="12.75" x14ac:dyDescent="0.2"/>
    <row r="1238" customFormat="1" ht="12.75" x14ac:dyDescent="0.2"/>
    <row r="1239" customFormat="1" ht="12.75" x14ac:dyDescent="0.2"/>
    <row r="1240" customFormat="1" ht="12.75" x14ac:dyDescent="0.2"/>
    <row r="1241" customFormat="1" ht="12.75" x14ac:dyDescent="0.2"/>
    <row r="1242" customFormat="1" ht="12.75" x14ac:dyDescent="0.2"/>
    <row r="1243" customFormat="1" ht="12.75" x14ac:dyDescent="0.2"/>
    <row r="1244" customFormat="1" ht="12.75" x14ac:dyDescent="0.2"/>
    <row r="1245" customFormat="1" ht="12.75" x14ac:dyDescent="0.2"/>
    <row r="1246" customFormat="1" ht="12.75" x14ac:dyDescent="0.2"/>
    <row r="1247" customFormat="1" ht="12.75" x14ac:dyDescent="0.2"/>
    <row r="1248" customFormat="1" ht="12.75" x14ac:dyDescent="0.2"/>
    <row r="1249" customFormat="1" ht="12.75" x14ac:dyDescent="0.2"/>
    <row r="1250" customFormat="1" ht="12.75" x14ac:dyDescent="0.2"/>
    <row r="1251" customFormat="1" ht="12.75" x14ac:dyDescent="0.2"/>
    <row r="1252" customFormat="1" ht="12.75" x14ac:dyDescent="0.2"/>
    <row r="1253" customFormat="1" ht="12.75" x14ac:dyDescent="0.2"/>
    <row r="1254" customFormat="1" ht="12.75" x14ac:dyDescent="0.2"/>
    <row r="1255" customFormat="1" ht="12.75" x14ac:dyDescent="0.2"/>
    <row r="1256" customFormat="1" ht="12.75" x14ac:dyDescent="0.2"/>
    <row r="1257" customFormat="1" ht="12.75" x14ac:dyDescent="0.2"/>
    <row r="1258" customFormat="1" ht="12.75" x14ac:dyDescent="0.2"/>
    <row r="1259" customFormat="1" ht="12.75" x14ac:dyDescent="0.2"/>
    <row r="1260" customFormat="1" ht="12.75" x14ac:dyDescent="0.2"/>
    <row r="1261" customFormat="1" ht="12.75" x14ac:dyDescent="0.2"/>
    <row r="1262" customFormat="1" ht="12.75" x14ac:dyDescent="0.2"/>
    <row r="1263" customFormat="1" ht="12.75" x14ac:dyDescent="0.2"/>
    <row r="1264" customFormat="1" ht="12.75" x14ac:dyDescent="0.2"/>
    <row r="1265" customFormat="1" ht="12.75" x14ac:dyDescent="0.2"/>
    <row r="1266" customFormat="1" ht="12.75" x14ac:dyDescent="0.2"/>
    <row r="1267" customFormat="1" ht="12.75" x14ac:dyDescent="0.2"/>
    <row r="1268" customFormat="1" ht="12.75" x14ac:dyDescent="0.2"/>
    <row r="1269" customFormat="1" ht="12.75" x14ac:dyDescent="0.2"/>
    <row r="1270" customFormat="1" ht="12.75" x14ac:dyDescent="0.2"/>
    <row r="1271" customFormat="1" ht="12.75" x14ac:dyDescent="0.2"/>
    <row r="1272" customFormat="1" ht="12.75" x14ac:dyDescent="0.2"/>
    <row r="1273" customFormat="1" ht="12.75" x14ac:dyDescent="0.2"/>
    <row r="1274" customFormat="1" ht="12.75" x14ac:dyDescent="0.2"/>
    <row r="1275" customFormat="1" ht="12.75" x14ac:dyDescent="0.2"/>
    <row r="1276" customFormat="1" ht="12.75" x14ac:dyDescent="0.2"/>
    <row r="1277" customFormat="1" ht="12.75" x14ac:dyDescent="0.2"/>
    <row r="1278" customFormat="1" ht="12.75" x14ac:dyDescent="0.2"/>
    <row r="1279" customFormat="1" ht="12.75" x14ac:dyDescent="0.2"/>
    <row r="1280" customFormat="1" ht="12.75" x14ac:dyDescent="0.2"/>
    <row r="1281" customFormat="1" ht="12.75" x14ac:dyDescent="0.2"/>
    <row r="1282" customFormat="1" ht="12.75" x14ac:dyDescent="0.2"/>
    <row r="1283" customFormat="1" ht="12.75" x14ac:dyDescent="0.2"/>
    <row r="1284" customFormat="1" ht="12.75" x14ac:dyDescent="0.2"/>
    <row r="1285" customFormat="1" ht="12.75" x14ac:dyDescent="0.2"/>
    <row r="1286" customFormat="1" ht="12.75" x14ac:dyDescent="0.2"/>
    <row r="1287" customFormat="1" ht="12.75" x14ac:dyDescent="0.2"/>
    <row r="1288" customFormat="1" ht="12.75" x14ac:dyDescent="0.2"/>
    <row r="1289" customFormat="1" ht="12.75" x14ac:dyDescent="0.2"/>
    <row r="1290" customFormat="1" ht="12.75" x14ac:dyDescent="0.2"/>
    <row r="1291" customFormat="1" ht="12.75" x14ac:dyDescent="0.2"/>
    <row r="1292" customFormat="1" ht="12.75" x14ac:dyDescent="0.2"/>
    <row r="1293" customFormat="1" ht="12.75" x14ac:dyDescent="0.2"/>
    <row r="1294" customFormat="1" ht="12.75" x14ac:dyDescent="0.2"/>
    <row r="1295" customFormat="1" ht="12.75" x14ac:dyDescent="0.2"/>
    <row r="1296" customFormat="1" ht="12.75" x14ac:dyDescent="0.2"/>
    <row r="1297" customFormat="1" ht="12.75" x14ac:dyDescent="0.2"/>
    <row r="1298" customFormat="1" ht="12.75" x14ac:dyDescent="0.2"/>
    <row r="1299" customFormat="1" ht="12.75" x14ac:dyDescent="0.2"/>
    <row r="1300" customFormat="1" ht="12.75" x14ac:dyDescent="0.2"/>
    <row r="1301" customFormat="1" ht="12.75" x14ac:dyDescent="0.2"/>
    <row r="1302" customFormat="1" ht="12.75" x14ac:dyDescent="0.2"/>
    <row r="1303" customFormat="1" ht="12.75" x14ac:dyDescent="0.2"/>
    <row r="1304" customFormat="1" ht="12.75" x14ac:dyDescent="0.2"/>
    <row r="1305" customFormat="1" ht="12.75" x14ac:dyDescent="0.2"/>
    <row r="1306" customFormat="1" ht="12.75" x14ac:dyDescent="0.2"/>
    <row r="1307" customFormat="1" ht="12.75" x14ac:dyDescent="0.2"/>
    <row r="1308" customFormat="1" ht="12.75" x14ac:dyDescent="0.2"/>
    <row r="1309" customFormat="1" ht="12.75" x14ac:dyDescent="0.2"/>
    <row r="1310" customFormat="1" ht="12.75" x14ac:dyDescent="0.2"/>
    <row r="1311" customFormat="1" ht="12.75" x14ac:dyDescent="0.2"/>
    <row r="1312" customFormat="1" ht="12.75" x14ac:dyDescent="0.2"/>
    <row r="1313" customFormat="1" ht="12.75" x14ac:dyDescent="0.2"/>
    <row r="1314" customFormat="1" ht="12.75" x14ac:dyDescent="0.2"/>
    <row r="1315" customFormat="1" ht="12.75" x14ac:dyDescent="0.2"/>
    <row r="1316" customFormat="1" ht="12.75" x14ac:dyDescent="0.2"/>
    <row r="1317" customFormat="1" ht="12.75" x14ac:dyDescent="0.2"/>
    <row r="1318" customFormat="1" ht="12.75" x14ac:dyDescent="0.2"/>
    <row r="1319" customFormat="1" ht="12.75" x14ac:dyDescent="0.2"/>
    <row r="1320" customFormat="1" ht="12.75" x14ac:dyDescent="0.2"/>
    <row r="1321" customFormat="1" ht="12.75" x14ac:dyDescent="0.2"/>
    <row r="1322" customFormat="1" ht="12.75" x14ac:dyDescent="0.2"/>
    <row r="1323" customFormat="1" ht="12.75" x14ac:dyDescent="0.2"/>
    <row r="1324" customFormat="1" ht="12.75" x14ac:dyDescent="0.2"/>
    <row r="1325" customFormat="1" ht="12.75" x14ac:dyDescent="0.2"/>
    <row r="1326" customFormat="1" ht="12.75" x14ac:dyDescent="0.2"/>
    <row r="1327" customFormat="1" ht="12.75" x14ac:dyDescent="0.2"/>
    <row r="1328" customFormat="1" ht="12.75" x14ac:dyDescent="0.2"/>
    <row r="1329" customFormat="1" ht="12.75" x14ac:dyDescent="0.2"/>
    <row r="1330" customFormat="1" ht="12.75" x14ac:dyDescent="0.2"/>
    <row r="1331" customFormat="1" ht="12.75" x14ac:dyDescent="0.2"/>
    <row r="1332" customFormat="1" ht="12.75" x14ac:dyDescent="0.2"/>
    <row r="1333" customFormat="1" ht="12.75" x14ac:dyDescent="0.2"/>
    <row r="1334" customFormat="1" ht="12.75" x14ac:dyDescent="0.2"/>
    <row r="1335" customFormat="1" ht="12.75" x14ac:dyDescent="0.2"/>
    <row r="1336" customFormat="1" ht="12.75" x14ac:dyDescent="0.2"/>
    <row r="1337" customFormat="1" ht="12.75" x14ac:dyDescent="0.2"/>
    <row r="1338" customFormat="1" ht="12.75" x14ac:dyDescent="0.2"/>
    <row r="1339" customFormat="1" ht="12.75" x14ac:dyDescent="0.2"/>
    <row r="1340" customFormat="1" ht="12.75" x14ac:dyDescent="0.2"/>
    <row r="1341" customFormat="1" ht="12.75" x14ac:dyDescent="0.2"/>
    <row r="1342" customFormat="1" ht="12.75" x14ac:dyDescent="0.2"/>
    <row r="1343" customFormat="1" ht="12.75" x14ac:dyDescent="0.2"/>
    <row r="1344" customFormat="1" ht="12.75" x14ac:dyDescent="0.2"/>
    <row r="1345" customFormat="1" ht="12.75" x14ac:dyDescent="0.2"/>
    <row r="1346" customFormat="1" ht="12.75" x14ac:dyDescent="0.2"/>
    <row r="1347" customFormat="1" ht="12.75" x14ac:dyDescent="0.2"/>
    <row r="1348" customFormat="1" ht="12.75" x14ac:dyDescent="0.2"/>
    <row r="1349" customFormat="1" ht="12.75" x14ac:dyDescent="0.2"/>
    <row r="1350" customFormat="1" ht="12.75" x14ac:dyDescent="0.2"/>
    <row r="1351" customFormat="1" ht="12.75" x14ac:dyDescent="0.2"/>
    <row r="1352" customFormat="1" ht="12.75" x14ac:dyDescent="0.2"/>
    <row r="1353" customFormat="1" ht="12.75" x14ac:dyDescent="0.2"/>
    <row r="1354" customFormat="1" ht="12.75" x14ac:dyDescent="0.2"/>
    <row r="1355" customFormat="1" ht="12.75" x14ac:dyDescent="0.2"/>
    <row r="1356" customFormat="1" ht="12.75" x14ac:dyDescent="0.2"/>
    <row r="1357" customFormat="1" ht="12.75" x14ac:dyDescent="0.2"/>
    <row r="1358" customFormat="1" ht="12.75" x14ac:dyDescent="0.2"/>
    <row r="1359" customFormat="1" ht="12.75" x14ac:dyDescent="0.2"/>
    <row r="1360" customFormat="1" ht="12.75" x14ac:dyDescent="0.2"/>
    <row r="1361" customFormat="1" ht="12.75" x14ac:dyDescent="0.2"/>
    <row r="1362" customFormat="1" ht="12.75" x14ac:dyDescent="0.2"/>
    <row r="1363" customFormat="1" ht="12.75" x14ac:dyDescent="0.2"/>
    <row r="1364" customFormat="1" ht="12.75" x14ac:dyDescent="0.2"/>
    <row r="1365" customFormat="1" ht="12.75" x14ac:dyDescent="0.2"/>
    <row r="1366" customFormat="1" ht="12.75" x14ac:dyDescent="0.2"/>
    <row r="1367" customFormat="1" ht="12.75" x14ac:dyDescent="0.2"/>
    <row r="1368" customFormat="1" ht="12.75" x14ac:dyDescent="0.2"/>
    <row r="1369" customFormat="1" ht="12.75" x14ac:dyDescent="0.2"/>
    <row r="1370" customFormat="1" ht="12.75" x14ac:dyDescent="0.2"/>
    <row r="1371" customFormat="1" ht="12.75" x14ac:dyDescent="0.2"/>
    <row r="1372" customFormat="1" ht="12.75" x14ac:dyDescent="0.2"/>
    <row r="1373" customFormat="1" ht="12.75" x14ac:dyDescent="0.2"/>
    <row r="1374" customFormat="1" ht="12.75" x14ac:dyDescent="0.2"/>
    <row r="1375" customFormat="1" ht="12.75" x14ac:dyDescent="0.2"/>
    <row r="1376" customFormat="1" ht="12.75" x14ac:dyDescent="0.2"/>
    <row r="1377" customFormat="1" ht="12.75" x14ac:dyDescent="0.2"/>
    <row r="1378" customFormat="1" ht="12.75" x14ac:dyDescent="0.2"/>
    <row r="1379" customFormat="1" ht="12.75" x14ac:dyDescent="0.2"/>
    <row r="1380" customFormat="1" ht="12.75" x14ac:dyDescent="0.2"/>
    <row r="1381" customFormat="1" ht="12.75" x14ac:dyDescent="0.2"/>
    <row r="1382" customFormat="1" ht="12.75" x14ac:dyDescent="0.2"/>
    <row r="1383" customFormat="1" ht="12.75" x14ac:dyDescent="0.2"/>
    <row r="1384" customFormat="1" ht="12.75" x14ac:dyDescent="0.2"/>
    <row r="1385" customFormat="1" ht="12.75" x14ac:dyDescent="0.2"/>
    <row r="1386" customFormat="1" ht="12.75" x14ac:dyDescent="0.2"/>
    <row r="1387" customFormat="1" ht="12.75" x14ac:dyDescent="0.2"/>
    <row r="1388" customFormat="1" ht="12.75" x14ac:dyDescent="0.2"/>
    <row r="1389" customFormat="1" ht="12.75" x14ac:dyDescent="0.2"/>
    <row r="1390" customFormat="1" ht="12.75" x14ac:dyDescent="0.2"/>
    <row r="1391" customFormat="1" ht="12.75" x14ac:dyDescent="0.2"/>
    <row r="1392" customFormat="1" ht="12.75" x14ac:dyDescent="0.2"/>
    <row r="1393" customFormat="1" ht="12.75" x14ac:dyDescent="0.2"/>
    <row r="1394" customFormat="1" ht="12.75" x14ac:dyDescent="0.2"/>
    <row r="1395" customFormat="1" ht="12.75" x14ac:dyDescent="0.2"/>
    <row r="1396" customFormat="1" ht="12.75" x14ac:dyDescent="0.2"/>
    <row r="1397" customFormat="1" ht="12.75" x14ac:dyDescent="0.2"/>
    <row r="1398" customFormat="1" ht="12.75" x14ac:dyDescent="0.2"/>
    <row r="1399" customFormat="1" ht="12.75" x14ac:dyDescent="0.2"/>
    <row r="1400" customFormat="1" ht="12.75" x14ac:dyDescent="0.2"/>
    <row r="1401" customFormat="1" ht="12.75" x14ac:dyDescent="0.2"/>
    <row r="1402" customFormat="1" ht="12.75" x14ac:dyDescent="0.2"/>
    <row r="1403" customFormat="1" ht="12.75" x14ac:dyDescent="0.2"/>
    <row r="1404" customFormat="1" ht="12.75" x14ac:dyDescent="0.2"/>
    <row r="1405" customFormat="1" ht="12.75" x14ac:dyDescent="0.2"/>
    <row r="1406" customFormat="1" ht="12.75" x14ac:dyDescent="0.2"/>
    <row r="1407" customFormat="1" ht="12.75" x14ac:dyDescent="0.2"/>
    <row r="1408" customFormat="1" ht="12.75" x14ac:dyDescent="0.2"/>
    <row r="1409" customFormat="1" ht="12.75" x14ac:dyDescent="0.2"/>
    <row r="1410" customFormat="1" ht="12.75" x14ac:dyDescent="0.2"/>
    <row r="1411" customFormat="1" ht="12.75" x14ac:dyDescent="0.2"/>
    <row r="1412" customFormat="1" ht="12.75" x14ac:dyDescent="0.2"/>
    <row r="1413" customFormat="1" ht="12.75" x14ac:dyDescent="0.2"/>
    <row r="1414" customFormat="1" ht="12.75" x14ac:dyDescent="0.2"/>
    <row r="1415" customFormat="1" ht="12.75" x14ac:dyDescent="0.2"/>
    <row r="1416" customFormat="1" ht="12.75" x14ac:dyDescent="0.2"/>
    <row r="1417" customFormat="1" ht="12.75" x14ac:dyDescent="0.2"/>
    <row r="1418" customFormat="1" ht="12.75" x14ac:dyDescent="0.2"/>
    <row r="1419" customFormat="1" ht="12.75" x14ac:dyDescent="0.2"/>
    <row r="1420" customFormat="1" ht="12.75" x14ac:dyDescent="0.2"/>
    <row r="1421" customFormat="1" ht="12.75" x14ac:dyDescent="0.2"/>
    <row r="1422" customFormat="1" ht="12.75" x14ac:dyDescent="0.2"/>
    <row r="1423" customFormat="1" ht="12.75" x14ac:dyDescent="0.2"/>
    <row r="1424" customFormat="1" ht="12.75" x14ac:dyDescent="0.2"/>
    <row r="1425" customFormat="1" ht="12.75" x14ac:dyDescent="0.2"/>
    <row r="1426" customFormat="1" ht="12.75" x14ac:dyDescent="0.2"/>
    <row r="1427" customFormat="1" ht="12.75" x14ac:dyDescent="0.2"/>
    <row r="1428" customFormat="1" ht="12.75" x14ac:dyDescent="0.2"/>
    <row r="1429" customFormat="1" ht="12.75" x14ac:dyDescent="0.2"/>
    <row r="1430" customFormat="1" ht="12.75" x14ac:dyDescent="0.2"/>
    <row r="1431" customFormat="1" ht="12.75" x14ac:dyDescent="0.2"/>
    <row r="1432" customFormat="1" ht="12.75" x14ac:dyDescent="0.2"/>
    <row r="1433" customFormat="1" ht="12.75" x14ac:dyDescent="0.2"/>
    <row r="1434" customFormat="1" ht="12.75" x14ac:dyDescent="0.2"/>
    <row r="1435" customFormat="1" ht="12.75" x14ac:dyDescent="0.2"/>
    <row r="1436" customFormat="1" ht="12.75" x14ac:dyDescent="0.2"/>
    <row r="1437" customFormat="1" ht="12.75" x14ac:dyDescent="0.2"/>
    <row r="1438" customFormat="1" ht="12.75" x14ac:dyDescent="0.2"/>
    <row r="1439" customFormat="1" ht="12.75" x14ac:dyDescent="0.2"/>
    <row r="1440" customFormat="1" ht="12.75" x14ac:dyDescent="0.2"/>
    <row r="1441" customFormat="1" ht="12.75" x14ac:dyDescent="0.2"/>
    <row r="1442" customFormat="1" ht="12.75" x14ac:dyDescent="0.2"/>
    <row r="1443" customFormat="1" ht="12.75" x14ac:dyDescent="0.2"/>
    <row r="1444" customFormat="1" ht="12.75" x14ac:dyDescent="0.2"/>
    <row r="1445" customFormat="1" ht="12.75" x14ac:dyDescent="0.2"/>
    <row r="1446" customFormat="1" ht="12.75" x14ac:dyDescent="0.2"/>
    <row r="1447" customFormat="1" ht="12.75" x14ac:dyDescent="0.2"/>
    <row r="1448" customFormat="1" ht="12.75" x14ac:dyDescent="0.2"/>
    <row r="1449" customFormat="1" ht="12.75" x14ac:dyDescent="0.2"/>
    <row r="1450" customFormat="1" ht="12.75" x14ac:dyDescent="0.2"/>
    <row r="1451" customFormat="1" ht="12.75" x14ac:dyDescent="0.2"/>
    <row r="1452" customFormat="1" ht="12.75" x14ac:dyDescent="0.2"/>
    <row r="1453" customFormat="1" ht="12.75" x14ac:dyDescent="0.2"/>
    <row r="1454" customFormat="1" ht="12.75" x14ac:dyDescent="0.2"/>
    <row r="1455" customFormat="1" ht="12.75" x14ac:dyDescent="0.2"/>
    <row r="1456" customFormat="1" ht="12.75" x14ac:dyDescent="0.2"/>
    <row r="1457" customFormat="1" ht="12.75" x14ac:dyDescent="0.2"/>
    <row r="1458" customFormat="1" ht="12.75" x14ac:dyDescent="0.2"/>
    <row r="1459" customFormat="1" ht="12.75" x14ac:dyDescent="0.2"/>
    <row r="1460" customFormat="1" ht="12.75" x14ac:dyDescent="0.2"/>
    <row r="1461" customFormat="1" ht="12.75" x14ac:dyDescent="0.2"/>
    <row r="1462" customFormat="1" ht="12.75" x14ac:dyDescent="0.2"/>
    <row r="1463" customFormat="1" ht="12.75" x14ac:dyDescent="0.2"/>
    <row r="1464" customFormat="1" ht="12.75" x14ac:dyDescent="0.2"/>
    <row r="1465" customFormat="1" ht="12.75" x14ac:dyDescent="0.2"/>
    <row r="1466" customFormat="1" ht="12.75" x14ac:dyDescent="0.2"/>
    <row r="1467" customFormat="1" ht="12.75" x14ac:dyDescent="0.2"/>
    <row r="1468" customFormat="1" ht="12.75" x14ac:dyDescent="0.2"/>
    <row r="1469" customFormat="1" ht="12.75" x14ac:dyDescent="0.2"/>
    <row r="1470" customFormat="1" ht="12.75" x14ac:dyDescent="0.2"/>
    <row r="1471" customFormat="1" ht="12.75" x14ac:dyDescent="0.2"/>
    <row r="1472" customFormat="1" ht="12.75" x14ac:dyDescent="0.2"/>
    <row r="1473" customFormat="1" ht="12.75" x14ac:dyDescent="0.2"/>
    <row r="1474" customFormat="1" ht="12.75" x14ac:dyDescent="0.2"/>
    <row r="1475" customFormat="1" ht="12.75" x14ac:dyDescent="0.2"/>
    <row r="1476" customFormat="1" ht="12.75" x14ac:dyDescent="0.2"/>
    <row r="1477" customFormat="1" ht="12.75" x14ac:dyDescent="0.2"/>
    <row r="1478" customFormat="1" ht="12.75" x14ac:dyDescent="0.2"/>
    <row r="1479" customFormat="1" ht="12.75" x14ac:dyDescent="0.2"/>
    <row r="1480" customFormat="1" ht="12.75" x14ac:dyDescent="0.2"/>
    <row r="1481" customFormat="1" ht="12.75" x14ac:dyDescent="0.2"/>
    <row r="1482" customFormat="1" ht="12.75" x14ac:dyDescent="0.2"/>
    <row r="1483" customFormat="1" ht="12.75" x14ac:dyDescent="0.2"/>
    <row r="1484" customFormat="1" ht="12.75" x14ac:dyDescent="0.2"/>
    <row r="1485" customFormat="1" ht="12.75" x14ac:dyDescent="0.2"/>
    <row r="1486" customFormat="1" ht="12.75" x14ac:dyDescent="0.2"/>
    <row r="1487" customFormat="1" ht="12.75" x14ac:dyDescent="0.2"/>
    <row r="1488" customFormat="1" ht="12.75" x14ac:dyDescent="0.2"/>
    <row r="1489" customFormat="1" ht="12.75" x14ac:dyDescent="0.2"/>
    <row r="1490" customFormat="1" ht="12.75" x14ac:dyDescent="0.2"/>
    <row r="1491" customFormat="1" ht="12.75" x14ac:dyDescent="0.2"/>
    <row r="1492" customFormat="1" ht="12.75" x14ac:dyDescent="0.2"/>
    <row r="1493" customFormat="1" ht="12.75" x14ac:dyDescent="0.2"/>
    <row r="1494" customFormat="1" ht="12.75" x14ac:dyDescent="0.2"/>
    <row r="1495" customFormat="1" ht="12.75" x14ac:dyDescent="0.2"/>
    <row r="1496" customFormat="1" ht="12.75" x14ac:dyDescent="0.2"/>
    <row r="1497" customFormat="1" ht="12.75" x14ac:dyDescent="0.2"/>
    <row r="1498" customFormat="1" ht="12.75" x14ac:dyDescent="0.2"/>
    <row r="1499" customFormat="1" ht="12.75" x14ac:dyDescent="0.2"/>
    <row r="1500" customFormat="1" ht="12.75" x14ac:dyDescent="0.2"/>
    <row r="1501" customFormat="1" ht="12.75" x14ac:dyDescent="0.2"/>
    <row r="1502" customFormat="1" ht="12.75" x14ac:dyDescent="0.2"/>
    <row r="1503" customFormat="1" ht="12.75" x14ac:dyDescent="0.2"/>
    <row r="1504" customFormat="1" ht="12.75" x14ac:dyDescent="0.2"/>
    <row r="1505" customFormat="1" ht="12.75" x14ac:dyDescent="0.2"/>
    <row r="1506" customFormat="1" ht="12.75" x14ac:dyDescent="0.2"/>
    <row r="1507" customFormat="1" ht="12.75" x14ac:dyDescent="0.2"/>
    <row r="1508" customFormat="1" ht="12.75" x14ac:dyDescent="0.2"/>
    <row r="1509" customFormat="1" ht="12.75" x14ac:dyDescent="0.2"/>
    <row r="1510" customFormat="1" ht="12.75" x14ac:dyDescent="0.2"/>
    <row r="1511" customFormat="1" ht="12.75" x14ac:dyDescent="0.2"/>
    <row r="1512" customFormat="1" ht="12.75" x14ac:dyDescent="0.2"/>
    <row r="1513" customFormat="1" ht="12.75" x14ac:dyDescent="0.2"/>
    <row r="1514" customFormat="1" ht="12.75" x14ac:dyDescent="0.2"/>
    <row r="1515" customFormat="1" ht="12.75" x14ac:dyDescent="0.2"/>
    <row r="1516" customFormat="1" ht="12.75" x14ac:dyDescent="0.2"/>
    <row r="1517" customFormat="1" ht="12.75" x14ac:dyDescent="0.2"/>
    <row r="1518" customFormat="1" ht="12.75" x14ac:dyDescent="0.2"/>
    <row r="1519" customFormat="1" ht="12.75" x14ac:dyDescent="0.2"/>
    <row r="1520" customFormat="1" ht="12.75" x14ac:dyDescent="0.2"/>
    <row r="1521" customFormat="1" ht="12.75" x14ac:dyDescent="0.2"/>
    <row r="1522" customFormat="1" ht="12.75" x14ac:dyDescent="0.2"/>
    <row r="1523" customFormat="1" ht="12.75" x14ac:dyDescent="0.2"/>
    <row r="1524" customFormat="1" ht="12.75" x14ac:dyDescent="0.2"/>
    <row r="1525" customFormat="1" ht="12.75" x14ac:dyDescent="0.2"/>
    <row r="1526" customFormat="1" ht="12.75" x14ac:dyDescent="0.2"/>
    <row r="1527" customFormat="1" ht="12.75" x14ac:dyDescent="0.2"/>
    <row r="1528" customFormat="1" ht="12.75" x14ac:dyDescent="0.2"/>
    <row r="1529" customFormat="1" ht="12.75" x14ac:dyDescent="0.2"/>
    <row r="1530" customFormat="1" ht="12.75" x14ac:dyDescent="0.2"/>
    <row r="1531" customFormat="1" ht="12.75" x14ac:dyDescent="0.2"/>
    <row r="1532" customFormat="1" ht="12.75" x14ac:dyDescent="0.2"/>
    <row r="1533" customFormat="1" ht="12.75" x14ac:dyDescent="0.2"/>
    <row r="1534" customFormat="1" ht="12.75" x14ac:dyDescent="0.2"/>
    <row r="1535" customFormat="1" ht="12.75" x14ac:dyDescent="0.2"/>
    <row r="1536" customFormat="1" ht="12.75" x14ac:dyDescent="0.2"/>
    <row r="1537" customFormat="1" ht="12.75" x14ac:dyDescent="0.2"/>
    <row r="1538" customFormat="1" ht="12.75" x14ac:dyDescent="0.2"/>
    <row r="1539" customFormat="1" ht="12.75" x14ac:dyDescent="0.2"/>
    <row r="1540" customFormat="1" ht="12.75" x14ac:dyDescent="0.2"/>
    <row r="1541" customFormat="1" ht="12.75" x14ac:dyDescent="0.2"/>
    <row r="1542" customFormat="1" ht="12.75" x14ac:dyDescent="0.2"/>
    <row r="1543" customFormat="1" ht="12.75" x14ac:dyDescent="0.2"/>
    <row r="1544" customFormat="1" ht="12.75" x14ac:dyDescent="0.2"/>
    <row r="1545" customFormat="1" ht="12.75" x14ac:dyDescent="0.2"/>
    <row r="1546" customFormat="1" ht="12.75" x14ac:dyDescent="0.2"/>
    <row r="1547" customFormat="1" ht="12.75" x14ac:dyDescent="0.2"/>
    <row r="1548" customFormat="1" ht="12.75" x14ac:dyDescent="0.2"/>
    <row r="1549" customFormat="1" ht="12.75" x14ac:dyDescent="0.2"/>
    <row r="1550" customFormat="1" ht="12.75" x14ac:dyDescent="0.2"/>
    <row r="1551" customFormat="1" ht="12.75" x14ac:dyDescent="0.2"/>
    <row r="1552" customFormat="1" ht="12.75" x14ac:dyDescent="0.2"/>
    <row r="1553" customFormat="1" ht="12.75" x14ac:dyDescent="0.2"/>
    <row r="1554" customFormat="1" ht="12.75" x14ac:dyDescent="0.2"/>
    <row r="1555" customFormat="1" ht="12.75" x14ac:dyDescent="0.2"/>
    <row r="1556" customFormat="1" ht="12.75" x14ac:dyDescent="0.2"/>
    <row r="1557" customFormat="1" ht="12.75" x14ac:dyDescent="0.2"/>
    <row r="1558" customFormat="1" ht="12.75" x14ac:dyDescent="0.2"/>
    <row r="1559" customFormat="1" ht="12.75" x14ac:dyDescent="0.2"/>
    <row r="1560" customFormat="1" ht="12.75" x14ac:dyDescent="0.2"/>
    <row r="1561" customFormat="1" ht="12.75" x14ac:dyDescent="0.2"/>
    <row r="1562" customFormat="1" ht="12.75" x14ac:dyDescent="0.2"/>
    <row r="1563" customFormat="1" ht="12.75" x14ac:dyDescent="0.2"/>
    <row r="1564" customFormat="1" ht="12.75" x14ac:dyDescent="0.2"/>
    <row r="1565" customFormat="1" ht="12.75" x14ac:dyDescent="0.2"/>
    <row r="1566" customFormat="1" ht="12.75" x14ac:dyDescent="0.2"/>
    <row r="1567" customFormat="1" ht="12.75" x14ac:dyDescent="0.2"/>
    <row r="1568" customFormat="1" ht="12.75" x14ac:dyDescent="0.2"/>
    <row r="1569" customFormat="1" ht="12.75" x14ac:dyDescent="0.2"/>
    <row r="1570" customFormat="1" ht="12.75" x14ac:dyDescent="0.2"/>
    <row r="1571" customFormat="1" ht="12.75" x14ac:dyDescent="0.2"/>
    <row r="1572" customFormat="1" ht="12.75" x14ac:dyDescent="0.2"/>
    <row r="1573" customFormat="1" ht="12.75" x14ac:dyDescent="0.2"/>
    <row r="1574" customFormat="1" ht="12.75" x14ac:dyDescent="0.2"/>
    <row r="1575" customFormat="1" ht="12.75" x14ac:dyDescent="0.2"/>
    <row r="1576" customFormat="1" ht="12.75" x14ac:dyDescent="0.2"/>
    <row r="1577" customFormat="1" ht="12.75" x14ac:dyDescent="0.2"/>
    <row r="1578" customFormat="1" ht="12.75" x14ac:dyDescent="0.2"/>
    <row r="1579" customFormat="1" ht="12.75" x14ac:dyDescent="0.2"/>
    <row r="1580" customFormat="1" ht="12.75" x14ac:dyDescent="0.2"/>
    <row r="1581" customFormat="1" ht="12.75" x14ac:dyDescent="0.2"/>
    <row r="1582" customFormat="1" ht="12.75" x14ac:dyDescent="0.2"/>
    <row r="1583" customFormat="1" ht="12.75" x14ac:dyDescent="0.2"/>
    <row r="1584" customFormat="1" ht="12.75" x14ac:dyDescent="0.2"/>
    <row r="1585" customFormat="1" ht="12.75" x14ac:dyDescent="0.2"/>
    <row r="1586" customFormat="1" ht="12.75" x14ac:dyDescent="0.2"/>
    <row r="1587" customFormat="1" ht="12.75" x14ac:dyDescent="0.2"/>
    <row r="1588" customFormat="1" ht="12.75" x14ac:dyDescent="0.2"/>
    <row r="1589" customFormat="1" ht="12.75" x14ac:dyDescent="0.2"/>
    <row r="1590" customFormat="1" ht="12.75" x14ac:dyDescent="0.2"/>
    <row r="1591" customFormat="1" ht="12.75" x14ac:dyDescent="0.2"/>
    <row r="1592" customFormat="1" ht="12.75" x14ac:dyDescent="0.2"/>
    <row r="1593" customFormat="1" ht="12.75" x14ac:dyDescent="0.2"/>
    <row r="1594" customFormat="1" ht="12.75" x14ac:dyDescent="0.2"/>
    <row r="1595" customFormat="1" ht="12.75" x14ac:dyDescent="0.2"/>
    <row r="1596" customFormat="1" ht="12.75" x14ac:dyDescent="0.2"/>
    <row r="1597" customFormat="1" ht="12.75" x14ac:dyDescent="0.2"/>
    <row r="1598" customFormat="1" ht="12.75" x14ac:dyDescent="0.2"/>
    <row r="1599" customFormat="1" ht="12.75" x14ac:dyDescent="0.2"/>
    <row r="1600" customFormat="1" ht="12.75" x14ac:dyDescent="0.2"/>
    <row r="1601" customFormat="1" ht="12.75" x14ac:dyDescent="0.2"/>
    <row r="1602" customFormat="1" ht="12.75" x14ac:dyDescent="0.2"/>
    <row r="1603" customFormat="1" ht="12.75" x14ac:dyDescent="0.2"/>
    <row r="1604" customFormat="1" ht="12.75" x14ac:dyDescent="0.2"/>
    <row r="1605" customFormat="1" ht="12.75" x14ac:dyDescent="0.2"/>
    <row r="1606" customFormat="1" ht="12.75" x14ac:dyDescent="0.2"/>
    <row r="1607" customFormat="1" ht="12.75" x14ac:dyDescent="0.2"/>
    <row r="1608" customFormat="1" ht="12.75" x14ac:dyDescent="0.2"/>
    <row r="1609" customFormat="1" ht="12.75" x14ac:dyDescent="0.2"/>
    <row r="1610" customFormat="1" ht="12.75" x14ac:dyDescent="0.2"/>
    <row r="1611" customFormat="1" ht="12.75" x14ac:dyDescent="0.2"/>
    <row r="1612" customFormat="1" ht="12.75" x14ac:dyDescent="0.2"/>
    <row r="1613" customFormat="1" ht="12.75" x14ac:dyDescent="0.2"/>
    <row r="1614" customFormat="1" ht="12.75" x14ac:dyDescent="0.2"/>
    <row r="1615" customFormat="1" ht="12.75" x14ac:dyDescent="0.2"/>
    <row r="1616" customFormat="1" ht="12.75" x14ac:dyDescent="0.2"/>
    <row r="1617" customFormat="1" ht="12.75" x14ac:dyDescent="0.2"/>
    <row r="1618" customFormat="1" ht="12.75" x14ac:dyDescent="0.2"/>
    <row r="1619" customFormat="1" ht="12.75" x14ac:dyDescent="0.2"/>
    <row r="1620" customFormat="1" ht="12.75" x14ac:dyDescent="0.2"/>
    <row r="1621" customFormat="1" ht="12.75" x14ac:dyDescent="0.2"/>
    <row r="1622" customFormat="1" ht="12.75" x14ac:dyDescent="0.2"/>
    <row r="1623" customFormat="1" ht="12.75" x14ac:dyDescent="0.2"/>
    <row r="1624" customFormat="1" ht="12.75" x14ac:dyDescent="0.2"/>
    <row r="1625" customFormat="1" ht="12.75" x14ac:dyDescent="0.2"/>
    <row r="1626" customFormat="1" ht="12.75" x14ac:dyDescent="0.2"/>
    <row r="1627" customFormat="1" ht="12.75" x14ac:dyDescent="0.2"/>
    <row r="1628" customFormat="1" ht="12.75" x14ac:dyDescent="0.2"/>
    <row r="1629" customFormat="1" ht="12.75" x14ac:dyDescent="0.2"/>
    <row r="1630" customFormat="1" ht="12.75" x14ac:dyDescent="0.2"/>
    <row r="1631" customFormat="1" ht="12.75" x14ac:dyDescent="0.2"/>
    <row r="1632" customFormat="1" ht="12.75" x14ac:dyDescent="0.2"/>
    <row r="1633" customFormat="1" ht="12.75" x14ac:dyDescent="0.2"/>
    <row r="1634" customFormat="1" ht="12.75" x14ac:dyDescent="0.2"/>
    <row r="1635" customFormat="1" ht="12.75" x14ac:dyDescent="0.2"/>
    <row r="1636" customFormat="1" ht="12.75" x14ac:dyDescent="0.2"/>
    <row r="1637" customFormat="1" ht="12.75" x14ac:dyDescent="0.2"/>
    <row r="1638" customFormat="1" ht="12.75" x14ac:dyDescent="0.2"/>
    <row r="1639" customFormat="1" ht="12.75" x14ac:dyDescent="0.2"/>
    <row r="1640" customFormat="1" ht="12.75" x14ac:dyDescent="0.2"/>
    <row r="1641" customFormat="1" ht="12.75" x14ac:dyDescent="0.2"/>
    <row r="1642" customFormat="1" ht="12.75" x14ac:dyDescent="0.2"/>
    <row r="1643" customFormat="1" ht="12.75" x14ac:dyDescent="0.2"/>
    <row r="1644" customFormat="1" ht="12.75" x14ac:dyDescent="0.2"/>
    <row r="1645" customFormat="1" ht="12.75" x14ac:dyDescent="0.2"/>
    <row r="1646" customFormat="1" ht="12.75" x14ac:dyDescent="0.2"/>
    <row r="1647" customFormat="1" ht="12.75" x14ac:dyDescent="0.2"/>
    <row r="1648" customFormat="1" ht="12.75" x14ac:dyDescent="0.2"/>
    <row r="1649" customFormat="1" ht="12.75" x14ac:dyDescent="0.2"/>
    <row r="1650" customFormat="1" ht="12.75" x14ac:dyDescent="0.2"/>
    <row r="1651" customFormat="1" ht="12.75" x14ac:dyDescent="0.2"/>
    <row r="1652" customFormat="1" ht="12.75" x14ac:dyDescent="0.2"/>
    <row r="1653" customFormat="1" ht="12.75" x14ac:dyDescent="0.2"/>
    <row r="1654" customFormat="1" ht="12.75" x14ac:dyDescent="0.2"/>
    <row r="1655" customFormat="1" ht="12.75" x14ac:dyDescent="0.2"/>
    <row r="1656" customFormat="1" ht="12.75" x14ac:dyDescent="0.2"/>
    <row r="1657" customFormat="1" ht="12.75" x14ac:dyDescent="0.2"/>
    <row r="1658" customFormat="1" ht="12.75" x14ac:dyDescent="0.2"/>
    <row r="1659" customFormat="1" ht="12.75" x14ac:dyDescent="0.2"/>
    <row r="1660" customFormat="1" ht="12.75" x14ac:dyDescent="0.2"/>
    <row r="1661" customFormat="1" ht="12.75" x14ac:dyDescent="0.2"/>
    <row r="1662" customFormat="1" ht="12.75" x14ac:dyDescent="0.2"/>
    <row r="1663" customFormat="1" ht="12.75" x14ac:dyDescent="0.2"/>
    <row r="1664" customFormat="1" ht="12.75" x14ac:dyDescent="0.2"/>
    <row r="1665" customFormat="1" ht="12.75" x14ac:dyDescent="0.2"/>
    <row r="1666" customFormat="1" ht="12.75" x14ac:dyDescent="0.2"/>
    <row r="1667" customFormat="1" ht="12.75" x14ac:dyDescent="0.2"/>
    <row r="1668" customFormat="1" ht="12.75" x14ac:dyDescent="0.2"/>
    <row r="1669" customFormat="1" ht="12.75" x14ac:dyDescent="0.2"/>
    <row r="1670" customFormat="1" ht="12.75" x14ac:dyDescent="0.2"/>
    <row r="1671" customFormat="1" ht="12.75" x14ac:dyDescent="0.2"/>
    <row r="1672" customFormat="1" ht="12.75" x14ac:dyDescent="0.2"/>
    <row r="1673" customFormat="1" ht="12.75" x14ac:dyDescent="0.2"/>
    <row r="1674" customFormat="1" ht="12.75" x14ac:dyDescent="0.2"/>
    <row r="1675" customFormat="1" ht="12.75" x14ac:dyDescent="0.2"/>
    <row r="1676" customFormat="1" ht="12.75" x14ac:dyDescent="0.2"/>
    <row r="1677" customFormat="1" ht="12.75" x14ac:dyDescent="0.2"/>
    <row r="1678" customFormat="1" ht="12.75" x14ac:dyDescent="0.2"/>
    <row r="1679" customFormat="1" ht="12.75" x14ac:dyDescent="0.2"/>
    <row r="1680" customFormat="1" ht="12.75" x14ac:dyDescent="0.2"/>
    <row r="1681" customFormat="1" ht="12.75" x14ac:dyDescent="0.2"/>
    <row r="1682" customFormat="1" ht="12.75" x14ac:dyDescent="0.2"/>
    <row r="1683" customFormat="1" ht="12.75" x14ac:dyDescent="0.2"/>
    <row r="1684" customFormat="1" ht="12.75" x14ac:dyDescent="0.2"/>
    <row r="1685" customFormat="1" ht="12.75" x14ac:dyDescent="0.2"/>
    <row r="1686" customFormat="1" ht="12.75" x14ac:dyDescent="0.2"/>
    <row r="1687" customFormat="1" ht="12.75" x14ac:dyDescent="0.2"/>
    <row r="1688" customFormat="1" ht="12.75" x14ac:dyDescent="0.2"/>
    <row r="1689" customFormat="1" ht="12.75" x14ac:dyDescent="0.2"/>
    <row r="1690" customFormat="1" ht="12.75" x14ac:dyDescent="0.2"/>
    <row r="1691" customFormat="1" ht="12.75" x14ac:dyDescent="0.2"/>
    <row r="1692" customFormat="1" ht="12.75" x14ac:dyDescent="0.2"/>
    <row r="1693" customFormat="1" ht="12.75" x14ac:dyDescent="0.2"/>
    <row r="1694" customFormat="1" ht="12.75" x14ac:dyDescent="0.2"/>
    <row r="1695" customFormat="1" ht="12.75" x14ac:dyDescent="0.2"/>
    <row r="1696" customFormat="1" ht="12.75" x14ac:dyDescent="0.2"/>
    <row r="1697" customFormat="1" ht="12.75" x14ac:dyDescent="0.2"/>
    <row r="1698" customFormat="1" ht="12.75" x14ac:dyDescent="0.2"/>
    <row r="1699" customFormat="1" ht="12.75" x14ac:dyDescent="0.2"/>
    <row r="1700" customFormat="1" ht="12.75" x14ac:dyDescent="0.2"/>
    <row r="1701" customFormat="1" ht="12.75" x14ac:dyDescent="0.2"/>
    <row r="1702" customFormat="1" ht="12.75" x14ac:dyDescent="0.2"/>
    <row r="1703" customFormat="1" ht="12.75" x14ac:dyDescent="0.2"/>
    <row r="1704" customFormat="1" ht="12.75" x14ac:dyDescent="0.2"/>
    <row r="1705" customFormat="1" ht="12.75" x14ac:dyDescent="0.2"/>
    <row r="1706" customFormat="1" ht="12.75" x14ac:dyDescent="0.2"/>
    <row r="1707" customFormat="1" ht="12.75" x14ac:dyDescent="0.2"/>
    <row r="1708" customFormat="1" ht="12.75" x14ac:dyDescent="0.2"/>
    <row r="1709" customFormat="1" ht="12.75" x14ac:dyDescent="0.2"/>
    <row r="1710" customFormat="1" ht="12.75" x14ac:dyDescent="0.2"/>
    <row r="1711" customFormat="1" ht="12.75" x14ac:dyDescent="0.2"/>
    <row r="1712" customFormat="1" ht="12.75" x14ac:dyDescent="0.2"/>
    <row r="1713" customFormat="1" ht="12.75" x14ac:dyDescent="0.2"/>
    <row r="1714" customFormat="1" ht="12.75" x14ac:dyDescent="0.2"/>
    <row r="1715" customFormat="1" ht="12.75" x14ac:dyDescent="0.2"/>
    <row r="1716" customFormat="1" ht="12.75" x14ac:dyDescent="0.2"/>
    <row r="1717" customFormat="1" ht="12.75" x14ac:dyDescent="0.2"/>
    <row r="1718" customFormat="1" ht="12.75" x14ac:dyDescent="0.2"/>
    <row r="1719" customFormat="1" ht="12.75" x14ac:dyDescent="0.2"/>
    <row r="1720" customFormat="1" ht="12.75" x14ac:dyDescent="0.2"/>
    <row r="1721" customFormat="1" ht="12.75" x14ac:dyDescent="0.2"/>
    <row r="1722" customFormat="1" ht="12.75" x14ac:dyDescent="0.2"/>
    <row r="1723" customFormat="1" ht="12.75" x14ac:dyDescent="0.2"/>
    <row r="1724" customFormat="1" ht="12.75" x14ac:dyDescent="0.2"/>
    <row r="1725" customFormat="1" ht="12.75" x14ac:dyDescent="0.2"/>
    <row r="1726" customFormat="1" ht="12.75" x14ac:dyDescent="0.2"/>
    <row r="1727" customFormat="1" ht="12.75" x14ac:dyDescent="0.2"/>
    <row r="1728" customFormat="1" ht="12.75" x14ac:dyDescent="0.2"/>
    <row r="1729" customFormat="1" ht="12.75" x14ac:dyDescent="0.2"/>
    <row r="1730" customFormat="1" ht="12.75" x14ac:dyDescent="0.2"/>
    <row r="1731" customFormat="1" ht="12.75" x14ac:dyDescent="0.2"/>
    <row r="1732" customFormat="1" ht="12.75" x14ac:dyDescent="0.2"/>
    <row r="1733" customFormat="1" ht="12.75" x14ac:dyDescent="0.2"/>
    <row r="1734" customFormat="1" ht="12.75" x14ac:dyDescent="0.2"/>
    <row r="1735" customFormat="1" ht="12.75" x14ac:dyDescent="0.2"/>
    <row r="1736" customFormat="1" ht="12.75" x14ac:dyDescent="0.2"/>
    <row r="1737" customFormat="1" ht="12.75" x14ac:dyDescent="0.2"/>
    <row r="1738" customFormat="1" ht="12.75" x14ac:dyDescent="0.2"/>
    <row r="1739" customFormat="1" ht="12.75" x14ac:dyDescent="0.2"/>
    <row r="1740" customFormat="1" ht="12.75" x14ac:dyDescent="0.2"/>
    <row r="1741" customFormat="1" ht="12.75" x14ac:dyDescent="0.2"/>
    <row r="1742" customFormat="1" ht="12.75" x14ac:dyDescent="0.2"/>
    <row r="1743" customFormat="1" ht="12.75" x14ac:dyDescent="0.2"/>
    <row r="1744" customFormat="1" ht="12.75" x14ac:dyDescent="0.2"/>
    <row r="1745" customFormat="1" ht="12.75" x14ac:dyDescent="0.2"/>
    <row r="1746" customFormat="1" ht="12.75" x14ac:dyDescent="0.2"/>
    <row r="1747" customFormat="1" ht="12.75" x14ac:dyDescent="0.2"/>
    <row r="1748" customFormat="1" ht="12.75" x14ac:dyDescent="0.2"/>
    <row r="1749" customFormat="1" ht="12.75" x14ac:dyDescent="0.2"/>
    <row r="1750" customFormat="1" ht="12.75" x14ac:dyDescent="0.2"/>
    <row r="1751" customFormat="1" ht="12.75" x14ac:dyDescent="0.2"/>
    <row r="1752" customFormat="1" ht="12.75" x14ac:dyDescent="0.2"/>
    <row r="1753" customFormat="1" ht="12.75" x14ac:dyDescent="0.2"/>
    <row r="1754" customFormat="1" ht="12.75" x14ac:dyDescent="0.2"/>
    <row r="1755" customFormat="1" ht="12.75" x14ac:dyDescent="0.2"/>
    <row r="1756" customFormat="1" ht="12.75" x14ac:dyDescent="0.2"/>
    <row r="1757" customFormat="1" ht="12.75" x14ac:dyDescent="0.2"/>
    <row r="1758" customFormat="1" ht="12.75" x14ac:dyDescent="0.2"/>
    <row r="1759" customFormat="1" ht="12.75" x14ac:dyDescent="0.2"/>
    <row r="1760" customFormat="1" ht="12.75" x14ac:dyDescent="0.2"/>
    <row r="1761" customFormat="1" ht="12.75" x14ac:dyDescent="0.2"/>
    <row r="1762" customFormat="1" ht="12.75" x14ac:dyDescent="0.2"/>
    <row r="1763" customFormat="1" ht="12.75" x14ac:dyDescent="0.2"/>
    <row r="1764" customFormat="1" ht="12.75" x14ac:dyDescent="0.2"/>
    <row r="1765" customFormat="1" ht="12.75" x14ac:dyDescent="0.2"/>
    <row r="1766" customFormat="1" ht="12.75" x14ac:dyDescent="0.2"/>
    <row r="1767" customFormat="1" ht="12.75" x14ac:dyDescent="0.2"/>
    <row r="1768" customFormat="1" ht="12.75" x14ac:dyDescent="0.2"/>
    <row r="1769" customFormat="1" ht="12.75" x14ac:dyDescent="0.2"/>
    <row r="1770" customFormat="1" ht="12.75" x14ac:dyDescent="0.2"/>
    <row r="1771" customFormat="1" ht="12.75" x14ac:dyDescent="0.2"/>
    <row r="1772" customFormat="1" ht="12.75" x14ac:dyDescent="0.2"/>
    <row r="1773" customFormat="1" ht="12.75" x14ac:dyDescent="0.2"/>
    <row r="1774" customFormat="1" ht="12.75" x14ac:dyDescent="0.2"/>
    <row r="1775" customFormat="1" ht="12.75" x14ac:dyDescent="0.2"/>
    <row r="1776" customFormat="1" ht="12.75" x14ac:dyDescent="0.2"/>
    <row r="1777" customFormat="1" ht="12.75" x14ac:dyDescent="0.2"/>
    <row r="1778" customFormat="1" ht="12.75" x14ac:dyDescent="0.2"/>
    <row r="1779" customFormat="1" ht="12.75" x14ac:dyDescent="0.2"/>
    <row r="1780" customFormat="1" ht="12.75" x14ac:dyDescent="0.2"/>
    <row r="1781" customFormat="1" ht="12.75" x14ac:dyDescent="0.2"/>
    <row r="1782" customFormat="1" ht="12.75" x14ac:dyDescent="0.2"/>
    <row r="1783" customFormat="1" ht="12.75" x14ac:dyDescent="0.2"/>
    <row r="1784" customFormat="1" ht="12.75" x14ac:dyDescent="0.2"/>
    <row r="1785" customFormat="1" ht="12.75" x14ac:dyDescent="0.2"/>
    <row r="1786" customFormat="1" ht="12.75" x14ac:dyDescent="0.2"/>
    <row r="1787" customFormat="1" ht="12.75" x14ac:dyDescent="0.2"/>
    <row r="1788" customFormat="1" ht="12.75" x14ac:dyDescent="0.2"/>
    <row r="1789" customFormat="1" ht="12.75" x14ac:dyDescent="0.2"/>
    <row r="1790" customFormat="1" ht="12.75" x14ac:dyDescent="0.2"/>
    <row r="1791" customFormat="1" ht="12.75" x14ac:dyDescent="0.2"/>
    <row r="1792" customFormat="1" ht="12.75" x14ac:dyDescent="0.2"/>
    <row r="1793" customFormat="1" ht="12.75" x14ac:dyDescent="0.2"/>
    <row r="1794" customFormat="1" ht="12.75" x14ac:dyDescent="0.2"/>
    <row r="1795" customFormat="1" ht="12.75" x14ac:dyDescent="0.2"/>
    <row r="1796" customFormat="1" ht="12.75" x14ac:dyDescent="0.2"/>
    <row r="1797" customFormat="1" ht="12.75" x14ac:dyDescent="0.2"/>
    <row r="1798" customFormat="1" ht="12.75" x14ac:dyDescent="0.2"/>
    <row r="1799" customFormat="1" ht="12.75" x14ac:dyDescent="0.2"/>
    <row r="1800" customFormat="1" ht="12.75" x14ac:dyDescent="0.2"/>
    <row r="1801" customFormat="1" ht="12.75" x14ac:dyDescent="0.2"/>
    <row r="1802" customFormat="1" ht="12.75" x14ac:dyDescent="0.2"/>
    <row r="1803" customFormat="1" ht="12.75" x14ac:dyDescent="0.2"/>
    <row r="1804" customFormat="1" ht="12.75" x14ac:dyDescent="0.2"/>
    <row r="1805" customFormat="1" ht="12.75" x14ac:dyDescent="0.2"/>
    <row r="1806" customFormat="1" ht="12.75" x14ac:dyDescent="0.2"/>
    <row r="1807" customFormat="1" ht="12.75" x14ac:dyDescent="0.2"/>
    <row r="1808" customFormat="1" ht="12.75" x14ac:dyDescent="0.2"/>
    <row r="1809" customFormat="1" ht="12.75" x14ac:dyDescent="0.2"/>
    <row r="1810" customFormat="1" ht="12.75" x14ac:dyDescent="0.2"/>
    <row r="1811" customFormat="1" ht="12.75" x14ac:dyDescent="0.2"/>
    <row r="1812" customFormat="1" ht="12.75" x14ac:dyDescent="0.2"/>
    <row r="1813" customFormat="1" ht="12.75" x14ac:dyDescent="0.2"/>
    <row r="1814" customFormat="1" ht="12.75" x14ac:dyDescent="0.2"/>
    <row r="1815" customFormat="1" ht="12.75" x14ac:dyDescent="0.2"/>
    <row r="1816" customFormat="1" ht="12.75" x14ac:dyDescent="0.2"/>
    <row r="1817" customFormat="1" ht="12.75" x14ac:dyDescent="0.2"/>
    <row r="1818" customFormat="1" ht="12.75" x14ac:dyDescent="0.2"/>
    <row r="1819" customFormat="1" ht="12.75" x14ac:dyDescent="0.2"/>
    <row r="1820" customFormat="1" ht="12.75" x14ac:dyDescent="0.2"/>
    <row r="1821" customFormat="1" ht="12.75" x14ac:dyDescent="0.2"/>
    <row r="1822" customFormat="1" ht="12.75" x14ac:dyDescent="0.2"/>
    <row r="1823" customFormat="1" ht="12.75" x14ac:dyDescent="0.2"/>
    <row r="1824" customFormat="1" ht="12.75" x14ac:dyDescent="0.2"/>
    <row r="1825" customFormat="1" ht="12.75" x14ac:dyDescent="0.2"/>
    <row r="1826" customFormat="1" ht="12.75" x14ac:dyDescent="0.2"/>
    <row r="1827" customFormat="1" ht="12.75" x14ac:dyDescent="0.2"/>
    <row r="1828" customFormat="1" ht="12.75" x14ac:dyDescent="0.2"/>
    <row r="1829" customFormat="1" ht="12.75" x14ac:dyDescent="0.2"/>
    <row r="1830" customFormat="1" ht="12.75" x14ac:dyDescent="0.2"/>
    <row r="1831" customFormat="1" ht="12.75" x14ac:dyDescent="0.2"/>
    <row r="1832" customFormat="1" ht="12.75" x14ac:dyDescent="0.2"/>
    <row r="1833" customFormat="1" ht="12.75" x14ac:dyDescent="0.2"/>
    <row r="1834" customFormat="1" ht="12.75" x14ac:dyDescent="0.2"/>
    <row r="1835" customFormat="1" ht="12.75" x14ac:dyDescent="0.2"/>
    <row r="1836" customFormat="1" ht="12.75" x14ac:dyDescent="0.2"/>
    <row r="1837" customFormat="1" ht="12.75" x14ac:dyDescent="0.2"/>
    <row r="1838" customFormat="1" ht="12.75" x14ac:dyDescent="0.2"/>
    <row r="1839" customFormat="1" ht="12.75" x14ac:dyDescent="0.2"/>
    <row r="1840" customFormat="1" ht="12.75" x14ac:dyDescent="0.2"/>
    <row r="1841" customFormat="1" ht="12.75" x14ac:dyDescent="0.2"/>
    <row r="1842" customFormat="1" ht="12.75" x14ac:dyDescent="0.2"/>
    <row r="1843" customFormat="1" ht="12.75" x14ac:dyDescent="0.2"/>
    <row r="1844" customFormat="1" ht="12.75" x14ac:dyDescent="0.2"/>
    <row r="1845" customFormat="1" ht="12.75" x14ac:dyDescent="0.2"/>
    <row r="1846" customFormat="1" ht="12.75" x14ac:dyDescent="0.2"/>
    <row r="1847" customFormat="1" ht="12.75" x14ac:dyDescent="0.2"/>
    <row r="1848" customFormat="1" ht="12.75" x14ac:dyDescent="0.2"/>
    <row r="1849" customFormat="1" ht="12.75" x14ac:dyDescent="0.2"/>
    <row r="1850" customFormat="1" ht="12.75" x14ac:dyDescent="0.2"/>
    <row r="1851" customFormat="1" ht="12.75" x14ac:dyDescent="0.2"/>
    <row r="1852" customFormat="1" ht="12.75" x14ac:dyDescent="0.2"/>
    <row r="1853" customFormat="1" ht="12.75" x14ac:dyDescent="0.2"/>
    <row r="1854" customFormat="1" ht="12.75" x14ac:dyDescent="0.2"/>
    <row r="1855" customFormat="1" ht="12.75" x14ac:dyDescent="0.2"/>
    <row r="1856" customFormat="1" ht="12.75" x14ac:dyDescent="0.2"/>
    <row r="1857" customFormat="1" ht="12.75" x14ac:dyDescent="0.2"/>
    <row r="1858" customFormat="1" ht="12.75" x14ac:dyDescent="0.2"/>
    <row r="1859" customFormat="1" ht="12.75" x14ac:dyDescent="0.2"/>
    <row r="1860" customFormat="1" ht="12.75" x14ac:dyDescent="0.2"/>
    <row r="1861" customFormat="1" ht="12.75" x14ac:dyDescent="0.2"/>
    <row r="1862" customFormat="1" ht="12.75" x14ac:dyDescent="0.2"/>
    <row r="1863" customFormat="1" ht="12.75" x14ac:dyDescent="0.2"/>
    <row r="1864" customFormat="1" ht="12.75" x14ac:dyDescent="0.2"/>
    <row r="1865" customFormat="1" ht="12.75" x14ac:dyDescent="0.2"/>
    <row r="1866" customFormat="1" ht="12.75" x14ac:dyDescent="0.2"/>
    <row r="1867" customFormat="1" ht="12.75" x14ac:dyDescent="0.2"/>
    <row r="1868" customFormat="1" ht="12.75" x14ac:dyDescent="0.2"/>
    <row r="1869" customFormat="1" ht="12.75" x14ac:dyDescent="0.2"/>
    <row r="1870" customFormat="1" ht="12.75" x14ac:dyDescent="0.2"/>
    <row r="1871" customFormat="1" ht="12.75" x14ac:dyDescent="0.2"/>
    <row r="1872" customFormat="1" ht="12.75" x14ac:dyDescent="0.2"/>
    <row r="1873" customFormat="1" ht="12.75" x14ac:dyDescent="0.2"/>
    <row r="1874" customFormat="1" ht="12.75" x14ac:dyDescent="0.2"/>
    <row r="1875" customFormat="1" ht="12.75" x14ac:dyDescent="0.2"/>
    <row r="1876" customFormat="1" ht="12.75" x14ac:dyDescent="0.2"/>
    <row r="1877" customFormat="1" ht="12.75" x14ac:dyDescent="0.2"/>
    <row r="1878" customFormat="1" ht="12.75" x14ac:dyDescent="0.2"/>
    <row r="1879" customFormat="1" ht="12.75" x14ac:dyDescent="0.2"/>
    <row r="1880" customFormat="1" ht="12.75" x14ac:dyDescent="0.2"/>
    <row r="1881" customFormat="1" ht="12.75" x14ac:dyDescent="0.2"/>
    <row r="1882" customFormat="1" ht="12.75" x14ac:dyDescent="0.2"/>
    <row r="1883" customFormat="1" ht="12.75" x14ac:dyDescent="0.2"/>
    <row r="1884" customFormat="1" ht="12.75" x14ac:dyDescent="0.2"/>
    <row r="1885" customFormat="1" ht="12.75" x14ac:dyDescent="0.2"/>
    <row r="1886" customFormat="1" ht="12.75" x14ac:dyDescent="0.2"/>
    <row r="1887" customFormat="1" ht="12.75" x14ac:dyDescent="0.2"/>
    <row r="1888" customFormat="1" ht="12.75" x14ac:dyDescent="0.2"/>
    <row r="1889" customFormat="1" ht="12.75" x14ac:dyDescent="0.2"/>
    <row r="1890" customFormat="1" ht="12.75" x14ac:dyDescent="0.2"/>
    <row r="1891" customFormat="1" ht="12.75" x14ac:dyDescent="0.2"/>
    <row r="1892" customFormat="1" ht="12.75" x14ac:dyDescent="0.2"/>
    <row r="1893" customFormat="1" ht="12.75" x14ac:dyDescent="0.2"/>
    <row r="1894" customFormat="1" ht="12.75" x14ac:dyDescent="0.2"/>
    <row r="1895" customFormat="1" ht="12.75" x14ac:dyDescent="0.2"/>
    <row r="1896" customFormat="1" ht="12.75" x14ac:dyDescent="0.2"/>
    <row r="1897" customFormat="1" ht="12.75" x14ac:dyDescent="0.2"/>
    <row r="1898" customFormat="1" ht="12.75" x14ac:dyDescent="0.2"/>
    <row r="1899" customFormat="1" ht="12.75" x14ac:dyDescent="0.2"/>
    <row r="1900" customFormat="1" ht="12.75" x14ac:dyDescent="0.2"/>
    <row r="1901" customFormat="1" ht="12.75" x14ac:dyDescent="0.2"/>
    <row r="1902" customFormat="1" ht="12.75" x14ac:dyDescent="0.2"/>
    <row r="1903" customFormat="1" ht="12.75" x14ac:dyDescent="0.2"/>
    <row r="1904" customFormat="1" ht="12.75" x14ac:dyDescent="0.2"/>
    <row r="1905" customFormat="1" ht="12.75" x14ac:dyDescent="0.2"/>
    <row r="1906" customFormat="1" ht="12.75" x14ac:dyDescent="0.2"/>
    <row r="1907" customFormat="1" ht="12.75" x14ac:dyDescent="0.2"/>
    <row r="1908" customFormat="1" ht="12.75" x14ac:dyDescent="0.2"/>
    <row r="1909" customFormat="1" ht="12.75" x14ac:dyDescent="0.2"/>
    <row r="1910" customFormat="1" ht="12.75" x14ac:dyDescent="0.2"/>
    <row r="1911" customFormat="1" ht="12.75" x14ac:dyDescent="0.2"/>
    <row r="1912" customFormat="1" ht="12.75" x14ac:dyDescent="0.2"/>
    <row r="1913" customFormat="1" ht="12.75" x14ac:dyDescent="0.2"/>
    <row r="1914" customFormat="1" ht="12.75" x14ac:dyDescent="0.2"/>
    <row r="1915" customFormat="1" ht="12.75" x14ac:dyDescent="0.2"/>
    <row r="1916" customFormat="1" ht="12.75" x14ac:dyDescent="0.2"/>
    <row r="1917" customFormat="1" ht="12.75" x14ac:dyDescent="0.2"/>
    <row r="1918" customFormat="1" ht="12.75" x14ac:dyDescent="0.2"/>
    <row r="1919" customFormat="1" ht="12.75" x14ac:dyDescent="0.2"/>
    <row r="1920" customFormat="1" ht="12.75" x14ac:dyDescent="0.2"/>
    <row r="1921" customFormat="1" ht="12.75" x14ac:dyDescent="0.2"/>
    <row r="1922" customFormat="1" ht="12.75" x14ac:dyDescent="0.2"/>
    <row r="1923" customFormat="1" ht="12.75" x14ac:dyDescent="0.2"/>
    <row r="1924" customFormat="1" ht="12.75" x14ac:dyDescent="0.2"/>
    <row r="1925" customFormat="1" ht="12.75" x14ac:dyDescent="0.2"/>
    <row r="1926" customFormat="1" ht="12.75" x14ac:dyDescent="0.2"/>
    <row r="1927" customFormat="1" ht="12.75" x14ac:dyDescent="0.2"/>
    <row r="1928" customFormat="1" ht="12.75" x14ac:dyDescent="0.2"/>
    <row r="1929" customFormat="1" ht="12.75" x14ac:dyDescent="0.2"/>
    <row r="1930" customFormat="1" ht="12.75" x14ac:dyDescent="0.2"/>
    <row r="1931" customFormat="1" ht="12.75" x14ac:dyDescent="0.2"/>
    <row r="1932" customFormat="1" ht="12.75" x14ac:dyDescent="0.2"/>
    <row r="1933" customFormat="1" ht="12.75" x14ac:dyDescent="0.2"/>
    <row r="1934" customFormat="1" ht="12.75" x14ac:dyDescent="0.2"/>
    <row r="1935" customFormat="1" ht="12.75" x14ac:dyDescent="0.2"/>
    <row r="1936" customFormat="1" ht="12.75" x14ac:dyDescent="0.2"/>
    <row r="1937" customFormat="1" ht="12.75" x14ac:dyDescent="0.2"/>
    <row r="1938" customFormat="1" ht="12.75" x14ac:dyDescent="0.2"/>
    <row r="1939" customFormat="1" ht="12.75" x14ac:dyDescent="0.2"/>
    <row r="1940" customFormat="1" ht="12.75" x14ac:dyDescent="0.2"/>
    <row r="1941" customFormat="1" ht="12.75" x14ac:dyDescent="0.2"/>
    <row r="1942" customFormat="1" ht="12.75" x14ac:dyDescent="0.2"/>
    <row r="1943" customFormat="1" ht="12.75" x14ac:dyDescent="0.2"/>
    <row r="1944" customFormat="1" ht="12.75" x14ac:dyDescent="0.2"/>
    <row r="1945" customFormat="1" ht="12.75" x14ac:dyDescent="0.2"/>
    <row r="1946" customFormat="1" ht="12.75" x14ac:dyDescent="0.2"/>
    <row r="1947" customFormat="1" ht="12.75" x14ac:dyDescent="0.2"/>
    <row r="1948" customFormat="1" ht="12.75" x14ac:dyDescent="0.2"/>
    <row r="1949" customFormat="1" ht="12.75" x14ac:dyDescent="0.2"/>
    <row r="1950" customFormat="1" ht="12.75" x14ac:dyDescent="0.2"/>
    <row r="1951" customFormat="1" ht="12.75" x14ac:dyDescent="0.2"/>
    <row r="1952" customFormat="1" ht="12.75" x14ac:dyDescent="0.2"/>
    <row r="1953" customFormat="1" ht="12.75" x14ac:dyDescent="0.2"/>
    <row r="1954" customFormat="1" ht="12.75" x14ac:dyDescent="0.2"/>
    <row r="1955" customFormat="1" ht="12.75" x14ac:dyDescent="0.2"/>
    <row r="1956" customFormat="1" ht="12.75" x14ac:dyDescent="0.2"/>
    <row r="1957" customFormat="1" ht="12.75" x14ac:dyDescent="0.2"/>
    <row r="1958" customFormat="1" ht="12.75" x14ac:dyDescent="0.2"/>
    <row r="1959" customFormat="1" ht="12.75" x14ac:dyDescent="0.2"/>
    <row r="1960" customFormat="1" ht="12.75" x14ac:dyDescent="0.2"/>
    <row r="1961" customFormat="1" ht="12.75" x14ac:dyDescent="0.2"/>
    <row r="1962" customFormat="1" ht="12.75" x14ac:dyDescent="0.2"/>
    <row r="1963" customFormat="1" ht="12.75" x14ac:dyDescent="0.2"/>
    <row r="1964" customFormat="1" ht="12.75" x14ac:dyDescent="0.2"/>
    <row r="1965" customFormat="1" ht="12.75" x14ac:dyDescent="0.2"/>
    <row r="1966" customFormat="1" ht="12.75" x14ac:dyDescent="0.2"/>
    <row r="1967" customFormat="1" ht="12.75" x14ac:dyDescent="0.2"/>
    <row r="1968" customFormat="1" ht="12.75" x14ac:dyDescent="0.2"/>
    <row r="1969" customFormat="1" ht="12.75" x14ac:dyDescent="0.2"/>
    <row r="1970" customFormat="1" ht="12.75" x14ac:dyDescent="0.2"/>
    <row r="1971" customFormat="1" ht="12.75" x14ac:dyDescent="0.2"/>
    <row r="1972" customFormat="1" ht="12.75" x14ac:dyDescent="0.2"/>
    <row r="1973" customFormat="1" ht="12.75" x14ac:dyDescent="0.2"/>
    <row r="1974" customFormat="1" ht="12.75" x14ac:dyDescent="0.2"/>
    <row r="1975" customFormat="1" ht="12.75" x14ac:dyDescent="0.2"/>
    <row r="1976" customFormat="1" ht="12.75" x14ac:dyDescent="0.2"/>
    <row r="1977" customFormat="1" ht="12.75" x14ac:dyDescent="0.2"/>
    <row r="1978" customFormat="1" ht="12.75" x14ac:dyDescent="0.2"/>
    <row r="1979" customFormat="1" ht="12.75" x14ac:dyDescent="0.2"/>
    <row r="1980" customFormat="1" ht="12.75" x14ac:dyDescent="0.2"/>
    <row r="1981" customFormat="1" ht="12.75" x14ac:dyDescent="0.2"/>
    <row r="1982" customFormat="1" ht="12.75" x14ac:dyDescent="0.2"/>
    <row r="1983" customFormat="1" ht="12.75" x14ac:dyDescent="0.2"/>
    <row r="1984" customFormat="1" ht="12.75" x14ac:dyDescent="0.2"/>
    <row r="1985" customFormat="1" ht="12.75" x14ac:dyDescent="0.2"/>
    <row r="1986" customFormat="1" ht="12.75" x14ac:dyDescent="0.2"/>
    <row r="1987" customFormat="1" ht="12.75" x14ac:dyDescent="0.2"/>
    <row r="1988" customFormat="1" ht="12.75" x14ac:dyDescent="0.2"/>
    <row r="1989" customFormat="1" ht="12.75" x14ac:dyDescent="0.2"/>
    <row r="1990" customFormat="1" ht="12.75" x14ac:dyDescent="0.2"/>
    <row r="1991" customFormat="1" ht="12.75" x14ac:dyDescent="0.2"/>
    <row r="1992" customFormat="1" ht="12.75" x14ac:dyDescent="0.2"/>
    <row r="1993" customFormat="1" ht="12.75" x14ac:dyDescent="0.2"/>
    <row r="1994" customFormat="1" ht="12.75" x14ac:dyDescent="0.2"/>
    <row r="1995" customFormat="1" ht="12.75" x14ac:dyDescent="0.2"/>
    <row r="1996" customFormat="1" ht="12.75" x14ac:dyDescent="0.2"/>
    <row r="1997" customFormat="1" ht="12.75" x14ac:dyDescent="0.2"/>
    <row r="1998" customFormat="1" ht="12.75" x14ac:dyDescent="0.2"/>
    <row r="1999" customFormat="1" ht="12.75" x14ac:dyDescent="0.2"/>
    <row r="2000" customFormat="1" ht="12.75" x14ac:dyDescent="0.2"/>
    <row r="2001" customFormat="1" ht="12.75" x14ac:dyDescent="0.2"/>
    <row r="2002" customFormat="1" ht="12.75" x14ac:dyDescent="0.2"/>
    <row r="2003" customFormat="1" ht="12.75" x14ac:dyDescent="0.2"/>
    <row r="2004" customFormat="1" ht="12.75" x14ac:dyDescent="0.2"/>
    <row r="2005" customFormat="1" ht="12.75" x14ac:dyDescent="0.2"/>
    <row r="2006" customFormat="1" ht="12.75" x14ac:dyDescent="0.2"/>
    <row r="2007" customFormat="1" ht="12.75" x14ac:dyDescent="0.2"/>
    <row r="2008" customFormat="1" ht="12.75" x14ac:dyDescent="0.2"/>
    <row r="2009" customFormat="1" ht="12.75" x14ac:dyDescent="0.2"/>
    <row r="2010" customFormat="1" ht="12.75" x14ac:dyDescent="0.2"/>
    <row r="2011" customFormat="1" ht="12.75" x14ac:dyDescent="0.2"/>
    <row r="2012" customFormat="1" ht="12.75" x14ac:dyDescent="0.2"/>
    <row r="2013" customFormat="1" ht="12.75" x14ac:dyDescent="0.2"/>
    <row r="2014" customFormat="1" ht="12.75" x14ac:dyDescent="0.2"/>
    <row r="2015" customFormat="1" ht="12.75" x14ac:dyDescent="0.2"/>
    <row r="2016" customFormat="1" ht="12.75" x14ac:dyDescent="0.2"/>
    <row r="2017" customFormat="1" ht="12.75" x14ac:dyDescent="0.2"/>
    <row r="2018" customFormat="1" ht="12.75" x14ac:dyDescent="0.2"/>
    <row r="2019" customFormat="1" ht="12.75" x14ac:dyDescent="0.2"/>
    <row r="2020" customFormat="1" ht="12.75" x14ac:dyDescent="0.2"/>
    <row r="2021" customFormat="1" ht="12.75" x14ac:dyDescent="0.2"/>
    <row r="2022" customFormat="1" ht="12.75" x14ac:dyDescent="0.2"/>
    <row r="2023" customFormat="1" ht="12.75" x14ac:dyDescent="0.2"/>
    <row r="2024" customFormat="1" ht="12.75" x14ac:dyDescent="0.2"/>
    <row r="2025" customFormat="1" ht="12.75" x14ac:dyDescent="0.2"/>
    <row r="2026" customFormat="1" ht="12.75" x14ac:dyDescent="0.2"/>
    <row r="2027" customFormat="1" ht="12.75" x14ac:dyDescent="0.2"/>
    <row r="2028" customFormat="1" ht="12.75" x14ac:dyDescent="0.2"/>
    <row r="2029" customFormat="1" ht="12.75" x14ac:dyDescent="0.2"/>
    <row r="2030" customFormat="1" ht="12.75" x14ac:dyDescent="0.2"/>
    <row r="2031" customFormat="1" ht="12.75" x14ac:dyDescent="0.2"/>
    <row r="2032" customFormat="1" ht="12.75" x14ac:dyDescent="0.2"/>
    <row r="2033" customFormat="1" ht="12.75" x14ac:dyDescent="0.2"/>
    <row r="2034" customFormat="1" ht="12.75" x14ac:dyDescent="0.2"/>
    <row r="2035" customFormat="1" ht="12.75" x14ac:dyDescent="0.2"/>
    <row r="2036" customFormat="1" ht="12.75" x14ac:dyDescent="0.2"/>
    <row r="2037" customFormat="1" ht="12.75" x14ac:dyDescent="0.2"/>
    <row r="2038" customFormat="1" ht="12.75" x14ac:dyDescent="0.2"/>
    <row r="2039" customFormat="1" ht="12.75" x14ac:dyDescent="0.2"/>
    <row r="2040" customFormat="1" ht="12.75" x14ac:dyDescent="0.2"/>
    <row r="2041" customFormat="1" ht="12.75" x14ac:dyDescent="0.2"/>
    <row r="2042" customFormat="1" ht="12.75" x14ac:dyDescent="0.2"/>
    <row r="2043" customFormat="1" ht="12.75" x14ac:dyDescent="0.2"/>
    <row r="2044" customFormat="1" ht="12.75" x14ac:dyDescent="0.2"/>
    <row r="2045" customFormat="1" ht="12.75" x14ac:dyDescent="0.2"/>
    <row r="2046" customFormat="1" ht="12.75" x14ac:dyDescent="0.2"/>
    <row r="2047" customFormat="1" ht="12.75" x14ac:dyDescent="0.2"/>
    <row r="2048" customFormat="1" ht="12.75" x14ac:dyDescent="0.2"/>
    <row r="2049" customFormat="1" ht="12.75" x14ac:dyDescent="0.2"/>
    <row r="2050" customFormat="1" ht="12.75" x14ac:dyDescent="0.2"/>
    <row r="2051" customFormat="1" ht="12.75" x14ac:dyDescent="0.2"/>
    <row r="2052" customFormat="1" ht="12.75" x14ac:dyDescent="0.2"/>
    <row r="2053" customFormat="1" ht="12.75" x14ac:dyDescent="0.2"/>
    <row r="2054" customFormat="1" ht="12.75" x14ac:dyDescent="0.2"/>
    <row r="2055" customFormat="1" ht="12.75" x14ac:dyDescent="0.2"/>
    <row r="2056" customFormat="1" ht="12.75" x14ac:dyDescent="0.2"/>
    <row r="2057" customFormat="1" ht="12.75" x14ac:dyDescent="0.2"/>
    <row r="2058" customFormat="1" ht="12.75" x14ac:dyDescent="0.2"/>
    <row r="2059" customFormat="1" ht="12.75" x14ac:dyDescent="0.2"/>
    <row r="2060" customFormat="1" ht="12.75" x14ac:dyDescent="0.2"/>
    <row r="2061" customFormat="1" ht="12.75" x14ac:dyDescent="0.2"/>
    <row r="2062" customFormat="1" ht="12.75" x14ac:dyDescent="0.2"/>
    <row r="2063" customFormat="1" ht="12.75" x14ac:dyDescent="0.2"/>
    <row r="2064" customFormat="1" ht="12.75" x14ac:dyDescent="0.2"/>
    <row r="2065" customFormat="1" ht="12.75" x14ac:dyDescent="0.2"/>
    <row r="2066" customFormat="1" ht="12.75" x14ac:dyDescent="0.2"/>
    <row r="2067" customFormat="1" ht="12.75" x14ac:dyDescent="0.2"/>
    <row r="2068" customFormat="1" ht="12.75" x14ac:dyDescent="0.2"/>
    <row r="2069" customFormat="1" ht="12.75" x14ac:dyDescent="0.2"/>
    <row r="2070" customFormat="1" ht="12.75" x14ac:dyDescent="0.2"/>
    <row r="2071" customFormat="1" ht="12.75" x14ac:dyDescent="0.2"/>
    <row r="2072" customFormat="1" ht="12.75" x14ac:dyDescent="0.2"/>
    <row r="2073" customFormat="1" ht="12.75" x14ac:dyDescent="0.2"/>
    <row r="2074" customFormat="1" ht="12.75" x14ac:dyDescent="0.2"/>
    <row r="2075" customFormat="1" ht="12.75" x14ac:dyDescent="0.2"/>
    <row r="2076" customFormat="1" ht="12.75" x14ac:dyDescent="0.2"/>
    <row r="2077" customFormat="1" ht="12.75" x14ac:dyDescent="0.2"/>
    <row r="2078" customFormat="1" ht="12.75" x14ac:dyDescent="0.2"/>
    <row r="2079" customFormat="1" ht="12.75" x14ac:dyDescent="0.2"/>
    <row r="2080" customFormat="1" ht="12.75" x14ac:dyDescent="0.2"/>
    <row r="2081" customFormat="1" ht="12.75" x14ac:dyDescent="0.2"/>
    <row r="2082" customFormat="1" ht="12.75" x14ac:dyDescent="0.2"/>
    <row r="2083" customFormat="1" ht="12.75" x14ac:dyDescent="0.2"/>
    <row r="2084" customFormat="1" ht="12.75" x14ac:dyDescent="0.2"/>
    <row r="2085" customFormat="1" ht="12.75" x14ac:dyDescent="0.2"/>
    <row r="2086" customFormat="1" ht="12.75" x14ac:dyDescent="0.2"/>
    <row r="2087" customFormat="1" ht="12.75" x14ac:dyDescent="0.2"/>
    <row r="2088" customFormat="1" ht="12.75" x14ac:dyDescent="0.2"/>
    <row r="2089" customFormat="1" ht="12.75" x14ac:dyDescent="0.2"/>
    <row r="2090" customFormat="1" ht="12.75" x14ac:dyDescent="0.2"/>
    <row r="2091" customFormat="1" ht="12.75" x14ac:dyDescent="0.2"/>
    <row r="2092" customFormat="1" ht="12.75" x14ac:dyDescent="0.2"/>
    <row r="2093" customFormat="1" ht="12.75" x14ac:dyDescent="0.2"/>
    <row r="2094" customFormat="1" ht="12.75" x14ac:dyDescent="0.2"/>
    <row r="2095" customFormat="1" ht="12.75" x14ac:dyDescent="0.2"/>
    <row r="2096" customFormat="1" ht="12.75" x14ac:dyDescent="0.2"/>
    <row r="2097" customFormat="1" ht="12.75" x14ac:dyDescent="0.2"/>
    <row r="2098" customFormat="1" ht="12.75" x14ac:dyDescent="0.2"/>
    <row r="2099" customFormat="1" ht="12.75" x14ac:dyDescent="0.2"/>
    <row r="2100" customFormat="1" ht="12.75" x14ac:dyDescent="0.2"/>
    <row r="2101" customFormat="1" ht="12.75" x14ac:dyDescent="0.2"/>
    <row r="2102" customFormat="1" ht="12.75" x14ac:dyDescent="0.2"/>
    <row r="2103" customFormat="1" ht="12.75" x14ac:dyDescent="0.2"/>
    <row r="2104" customFormat="1" ht="12.75" x14ac:dyDescent="0.2"/>
    <row r="2105" customFormat="1" ht="12.75" x14ac:dyDescent="0.2"/>
    <row r="2106" customFormat="1" ht="12.75" x14ac:dyDescent="0.2"/>
    <row r="2107" customFormat="1" ht="12.75" x14ac:dyDescent="0.2"/>
    <row r="2108" customFormat="1" ht="12.75" x14ac:dyDescent="0.2"/>
    <row r="2109" customFormat="1" ht="12.75" x14ac:dyDescent="0.2"/>
    <row r="2110" customFormat="1" ht="12.75" x14ac:dyDescent="0.2"/>
    <row r="2111" customFormat="1" ht="12.75" x14ac:dyDescent="0.2"/>
    <row r="2112" customFormat="1" ht="12.75" x14ac:dyDescent="0.2"/>
    <row r="2113" customFormat="1" ht="12.75" x14ac:dyDescent="0.2"/>
    <row r="2114" customFormat="1" ht="12.75" x14ac:dyDescent="0.2"/>
    <row r="2115" customFormat="1" ht="12.75" x14ac:dyDescent="0.2"/>
    <row r="2116" customFormat="1" ht="12.75" x14ac:dyDescent="0.2"/>
    <row r="2117" customFormat="1" ht="12.75" x14ac:dyDescent="0.2"/>
    <row r="2118" customFormat="1" ht="12.75" x14ac:dyDescent="0.2"/>
    <row r="2119" customFormat="1" ht="12.75" x14ac:dyDescent="0.2"/>
    <row r="2120" customFormat="1" ht="12.75" x14ac:dyDescent="0.2"/>
    <row r="2121" customFormat="1" ht="12.75" x14ac:dyDescent="0.2"/>
    <row r="2122" customFormat="1" ht="12.75" x14ac:dyDescent="0.2"/>
    <row r="2123" customFormat="1" ht="12.75" x14ac:dyDescent="0.2"/>
    <row r="2124" customFormat="1" ht="12.75" x14ac:dyDescent="0.2"/>
    <row r="2125" customFormat="1" ht="12.75" x14ac:dyDescent="0.2"/>
    <row r="2126" customFormat="1" ht="12.75" x14ac:dyDescent="0.2"/>
    <row r="2127" customFormat="1" ht="12.75" x14ac:dyDescent="0.2"/>
    <row r="2128" customFormat="1" ht="12.75" x14ac:dyDescent="0.2"/>
    <row r="2129" customFormat="1" ht="12.75" x14ac:dyDescent="0.2"/>
    <row r="2130" customFormat="1" ht="12.75" x14ac:dyDescent="0.2"/>
    <row r="2131" customFormat="1" ht="12.75" x14ac:dyDescent="0.2"/>
    <row r="2132" customFormat="1" ht="12.75" x14ac:dyDescent="0.2"/>
    <row r="2133" customFormat="1" ht="12.75" x14ac:dyDescent="0.2"/>
    <row r="2134" customFormat="1" ht="12.75" x14ac:dyDescent="0.2"/>
    <row r="2135" customFormat="1" ht="12.75" x14ac:dyDescent="0.2"/>
    <row r="2136" customFormat="1" ht="12.75" x14ac:dyDescent="0.2"/>
    <row r="2137" customFormat="1" ht="12.75" x14ac:dyDescent="0.2"/>
    <row r="2138" customFormat="1" ht="12.75" x14ac:dyDescent="0.2"/>
    <row r="2139" customFormat="1" ht="12.75" x14ac:dyDescent="0.2"/>
    <row r="2140" customFormat="1" ht="12.75" x14ac:dyDescent="0.2"/>
    <row r="2141" customFormat="1" ht="12.75" x14ac:dyDescent="0.2"/>
    <row r="2142" customFormat="1" ht="12.75" x14ac:dyDescent="0.2"/>
    <row r="2143" customFormat="1" ht="12.75" x14ac:dyDescent="0.2"/>
    <row r="2144" customFormat="1" ht="12.75" x14ac:dyDescent="0.2"/>
    <row r="2145" customFormat="1" ht="12.75" x14ac:dyDescent="0.2"/>
    <row r="2146" customFormat="1" ht="12.75" x14ac:dyDescent="0.2"/>
    <row r="2147" customFormat="1" ht="12.75" x14ac:dyDescent="0.2"/>
    <row r="2148" customFormat="1" ht="12.75" x14ac:dyDescent="0.2"/>
    <row r="2149" customFormat="1" ht="12.75" x14ac:dyDescent="0.2"/>
    <row r="2150" customFormat="1" ht="12.75" x14ac:dyDescent="0.2"/>
    <row r="2151" customFormat="1" ht="12.75" x14ac:dyDescent="0.2"/>
    <row r="2152" customFormat="1" ht="12.75" x14ac:dyDescent="0.2"/>
    <row r="2153" customFormat="1" ht="12.75" x14ac:dyDescent="0.2"/>
    <row r="2154" customFormat="1" ht="12.75" x14ac:dyDescent="0.2"/>
    <row r="2155" customFormat="1" ht="12.75" x14ac:dyDescent="0.2"/>
    <row r="2156" customFormat="1" ht="12.75" x14ac:dyDescent="0.2"/>
    <row r="2157" customFormat="1" ht="12.75" x14ac:dyDescent="0.2"/>
    <row r="2158" customFormat="1" ht="12.75" x14ac:dyDescent="0.2"/>
    <row r="2159" customFormat="1" ht="12.75" x14ac:dyDescent="0.2"/>
    <row r="2160" customFormat="1" ht="12.75" x14ac:dyDescent="0.2"/>
    <row r="2161" customFormat="1" ht="12.75" x14ac:dyDescent="0.2"/>
    <row r="2162" customFormat="1" ht="12.75" x14ac:dyDescent="0.2"/>
    <row r="2163" customFormat="1" ht="12.75" x14ac:dyDescent="0.2"/>
    <row r="2164" customFormat="1" ht="12.75" x14ac:dyDescent="0.2"/>
    <row r="2165" customFormat="1" ht="12.75" x14ac:dyDescent="0.2"/>
    <row r="2166" customFormat="1" ht="12.75" x14ac:dyDescent="0.2"/>
    <row r="2167" customFormat="1" ht="12.75" x14ac:dyDescent="0.2"/>
    <row r="2168" customFormat="1" ht="12.75" x14ac:dyDescent="0.2"/>
    <row r="2169" customFormat="1" ht="12.75" x14ac:dyDescent="0.2"/>
    <row r="2170" customFormat="1" ht="12.75" x14ac:dyDescent="0.2"/>
    <row r="2171" customFormat="1" ht="12.75" x14ac:dyDescent="0.2"/>
    <row r="2172" customFormat="1" ht="12.75" x14ac:dyDescent="0.2"/>
    <row r="2173" customFormat="1" ht="12.75" x14ac:dyDescent="0.2"/>
    <row r="2174" customFormat="1" ht="12.75" x14ac:dyDescent="0.2"/>
    <row r="2175" customFormat="1" ht="12.75" x14ac:dyDescent="0.2"/>
    <row r="2176" customFormat="1" ht="12.75" x14ac:dyDescent="0.2"/>
    <row r="2177" customFormat="1" ht="12.75" x14ac:dyDescent="0.2"/>
    <row r="2178" customFormat="1" ht="12.75" x14ac:dyDescent="0.2"/>
    <row r="2179" customFormat="1" ht="12.75" x14ac:dyDescent="0.2"/>
    <row r="2180" customFormat="1" ht="12.75" x14ac:dyDescent="0.2"/>
    <row r="2181" customFormat="1" ht="12.75" x14ac:dyDescent="0.2"/>
    <row r="2182" customFormat="1" ht="12.75" x14ac:dyDescent="0.2"/>
    <row r="2183" customFormat="1" ht="12.75" x14ac:dyDescent="0.2"/>
    <row r="2184" customFormat="1" ht="12.75" x14ac:dyDescent="0.2"/>
    <row r="2185" customFormat="1" ht="12.75" x14ac:dyDescent="0.2"/>
    <row r="2186" customFormat="1" ht="12.75" x14ac:dyDescent="0.2"/>
    <row r="2187" customFormat="1" ht="12.75" x14ac:dyDescent="0.2"/>
    <row r="2188" customFormat="1" ht="12.75" x14ac:dyDescent="0.2"/>
    <row r="2189" customFormat="1" ht="12.75" x14ac:dyDescent="0.2"/>
    <row r="2190" customFormat="1" ht="12.75" x14ac:dyDescent="0.2"/>
    <row r="2191" customFormat="1" ht="12.75" x14ac:dyDescent="0.2"/>
    <row r="2192" customFormat="1" ht="12.75" x14ac:dyDescent="0.2"/>
    <row r="2193" customFormat="1" ht="12.75" x14ac:dyDescent="0.2"/>
    <row r="2194" customFormat="1" ht="12.75" x14ac:dyDescent="0.2"/>
    <row r="2195" customFormat="1" ht="12.75" x14ac:dyDescent="0.2"/>
    <row r="2196" customFormat="1" ht="12.75" x14ac:dyDescent="0.2"/>
    <row r="2197" customFormat="1" ht="12.75" x14ac:dyDescent="0.2"/>
    <row r="2198" customFormat="1" ht="12.75" x14ac:dyDescent="0.2"/>
    <row r="2199" customFormat="1" ht="12.75" x14ac:dyDescent="0.2"/>
    <row r="2200" customFormat="1" ht="12.75" x14ac:dyDescent="0.2"/>
    <row r="2201" customFormat="1" ht="12.75" x14ac:dyDescent="0.2"/>
    <row r="2202" customFormat="1" ht="12.75" x14ac:dyDescent="0.2"/>
    <row r="2203" customFormat="1" ht="12.75" x14ac:dyDescent="0.2"/>
    <row r="2204" customFormat="1" ht="12.75" x14ac:dyDescent="0.2"/>
    <row r="2205" customFormat="1" ht="12.75" x14ac:dyDescent="0.2"/>
    <row r="2206" customFormat="1" ht="12.75" x14ac:dyDescent="0.2"/>
    <row r="2207" customFormat="1" ht="12.75" x14ac:dyDescent="0.2"/>
    <row r="2208" customFormat="1" ht="12.75" x14ac:dyDescent="0.2"/>
    <row r="2209" customFormat="1" ht="12.75" x14ac:dyDescent="0.2"/>
    <row r="2210" customFormat="1" ht="12.75" x14ac:dyDescent="0.2"/>
    <row r="2211" customFormat="1" ht="12.75" x14ac:dyDescent="0.2"/>
    <row r="2212" customFormat="1" ht="12.75" x14ac:dyDescent="0.2"/>
    <row r="2213" customFormat="1" ht="12.75" x14ac:dyDescent="0.2"/>
    <row r="2214" customFormat="1" ht="12.75" x14ac:dyDescent="0.2"/>
    <row r="2215" customFormat="1" ht="12.75" x14ac:dyDescent="0.2"/>
    <row r="2216" customFormat="1" ht="12.75" x14ac:dyDescent="0.2"/>
    <row r="2217" customFormat="1" ht="12.75" x14ac:dyDescent="0.2"/>
    <row r="2218" customFormat="1" ht="12.75" x14ac:dyDescent="0.2"/>
    <row r="2219" customFormat="1" ht="12.75" x14ac:dyDescent="0.2"/>
    <row r="2220" customFormat="1" ht="12.75" x14ac:dyDescent="0.2"/>
    <row r="2221" customFormat="1" ht="12.75" x14ac:dyDescent="0.2"/>
    <row r="2222" customFormat="1" ht="12.75" x14ac:dyDescent="0.2"/>
    <row r="2223" customFormat="1" ht="12.75" x14ac:dyDescent="0.2"/>
    <row r="2224" customFormat="1" ht="12.75" x14ac:dyDescent="0.2"/>
    <row r="2225" customFormat="1" ht="12.75" x14ac:dyDescent="0.2"/>
    <row r="2226" customFormat="1" ht="12.75" x14ac:dyDescent="0.2"/>
    <row r="2227" customFormat="1" ht="12.75" x14ac:dyDescent="0.2"/>
    <row r="2228" customFormat="1" ht="12.75" x14ac:dyDescent="0.2"/>
    <row r="2229" customFormat="1" ht="12.75" x14ac:dyDescent="0.2"/>
    <row r="2230" customFormat="1" ht="12.75" x14ac:dyDescent="0.2"/>
    <row r="2231" customFormat="1" ht="12.75" x14ac:dyDescent="0.2"/>
    <row r="2232" customFormat="1" ht="12.75" x14ac:dyDescent="0.2"/>
    <row r="2233" customFormat="1" ht="12.75" x14ac:dyDescent="0.2"/>
    <row r="2234" customFormat="1" ht="12.75" x14ac:dyDescent="0.2"/>
    <row r="2235" customFormat="1" ht="12.75" x14ac:dyDescent="0.2"/>
    <row r="2236" customFormat="1" ht="12.75" x14ac:dyDescent="0.2"/>
    <row r="2237" customFormat="1" ht="12.75" x14ac:dyDescent="0.2"/>
    <row r="2238" customFormat="1" ht="12.75" x14ac:dyDescent="0.2"/>
    <row r="2239" customFormat="1" ht="12.75" x14ac:dyDescent="0.2"/>
    <row r="2240" customFormat="1" ht="12.75" x14ac:dyDescent="0.2"/>
    <row r="2241" customFormat="1" ht="12.75" x14ac:dyDescent="0.2"/>
    <row r="2242" customFormat="1" ht="12.75" x14ac:dyDescent="0.2"/>
    <row r="2243" customFormat="1" ht="12.75" x14ac:dyDescent="0.2"/>
    <row r="2244" customFormat="1" ht="12.75" x14ac:dyDescent="0.2"/>
    <row r="2245" customFormat="1" ht="12.75" x14ac:dyDescent="0.2"/>
    <row r="2246" customFormat="1" ht="12.75" x14ac:dyDescent="0.2"/>
    <row r="2247" customFormat="1" ht="12.75" x14ac:dyDescent="0.2"/>
    <row r="2248" customFormat="1" ht="12.75" x14ac:dyDescent="0.2"/>
    <row r="2249" customFormat="1" ht="12.75" x14ac:dyDescent="0.2"/>
    <row r="2250" customFormat="1" ht="12.75" x14ac:dyDescent="0.2"/>
    <row r="2251" customFormat="1" ht="12.75" x14ac:dyDescent="0.2"/>
    <row r="2252" customFormat="1" ht="12.75" x14ac:dyDescent="0.2"/>
    <row r="2253" customFormat="1" ht="12.75" x14ac:dyDescent="0.2"/>
    <row r="2254" customFormat="1" ht="12.75" x14ac:dyDescent="0.2"/>
    <row r="2255" customFormat="1" ht="12.75" x14ac:dyDescent="0.2"/>
    <row r="2256" customFormat="1" ht="12.75" x14ac:dyDescent="0.2"/>
    <row r="2257" customFormat="1" ht="12.75" x14ac:dyDescent="0.2"/>
    <row r="2258" customFormat="1" ht="12.75" x14ac:dyDescent="0.2"/>
    <row r="2259" customFormat="1" ht="12.75" x14ac:dyDescent="0.2"/>
    <row r="2260" customFormat="1" ht="12.75" x14ac:dyDescent="0.2"/>
    <row r="2261" customFormat="1" ht="12.75" x14ac:dyDescent="0.2"/>
    <row r="2262" customFormat="1" ht="12.75" x14ac:dyDescent="0.2"/>
    <row r="2263" customFormat="1" ht="12.75" x14ac:dyDescent="0.2"/>
    <row r="2264" customFormat="1" ht="12.75" x14ac:dyDescent="0.2"/>
    <row r="2265" customFormat="1" ht="12.75" x14ac:dyDescent="0.2"/>
    <row r="2266" customFormat="1" ht="12.75" x14ac:dyDescent="0.2"/>
    <row r="2267" customFormat="1" ht="12.75" x14ac:dyDescent="0.2"/>
    <row r="2268" customFormat="1" ht="12.75" x14ac:dyDescent="0.2"/>
    <row r="2269" customFormat="1" ht="12.75" x14ac:dyDescent="0.2"/>
    <row r="2270" customFormat="1" ht="12.75" x14ac:dyDescent="0.2"/>
    <row r="2271" customFormat="1" ht="12.75" x14ac:dyDescent="0.2"/>
    <row r="2272" customFormat="1" ht="12.75" x14ac:dyDescent="0.2"/>
    <row r="2273" customFormat="1" ht="12.75" x14ac:dyDescent="0.2"/>
    <row r="2274" customFormat="1" ht="12.75" x14ac:dyDescent="0.2"/>
    <row r="2275" customFormat="1" ht="12.75" x14ac:dyDescent="0.2"/>
    <row r="2276" customFormat="1" ht="12.75" x14ac:dyDescent="0.2"/>
    <row r="2277" customFormat="1" ht="12.75" x14ac:dyDescent="0.2"/>
    <row r="2278" customFormat="1" ht="12.75" x14ac:dyDescent="0.2"/>
    <row r="2279" customFormat="1" ht="12.75" x14ac:dyDescent="0.2"/>
    <row r="2280" customFormat="1" ht="12.75" x14ac:dyDescent="0.2"/>
    <row r="2281" customFormat="1" ht="12.75" x14ac:dyDescent="0.2"/>
    <row r="2282" customFormat="1" ht="12.75" x14ac:dyDescent="0.2"/>
    <row r="2283" customFormat="1" ht="12.75" x14ac:dyDescent="0.2"/>
    <row r="2284" customFormat="1" ht="12.75" x14ac:dyDescent="0.2"/>
    <row r="2285" customFormat="1" ht="12.75" x14ac:dyDescent="0.2"/>
    <row r="2286" customFormat="1" ht="12.75" x14ac:dyDescent="0.2"/>
    <row r="2287" customFormat="1" ht="12.75" x14ac:dyDescent="0.2"/>
    <row r="2288" customFormat="1" ht="12.75" x14ac:dyDescent="0.2"/>
    <row r="2289" customFormat="1" ht="12.75" x14ac:dyDescent="0.2"/>
    <row r="2290" customFormat="1" ht="12.75" x14ac:dyDescent="0.2"/>
    <row r="2291" customFormat="1" ht="12.75" x14ac:dyDescent="0.2"/>
    <row r="2292" customFormat="1" ht="12.75" x14ac:dyDescent="0.2"/>
    <row r="2293" customFormat="1" ht="12.75" x14ac:dyDescent="0.2"/>
    <row r="2294" customFormat="1" ht="12.75" x14ac:dyDescent="0.2"/>
    <row r="2295" customFormat="1" ht="12.75" x14ac:dyDescent="0.2"/>
    <row r="2296" customFormat="1" ht="12.75" x14ac:dyDescent="0.2"/>
    <row r="2297" customFormat="1" ht="12.75" x14ac:dyDescent="0.2"/>
    <row r="2298" customFormat="1" ht="12.75" x14ac:dyDescent="0.2"/>
    <row r="2299" customFormat="1" ht="12.75" x14ac:dyDescent="0.2"/>
    <row r="2300" customFormat="1" ht="12.75" x14ac:dyDescent="0.2"/>
    <row r="2301" customFormat="1" ht="12.75" x14ac:dyDescent="0.2"/>
    <row r="2302" customFormat="1" ht="12.75" x14ac:dyDescent="0.2"/>
    <row r="2303" customFormat="1" ht="12.75" x14ac:dyDescent="0.2"/>
    <row r="2304" customFormat="1" ht="12.75" x14ac:dyDescent="0.2"/>
    <row r="2305" customFormat="1" ht="12.75" x14ac:dyDescent="0.2"/>
    <row r="2306" customFormat="1" ht="12.75" x14ac:dyDescent="0.2"/>
    <row r="2307" customFormat="1" ht="12.75" x14ac:dyDescent="0.2"/>
    <row r="2308" customFormat="1" ht="12.75" x14ac:dyDescent="0.2"/>
    <row r="2309" customFormat="1" ht="12.75" x14ac:dyDescent="0.2"/>
    <row r="2310" customFormat="1" ht="12.75" x14ac:dyDescent="0.2"/>
    <row r="2311" customFormat="1" ht="12.75" x14ac:dyDescent="0.2"/>
    <row r="2312" customFormat="1" ht="12.75" x14ac:dyDescent="0.2"/>
    <row r="2313" customFormat="1" ht="12.75" x14ac:dyDescent="0.2"/>
    <row r="2314" customFormat="1" ht="12.75" x14ac:dyDescent="0.2"/>
    <row r="2315" customFormat="1" ht="12.75" x14ac:dyDescent="0.2"/>
    <row r="2316" customFormat="1" ht="12.75" x14ac:dyDescent="0.2"/>
    <row r="2317" customFormat="1" ht="12.75" x14ac:dyDescent="0.2"/>
    <row r="2318" customFormat="1" ht="12.75" x14ac:dyDescent="0.2"/>
    <row r="2319" customFormat="1" ht="12.75" x14ac:dyDescent="0.2"/>
    <row r="2320" customFormat="1" ht="12.75" x14ac:dyDescent="0.2"/>
    <row r="2321" customFormat="1" ht="12.75" x14ac:dyDescent="0.2"/>
    <row r="2322" customFormat="1" ht="12.75" x14ac:dyDescent="0.2"/>
    <row r="2323" customFormat="1" ht="12.75" x14ac:dyDescent="0.2"/>
    <row r="2324" customFormat="1" ht="12.75" x14ac:dyDescent="0.2"/>
    <row r="2325" customFormat="1" ht="12.75" x14ac:dyDescent="0.2"/>
    <row r="2326" customFormat="1" ht="12.75" x14ac:dyDescent="0.2"/>
    <row r="2327" customFormat="1" ht="12.75" x14ac:dyDescent="0.2"/>
    <row r="2328" customFormat="1" ht="12.75" x14ac:dyDescent="0.2"/>
    <row r="2329" customFormat="1" ht="12.75" x14ac:dyDescent="0.2"/>
    <row r="2330" customFormat="1" ht="12.75" x14ac:dyDescent="0.2"/>
    <row r="2331" customFormat="1" ht="12.75" x14ac:dyDescent="0.2"/>
    <row r="2332" customFormat="1" ht="12.75" x14ac:dyDescent="0.2"/>
    <row r="2333" customFormat="1" ht="12.75" x14ac:dyDescent="0.2"/>
    <row r="2334" customFormat="1" ht="12.75" x14ac:dyDescent="0.2"/>
    <row r="2335" customFormat="1" ht="12.75" x14ac:dyDescent="0.2"/>
    <row r="2336" customFormat="1" ht="12.75" x14ac:dyDescent="0.2"/>
    <row r="2337" customFormat="1" ht="12.75" x14ac:dyDescent="0.2"/>
    <row r="2338" customFormat="1" ht="12.75" x14ac:dyDescent="0.2"/>
    <row r="2339" customFormat="1" ht="12.75" x14ac:dyDescent="0.2"/>
    <row r="2340" customFormat="1" ht="12.75" x14ac:dyDescent="0.2"/>
    <row r="2341" customFormat="1" ht="12.75" x14ac:dyDescent="0.2"/>
    <row r="2342" customFormat="1" ht="12.75" x14ac:dyDescent="0.2"/>
    <row r="2343" customFormat="1" ht="12.75" x14ac:dyDescent="0.2"/>
    <row r="2344" customFormat="1" ht="12.75" x14ac:dyDescent="0.2"/>
    <row r="2345" customFormat="1" ht="12.75" x14ac:dyDescent="0.2"/>
    <row r="2346" customFormat="1" ht="12.75" x14ac:dyDescent="0.2"/>
    <row r="2347" customFormat="1" ht="12.75" x14ac:dyDescent="0.2"/>
    <row r="2348" customFormat="1" ht="12.75" x14ac:dyDescent="0.2"/>
    <row r="2349" customFormat="1" ht="12.75" x14ac:dyDescent="0.2"/>
    <row r="2350" customFormat="1" ht="12.75" x14ac:dyDescent="0.2"/>
    <row r="2351" customFormat="1" ht="12.75" x14ac:dyDescent="0.2"/>
    <row r="2352" customFormat="1" ht="12.75" x14ac:dyDescent="0.2"/>
    <row r="2353" customFormat="1" ht="12.75" x14ac:dyDescent="0.2"/>
    <row r="2354" customFormat="1" ht="12.75" x14ac:dyDescent="0.2"/>
    <row r="2355" customFormat="1" ht="12.75" x14ac:dyDescent="0.2"/>
    <row r="2356" customFormat="1" ht="12.75" x14ac:dyDescent="0.2"/>
    <row r="2357" customFormat="1" ht="12.75" x14ac:dyDescent="0.2"/>
    <row r="2358" customFormat="1" ht="12.75" x14ac:dyDescent="0.2"/>
    <row r="2359" customFormat="1" ht="12.75" x14ac:dyDescent="0.2"/>
    <row r="2360" customFormat="1" ht="12.75" x14ac:dyDescent="0.2"/>
    <row r="2361" customFormat="1" ht="12.75" x14ac:dyDescent="0.2"/>
    <row r="2362" customFormat="1" ht="12.75" x14ac:dyDescent="0.2"/>
    <row r="2363" customFormat="1" ht="12.75" x14ac:dyDescent="0.2"/>
    <row r="2364" customFormat="1" ht="12.75" x14ac:dyDescent="0.2"/>
    <row r="2365" customFormat="1" ht="12.75" x14ac:dyDescent="0.2"/>
    <row r="2366" customFormat="1" ht="12.75" x14ac:dyDescent="0.2"/>
    <row r="2367" customFormat="1" ht="12.75" x14ac:dyDescent="0.2"/>
    <row r="2368" customFormat="1" ht="12.75" x14ac:dyDescent="0.2"/>
    <row r="2369" spans="1:1" customFormat="1" ht="12.75" x14ac:dyDescent="0.2"/>
    <row r="2370" spans="1:1" customFormat="1" ht="12.75" x14ac:dyDescent="0.2"/>
    <row r="2371" spans="1:1" customFormat="1" ht="12.75" x14ac:dyDescent="0.2"/>
    <row r="2372" spans="1:1" customFormat="1" ht="12.75" x14ac:dyDescent="0.2"/>
    <row r="2373" spans="1:1" customFormat="1" ht="12.75" x14ac:dyDescent="0.2"/>
    <row r="2374" spans="1:1" customFormat="1" ht="12.75" x14ac:dyDescent="0.2"/>
    <row r="2375" spans="1:1" customFormat="1" ht="12.75" x14ac:dyDescent="0.2"/>
    <row r="2376" spans="1:1" x14ac:dyDescent="0.25">
      <c r="A2376" s="308"/>
    </row>
    <row r="2377" spans="1:1" x14ac:dyDescent="0.25">
      <c r="A2377" s="308"/>
    </row>
    <row r="2378" spans="1:1" x14ac:dyDescent="0.25">
      <c r="A2378" s="308"/>
    </row>
    <row r="2379" spans="1:1" x14ac:dyDescent="0.25">
      <c r="A2379" s="308"/>
    </row>
    <row r="2380" spans="1:1" x14ac:dyDescent="0.25">
      <c r="A2380" s="308"/>
    </row>
    <row r="2381" spans="1:1" x14ac:dyDescent="0.25">
      <c r="A2381" s="308"/>
    </row>
    <row r="2382" spans="1:1" x14ac:dyDescent="0.25">
      <c r="A2382" s="308"/>
    </row>
    <row r="2383" spans="1:1" x14ac:dyDescent="0.25">
      <c r="A2383" s="308"/>
    </row>
    <row r="2384" spans="1:1" x14ac:dyDescent="0.25">
      <c r="A2384" s="308"/>
    </row>
    <row r="2385" spans="1:1" x14ac:dyDescent="0.25">
      <c r="A2385" s="308"/>
    </row>
    <row r="2386" spans="1:1" x14ac:dyDescent="0.25">
      <c r="A2386" s="308"/>
    </row>
    <row r="2387" spans="1:1" x14ac:dyDescent="0.25">
      <c r="A2387" s="308"/>
    </row>
    <row r="2388" spans="1:1" x14ac:dyDescent="0.25">
      <c r="A2388" s="308"/>
    </row>
    <row r="2389" spans="1:1" x14ac:dyDescent="0.25">
      <c r="A2389" s="308"/>
    </row>
    <row r="2390" spans="1:1" x14ac:dyDescent="0.25">
      <c r="A2390" s="308"/>
    </row>
    <row r="2391" spans="1:1" x14ac:dyDescent="0.25">
      <c r="A2391" s="308"/>
    </row>
    <row r="2392" spans="1:1" x14ac:dyDescent="0.25">
      <c r="A2392" s="308"/>
    </row>
    <row r="2393" spans="1:1" x14ac:dyDescent="0.25">
      <c r="A2393" s="308"/>
    </row>
    <row r="2394" spans="1:1" x14ac:dyDescent="0.25">
      <c r="A2394" s="308"/>
    </row>
    <row r="2395" spans="1:1" x14ac:dyDescent="0.25">
      <c r="A2395" s="308"/>
    </row>
    <row r="2396" spans="1:1" x14ac:dyDescent="0.25">
      <c r="A2396" s="308"/>
    </row>
    <row r="2397" spans="1:1" x14ac:dyDescent="0.25">
      <c r="A2397" s="308"/>
    </row>
    <row r="2398" spans="1:1" x14ac:dyDescent="0.25">
      <c r="A2398" s="308"/>
    </row>
    <row r="2399" spans="1:1" x14ac:dyDescent="0.25">
      <c r="A2399" s="308"/>
    </row>
    <row r="2400" spans="1:1" x14ac:dyDescent="0.25">
      <c r="A2400" s="308"/>
    </row>
    <row r="2401" spans="1:1" x14ac:dyDescent="0.25">
      <c r="A2401" s="308"/>
    </row>
    <row r="2402" spans="1:1" x14ac:dyDescent="0.25">
      <c r="A2402" s="308"/>
    </row>
    <row r="2403" spans="1:1" x14ac:dyDescent="0.25">
      <c r="A2403" s="308"/>
    </row>
    <row r="2404" spans="1:1" x14ac:dyDescent="0.25">
      <c r="A2404" s="308"/>
    </row>
    <row r="2405" spans="1:1" x14ac:dyDescent="0.25">
      <c r="A2405" s="308"/>
    </row>
    <row r="2406" spans="1:1" x14ac:dyDescent="0.25">
      <c r="A2406" s="308"/>
    </row>
    <row r="2407" spans="1:1" x14ac:dyDescent="0.25">
      <c r="A2407" s="308"/>
    </row>
    <row r="2408" spans="1:1" x14ac:dyDescent="0.25">
      <c r="A2408" s="308"/>
    </row>
    <row r="2409" spans="1:1" x14ac:dyDescent="0.25">
      <c r="A2409" s="308"/>
    </row>
    <row r="2410" spans="1:1" x14ac:dyDescent="0.25">
      <c r="A2410" s="308"/>
    </row>
    <row r="2411" spans="1:1" x14ac:dyDescent="0.25">
      <c r="A2411" s="308"/>
    </row>
    <row r="2412" spans="1:1" x14ac:dyDescent="0.25">
      <c r="A2412" s="308"/>
    </row>
    <row r="2413" spans="1:1" x14ac:dyDescent="0.25">
      <c r="A2413" s="308"/>
    </row>
    <row r="2414" spans="1:1" x14ac:dyDescent="0.25">
      <c r="A2414" s="308"/>
    </row>
    <row r="2415" spans="1:1" x14ac:dyDescent="0.25">
      <c r="A2415" s="308"/>
    </row>
    <row r="2416" spans="1:1" x14ac:dyDescent="0.25">
      <c r="A2416" s="308"/>
    </row>
    <row r="2417" spans="1:1" x14ac:dyDescent="0.25">
      <c r="A2417" s="308"/>
    </row>
    <row r="2418" spans="1:1" x14ac:dyDescent="0.25">
      <c r="A2418" s="308"/>
    </row>
    <row r="2419" spans="1:1" x14ac:dyDescent="0.25">
      <c r="A2419" s="308"/>
    </row>
    <row r="2420" spans="1:1" x14ac:dyDescent="0.25">
      <c r="A2420" s="308"/>
    </row>
    <row r="2421" spans="1:1" x14ac:dyDescent="0.25">
      <c r="A2421" s="308"/>
    </row>
    <row r="2422" spans="1:1" x14ac:dyDescent="0.25">
      <c r="A2422" s="308"/>
    </row>
    <row r="2423" spans="1:1" x14ac:dyDescent="0.25">
      <c r="A2423" s="308"/>
    </row>
    <row r="2424" spans="1:1" x14ac:dyDescent="0.25">
      <c r="A2424" s="308"/>
    </row>
    <row r="2425" spans="1:1" x14ac:dyDescent="0.25">
      <c r="A2425" s="308"/>
    </row>
    <row r="2426" spans="1:1" x14ac:dyDescent="0.25">
      <c r="A2426" s="308"/>
    </row>
    <row r="2427" spans="1:1" x14ac:dyDescent="0.25">
      <c r="A2427" s="308"/>
    </row>
    <row r="2428" spans="1:1" x14ac:dyDescent="0.25">
      <c r="A2428" s="308"/>
    </row>
    <row r="2429" spans="1:1" x14ac:dyDescent="0.25">
      <c r="A2429" s="308"/>
    </row>
    <row r="2430" spans="1:1" x14ac:dyDescent="0.25">
      <c r="A2430" s="308"/>
    </row>
    <row r="2431" spans="1:1" x14ac:dyDescent="0.25">
      <c r="A2431" s="308"/>
    </row>
    <row r="2432" spans="1:1" x14ac:dyDescent="0.25">
      <c r="A2432" s="308"/>
    </row>
    <row r="2433" spans="1:1" x14ac:dyDescent="0.25">
      <c r="A2433" s="308"/>
    </row>
    <row r="2434" spans="1:1" x14ac:dyDescent="0.25">
      <c r="A2434" s="308"/>
    </row>
    <row r="2435" spans="1:1" x14ac:dyDescent="0.25">
      <c r="A2435" s="308"/>
    </row>
    <row r="2436" spans="1:1" x14ac:dyDescent="0.25">
      <c r="A2436" s="308"/>
    </row>
    <row r="2437" spans="1:1" x14ac:dyDescent="0.25">
      <c r="A2437" s="308"/>
    </row>
    <row r="2438" spans="1:1" x14ac:dyDescent="0.25">
      <c r="A2438" s="308"/>
    </row>
    <row r="2439" spans="1:1" x14ac:dyDescent="0.25">
      <c r="A2439" s="308"/>
    </row>
    <row r="2440" spans="1:1" x14ac:dyDescent="0.25">
      <c r="A2440" s="308"/>
    </row>
    <row r="2441" spans="1:1" x14ac:dyDescent="0.25">
      <c r="A2441" s="308"/>
    </row>
    <row r="2442" spans="1:1" x14ac:dyDescent="0.25">
      <c r="A2442" s="308"/>
    </row>
    <row r="2443" spans="1:1" x14ac:dyDescent="0.25">
      <c r="A2443" s="308"/>
    </row>
    <row r="2444" spans="1:1" x14ac:dyDescent="0.25">
      <c r="A2444" s="308"/>
    </row>
    <row r="2445" spans="1:1" x14ac:dyDescent="0.25">
      <c r="A2445" s="308"/>
    </row>
    <row r="2446" spans="1:1" x14ac:dyDescent="0.25">
      <c r="A2446" s="308"/>
    </row>
    <row r="2447" spans="1:1" x14ac:dyDescent="0.25">
      <c r="A2447" s="308"/>
    </row>
    <row r="2448" spans="1:1" x14ac:dyDescent="0.25">
      <c r="A2448" s="308"/>
    </row>
    <row r="2449" spans="1:1" x14ac:dyDescent="0.25">
      <c r="A2449" s="308"/>
    </row>
    <row r="2450" spans="1:1" x14ac:dyDescent="0.25">
      <c r="A2450" s="308"/>
    </row>
    <row r="2451" spans="1:1" x14ac:dyDescent="0.25">
      <c r="A2451" s="308"/>
    </row>
    <row r="2452" spans="1:1" x14ac:dyDescent="0.25">
      <c r="A2452" s="308"/>
    </row>
    <row r="2453" spans="1:1" x14ac:dyDescent="0.25">
      <c r="A2453" s="308"/>
    </row>
    <row r="2454" spans="1:1" x14ac:dyDescent="0.25">
      <c r="A2454" s="308"/>
    </row>
    <row r="2455" spans="1:1" x14ac:dyDescent="0.25">
      <c r="A2455" s="308"/>
    </row>
    <row r="2456" spans="1:1" x14ac:dyDescent="0.25">
      <c r="A2456" s="308"/>
    </row>
    <row r="2457" spans="1:1" x14ac:dyDescent="0.25">
      <c r="A2457" s="308"/>
    </row>
    <row r="2458" spans="1:1" x14ac:dyDescent="0.25">
      <c r="A2458" s="308"/>
    </row>
    <row r="2459" spans="1:1" x14ac:dyDescent="0.25">
      <c r="A2459" s="308"/>
    </row>
    <row r="2460" spans="1:1" x14ac:dyDescent="0.25">
      <c r="A2460" s="308"/>
    </row>
    <row r="2461" spans="1:1" x14ac:dyDescent="0.25">
      <c r="A2461" s="308"/>
    </row>
    <row r="2462" spans="1:1" x14ac:dyDescent="0.25">
      <c r="A2462" s="308"/>
    </row>
    <row r="2463" spans="1:1" x14ac:dyDescent="0.25">
      <c r="A2463" s="308"/>
    </row>
    <row r="2464" spans="1:1" x14ac:dyDescent="0.25">
      <c r="A2464" s="308"/>
    </row>
    <row r="2465" spans="1:1" x14ac:dyDescent="0.25">
      <c r="A2465" s="308"/>
    </row>
    <row r="2466" spans="1:1" x14ac:dyDescent="0.25">
      <c r="A2466" s="308"/>
    </row>
    <row r="2467" spans="1:1" x14ac:dyDescent="0.25">
      <c r="A2467" s="308"/>
    </row>
    <row r="2468" spans="1:1" x14ac:dyDescent="0.25">
      <c r="A2468" s="308"/>
    </row>
    <row r="2469" spans="1:1" x14ac:dyDescent="0.25">
      <c r="A2469" s="308"/>
    </row>
    <row r="2470" spans="1:1" x14ac:dyDescent="0.25">
      <c r="A2470" s="308"/>
    </row>
    <row r="2471" spans="1:1" x14ac:dyDescent="0.25">
      <c r="A2471" s="308"/>
    </row>
    <row r="2472" spans="1:1" x14ac:dyDescent="0.25">
      <c r="A2472" s="308"/>
    </row>
    <row r="2473" spans="1:1" x14ac:dyDescent="0.25">
      <c r="A2473" s="308"/>
    </row>
    <row r="2474" spans="1:1" x14ac:dyDescent="0.25">
      <c r="A2474" s="308"/>
    </row>
    <row r="2475" spans="1:1" x14ac:dyDescent="0.25">
      <c r="A2475" s="308"/>
    </row>
    <row r="2476" spans="1:1" x14ac:dyDescent="0.25">
      <c r="A2476" s="308"/>
    </row>
    <row r="2477" spans="1:1" x14ac:dyDescent="0.25">
      <c r="A2477" s="308"/>
    </row>
    <row r="2478" spans="1:1" x14ac:dyDescent="0.25">
      <c r="A2478" s="308"/>
    </row>
    <row r="2479" spans="1:1" x14ac:dyDescent="0.25">
      <c r="A2479" s="308"/>
    </row>
    <row r="2480" spans="1:1" x14ac:dyDescent="0.25">
      <c r="A2480" s="308"/>
    </row>
    <row r="2481" spans="1:1" x14ac:dyDescent="0.25">
      <c r="A2481" s="308"/>
    </row>
    <row r="2482" spans="1:1" x14ac:dyDescent="0.25">
      <c r="A2482" s="308"/>
    </row>
    <row r="2483" spans="1:1" x14ac:dyDescent="0.25">
      <c r="A2483" s="308"/>
    </row>
    <row r="2484" spans="1:1" x14ac:dyDescent="0.25">
      <c r="A2484" s="308"/>
    </row>
    <row r="2485" spans="1:1" x14ac:dyDescent="0.25">
      <c r="A2485" s="308"/>
    </row>
    <row r="2486" spans="1:1" x14ac:dyDescent="0.25">
      <c r="A2486" s="308"/>
    </row>
    <row r="2487" spans="1:1" x14ac:dyDescent="0.25">
      <c r="A2487" s="308"/>
    </row>
    <row r="2488" spans="1:1" x14ac:dyDescent="0.25">
      <c r="A2488" s="308"/>
    </row>
    <row r="2489" spans="1:1" x14ac:dyDescent="0.25">
      <c r="A2489" s="308"/>
    </row>
    <row r="2490" spans="1:1" x14ac:dyDescent="0.25">
      <c r="A2490" s="308"/>
    </row>
    <row r="2491" spans="1:1" x14ac:dyDescent="0.25">
      <c r="A2491" s="308"/>
    </row>
    <row r="2492" spans="1:1" x14ac:dyDescent="0.25">
      <c r="A2492" s="308"/>
    </row>
    <row r="2493" spans="1:1" x14ac:dyDescent="0.25">
      <c r="A2493" s="308"/>
    </row>
    <row r="2494" spans="1:1" x14ac:dyDescent="0.25">
      <c r="A2494" s="308"/>
    </row>
    <row r="2495" spans="1:1" x14ac:dyDescent="0.25">
      <c r="A2495" s="308"/>
    </row>
    <row r="2496" spans="1:1" x14ac:dyDescent="0.25">
      <c r="A2496" s="308"/>
    </row>
    <row r="2497" spans="1:1" x14ac:dyDescent="0.25">
      <c r="A2497" s="308"/>
    </row>
    <row r="2498" spans="1:1" x14ac:dyDescent="0.25">
      <c r="A2498" s="308"/>
    </row>
    <row r="2499" spans="1:1" x14ac:dyDescent="0.25">
      <c r="A2499" s="308"/>
    </row>
    <row r="2500" spans="1:1" x14ac:dyDescent="0.25">
      <c r="A2500" s="308"/>
    </row>
    <row r="2501" spans="1:1" x14ac:dyDescent="0.25">
      <c r="A2501" s="308"/>
    </row>
    <row r="2502" spans="1:1" x14ac:dyDescent="0.25">
      <c r="A2502" s="308"/>
    </row>
    <row r="2503" spans="1:1" x14ac:dyDescent="0.25">
      <c r="A2503" s="308"/>
    </row>
    <row r="2504" spans="1:1" x14ac:dyDescent="0.25">
      <c r="A2504" s="308"/>
    </row>
    <row r="2505" spans="1:1" x14ac:dyDescent="0.25">
      <c r="A2505" s="308"/>
    </row>
    <row r="2506" spans="1:1" x14ac:dyDescent="0.25">
      <c r="A2506" s="308"/>
    </row>
    <row r="2507" spans="1:1" x14ac:dyDescent="0.25">
      <c r="A2507" s="308"/>
    </row>
    <row r="2508" spans="1:1" x14ac:dyDescent="0.25">
      <c r="A2508" s="308"/>
    </row>
    <row r="2509" spans="1:1" x14ac:dyDescent="0.25">
      <c r="A2509" s="308"/>
    </row>
    <row r="2510" spans="1:1" x14ac:dyDescent="0.25">
      <c r="A2510" s="308"/>
    </row>
    <row r="2511" spans="1:1" x14ac:dyDescent="0.25">
      <c r="A2511" s="308"/>
    </row>
    <row r="2512" spans="1:1" x14ac:dyDescent="0.25">
      <c r="A2512" s="308"/>
    </row>
    <row r="2513" spans="1:1" x14ac:dyDescent="0.25">
      <c r="A2513" s="308"/>
    </row>
    <row r="2514" spans="1:1" x14ac:dyDescent="0.25">
      <c r="A2514" s="308"/>
    </row>
    <row r="2515" spans="1:1" x14ac:dyDescent="0.25">
      <c r="A2515" s="308"/>
    </row>
    <row r="2516" spans="1:1" x14ac:dyDescent="0.25">
      <c r="A2516" s="308"/>
    </row>
    <row r="2517" spans="1:1" x14ac:dyDescent="0.25">
      <c r="A2517" s="308"/>
    </row>
    <row r="2518" spans="1:1" x14ac:dyDescent="0.25">
      <c r="A2518" s="308"/>
    </row>
    <row r="2519" spans="1:1" x14ac:dyDescent="0.25">
      <c r="A2519" s="308"/>
    </row>
    <row r="2520" spans="1:1" x14ac:dyDescent="0.25">
      <c r="A2520" s="308"/>
    </row>
    <row r="2521" spans="1:1" x14ac:dyDescent="0.25">
      <c r="A2521" s="308"/>
    </row>
    <row r="2522" spans="1:1" x14ac:dyDescent="0.25">
      <c r="A2522" s="308"/>
    </row>
    <row r="2523" spans="1:1" x14ac:dyDescent="0.25">
      <c r="A2523" s="308"/>
    </row>
    <row r="2524" spans="1:1" x14ac:dyDescent="0.25">
      <c r="A2524" s="308"/>
    </row>
    <row r="2525" spans="1:1" x14ac:dyDescent="0.25">
      <c r="A2525" s="308"/>
    </row>
    <row r="2526" spans="1:1" x14ac:dyDescent="0.25">
      <c r="A2526" s="308"/>
    </row>
    <row r="2527" spans="1:1" x14ac:dyDescent="0.25">
      <c r="A2527" s="308"/>
    </row>
    <row r="2528" spans="1:1" x14ac:dyDescent="0.25">
      <c r="A2528" s="308"/>
    </row>
    <row r="2529" spans="1:1" x14ac:dyDescent="0.25">
      <c r="A2529" s="308"/>
    </row>
    <row r="2530" spans="1:1" x14ac:dyDescent="0.25">
      <c r="A2530" s="308"/>
    </row>
    <row r="2531" spans="1:1" x14ac:dyDescent="0.25">
      <c r="A2531" s="308"/>
    </row>
    <row r="2532" spans="1:1" x14ac:dyDescent="0.25">
      <c r="A2532" s="308"/>
    </row>
    <row r="2533" spans="1:1" x14ac:dyDescent="0.25">
      <c r="A2533" s="308"/>
    </row>
    <row r="2534" spans="1:1" x14ac:dyDescent="0.25">
      <c r="A2534" s="308"/>
    </row>
    <row r="2535" spans="1:1" x14ac:dyDescent="0.25">
      <c r="A2535" s="308"/>
    </row>
    <row r="2536" spans="1:1" x14ac:dyDescent="0.25">
      <c r="A2536" s="308"/>
    </row>
    <row r="2537" spans="1:1" x14ac:dyDescent="0.25">
      <c r="A2537" s="308"/>
    </row>
    <row r="2538" spans="1:1" x14ac:dyDescent="0.25">
      <c r="A2538" s="308"/>
    </row>
    <row r="2539" spans="1:1" x14ac:dyDescent="0.25">
      <c r="A2539" s="308"/>
    </row>
    <row r="2540" spans="1:1" x14ac:dyDescent="0.25">
      <c r="A2540" s="308"/>
    </row>
    <row r="2541" spans="1:1" x14ac:dyDescent="0.25">
      <c r="A2541" s="308"/>
    </row>
    <row r="2542" spans="1:1" x14ac:dyDescent="0.25">
      <c r="A2542" s="308"/>
    </row>
    <row r="2543" spans="1:1" x14ac:dyDescent="0.25">
      <c r="A2543" s="308"/>
    </row>
    <row r="2544" spans="1:1" x14ac:dyDescent="0.25">
      <c r="A2544" s="308"/>
    </row>
    <row r="2545" spans="1:1" x14ac:dyDescent="0.25">
      <c r="A2545" s="308"/>
    </row>
    <row r="2546" spans="1:1" x14ac:dyDescent="0.25">
      <c r="A2546" s="308"/>
    </row>
    <row r="2547" spans="1:1" x14ac:dyDescent="0.25">
      <c r="A2547" s="308"/>
    </row>
    <row r="2548" spans="1:1" x14ac:dyDescent="0.25">
      <c r="A2548" s="308"/>
    </row>
    <row r="2549" spans="1:1" x14ac:dyDescent="0.25">
      <c r="A2549" s="308"/>
    </row>
    <row r="2550" spans="1:1" x14ac:dyDescent="0.25">
      <c r="A2550" s="308"/>
    </row>
    <row r="2551" spans="1:1" x14ac:dyDescent="0.25">
      <c r="A2551" s="308"/>
    </row>
    <row r="2552" spans="1:1" x14ac:dyDescent="0.25">
      <c r="A2552" s="308"/>
    </row>
    <row r="2553" spans="1:1" x14ac:dyDescent="0.25">
      <c r="A2553" s="308"/>
    </row>
    <row r="2554" spans="1:1" x14ac:dyDescent="0.25">
      <c r="A2554" s="308"/>
    </row>
    <row r="2555" spans="1:1" x14ac:dyDescent="0.25">
      <c r="A2555" s="308"/>
    </row>
    <row r="2556" spans="1:1" x14ac:dyDescent="0.25">
      <c r="A2556" s="308"/>
    </row>
    <row r="2557" spans="1:1" x14ac:dyDescent="0.25">
      <c r="A2557" s="308"/>
    </row>
    <row r="2558" spans="1:1" x14ac:dyDescent="0.25">
      <c r="A2558" s="308"/>
    </row>
    <row r="2559" spans="1:1" x14ac:dyDescent="0.25">
      <c r="A2559" s="308"/>
    </row>
    <row r="2560" spans="1:1" x14ac:dyDescent="0.25">
      <c r="A2560" s="308"/>
    </row>
    <row r="2561" spans="1:1" x14ac:dyDescent="0.25">
      <c r="A2561" s="308"/>
    </row>
    <row r="2562" spans="1:1" x14ac:dyDescent="0.25">
      <c r="A2562" s="308"/>
    </row>
    <row r="2563" spans="1:1" x14ac:dyDescent="0.25">
      <c r="A2563" s="308"/>
    </row>
    <row r="2564" spans="1:1" x14ac:dyDescent="0.25">
      <c r="A2564" s="308"/>
    </row>
    <row r="2565" spans="1:1" x14ac:dyDescent="0.25">
      <c r="A2565" s="308"/>
    </row>
    <row r="2566" spans="1:1" x14ac:dyDescent="0.25">
      <c r="A2566" s="308"/>
    </row>
    <row r="2567" spans="1:1" x14ac:dyDescent="0.25">
      <c r="A2567" s="308"/>
    </row>
    <row r="2568" spans="1:1" x14ac:dyDescent="0.25">
      <c r="A2568" s="308"/>
    </row>
    <row r="2569" spans="1:1" x14ac:dyDescent="0.25">
      <c r="A2569" s="308"/>
    </row>
    <row r="2570" spans="1:1" x14ac:dyDescent="0.25">
      <c r="A2570" s="308"/>
    </row>
    <row r="2571" spans="1:1" x14ac:dyDescent="0.25">
      <c r="A2571" s="308"/>
    </row>
    <row r="2572" spans="1:1" x14ac:dyDescent="0.25">
      <c r="A2572" s="308"/>
    </row>
    <row r="2573" spans="1:1" x14ac:dyDescent="0.25">
      <c r="A2573" s="308"/>
    </row>
    <row r="2574" spans="1:1" x14ac:dyDescent="0.25">
      <c r="A2574" s="308"/>
    </row>
    <row r="2575" spans="1:1" x14ac:dyDescent="0.25">
      <c r="A2575" s="308"/>
    </row>
    <row r="2576" spans="1:1" x14ac:dyDescent="0.25">
      <c r="A2576" s="308"/>
    </row>
    <row r="2577" spans="1:1" x14ac:dyDescent="0.25">
      <c r="A2577" s="308"/>
    </row>
    <row r="2578" spans="1:1" x14ac:dyDescent="0.25">
      <c r="A2578" s="308"/>
    </row>
    <row r="2579" spans="1:1" x14ac:dyDescent="0.25">
      <c r="A2579" s="308"/>
    </row>
    <row r="2580" spans="1:1" x14ac:dyDescent="0.25">
      <c r="A2580" s="308"/>
    </row>
    <row r="2581" spans="1:1" x14ac:dyDescent="0.25">
      <c r="A2581" s="308"/>
    </row>
    <row r="2582" spans="1:1" x14ac:dyDescent="0.25">
      <c r="A2582" s="308"/>
    </row>
    <row r="2583" spans="1:1" x14ac:dyDescent="0.25">
      <c r="A2583" s="308"/>
    </row>
    <row r="2584" spans="1:1" x14ac:dyDescent="0.25">
      <c r="A2584" s="308"/>
    </row>
    <row r="2585" spans="1:1" x14ac:dyDescent="0.25">
      <c r="A2585" s="308"/>
    </row>
    <row r="2586" spans="1:1" x14ac:dyDescent="0.25">
      <c r="A2586" s="308"/>
    </row>
    <row r="2587" spans="1:1" x14ac:dyDescent="0.25">
      <c r="A2587" s="308"/>
    </row>
    <row r="2588" spans="1:1" x14ac:dyDescent="0.25">
      <c r="A2588" s="308"/>
    </row>
    <row r="2589" spans="1:1" x14ac:dyDescent="0.25">
      <c r="A2589" s="308"/>
    </row>
    <row r="2590" spans="1:1" x14ac:dyDescent="0.25">
      <c r="A2590" s="308"/>
    </row>
    <row r="2591" spans="1:1" x14ac:dyDescent="0.25">
      <c r="A2591" s="308"/>
    </row>
    <row r="2592" spans="1:1" x14ac:dyDescent="0.25">
      <c r="A2592" s="308"/>
    </row>
    <row r="2593" spans="1:1" x14ac:dyDescent="0.25">
      <c r="A2593" s="308"/>
    </row>
    <row r="2594" spans="1:1" x14ac:dyDescent="0.25">
      <c r="A2594" s="308"/>
    </row>
    <row r="2595" spans="1:1" x14ac:dyDescent="0.25">
      <c r="A2595" s="308"/>
    </row>
    <row r="2596" spans="1:1" x14ac:dyDescent="0.25">
      <c r="A2596" s="308"/>
    </row>
    <row r="2597" spans="1:1" x14ac:dyDescent="0.25">
      <c r="A2597" s="308"/>
    </row>
    <row r="2598" spans="1:1" x14ac:dyDescent="0.25">
      <c r="A2598" s="308"/>
    </row>
    <row r="2599" spans="1:1" x14ac:dyDescent="0.25">
      <c r="A2599" s="308"/>
    </row>
    <row r="2600" spans="1:1" x14ac:dyDescent="0.25">
      <c r="A2600" s="308"/>
    </row>
    <row r="2601" spans="1:1" x14ac:dyDescent="0.25">
      <c r="A2601" s="308"/>
    </row>
    <row r="2602" spans="1:1" x14ac:dyDescent="0.25">
      <c r="A2602" s="308"/>
    </row>
    <row r="2603" spans="1:1" x14ac:dyDescent="0.25">
      <c r="A2603" s="308"/>
    </row>
    <row r="2604" spans="1:1" x14ac:dyDescent="0.25">
      <c r="A2604" s="308"/>
    </row>
    <row r="2605" spans="1:1" x14ac:dyDescent="0.25">
      <c r="A2605" s="308"/>
    </row>
    <row r="2606" spans="1:1" x14ac:dyDescent="0.25">
      <c r="A2606" s="308"/>
    </row>
    <row r="2607" spans="1:1" x14ac:dyDescent="0.25">
      <c r="A2607" s="308"/>
    </row>
    <row r="2608" spans="1:1" x14ac:dyDescent="0.25">
      <c r="A2608" s="308"/>
    </row>
    <row r="2609" spans="1:1" x14ac:dyDescent="0.25">
      <c r="A2609" s="308"/>
    </row>
    <row r="2610" spans="1:1" x14ac:dyDescent="0.25">
      <c r="A2610" s="308"/>
    </row>
    <row r="2611" spans="1:1" x14ac:dyDescent="0.25">
      <c r="A2611" s="308"/>
    </row>
    <row r="2612" spans="1:1" x14ac:dyDescent="0.25">
      <c r="A2612" s="308"/>
    </row>
    <row r="2613" spans="1:1" x14ac:dyDescent="0.25">
      <c r="A2613" s="308"/>
    </row>
    <row r="2614" spans="1:1" x14ac:dyDescent="0.25">
      <c r="A2614" s="308"/>
    </row>
    <row r="2615" spans="1:1" x14ac:dyDescent="0.25">
      <c r="A2615" s="308"/>
    </row>
    <row r="2616" spans="1:1" x14ac:dyDescent="0.25">
      <c r="A2616" s="308"/>
    </row>
    <row r="2617" spans="1:1" x14ac:dyDescent="0.25">
      <c r="A2617" s="308"/>
    </row>
    <row r="2618" spans="1:1" x14ac:dyDescent="0.25">
      <c r="A2618" s="308"/>
    </row>
    <row r="2619" spans="1:1" x14ac:dyDescent="0.25">
      <c r="A2619" s="308"/>
    </row>
    <row r="2620" spans="1:1" x14ac:dyDescent="0.25">
      <c r="A2620" s="308"/>
    </row>
    <row r="2621" spans="1:1" x14ac:dyDescent="0.25">
      <c r="A2621" s="308"/>
    </row>
    <row r="2622" spans="1:1" x14ac:dyDescent="0.25">
      <c r="A2622" s="308"/>
    </row>
    <row r="2623" spans="1:1" x14ac:dyDescent="0.25">
      <c r="A2623" s="308"/>
    </row>
    <row r="2624" spans="1:1" x14ac:dyDescent="0.25">
      <c r="A2624" s="308"/>
    </row>
    <row r="2625" spans="1:1" x14ac:dyDescent="0.25">
      <c r="A2625" s="308"/>
    </row>
    <row r="2626" spans="1:1" x14ac:dyDescent="0.25">
      <c r="A2626" s="308"/>
    </row>
    <row r="2627" spans="1:1" x14ac:dyDescent="0.25">
      <c r="A2627" s="308"/>
    </row>
    <row r="2628" spans="1:1" x14ac:dyDescent="0.25">
      <c r="A2628" s="308"/>
    </row>
    <row r="2629" spans="1:1" x14ac:dyDescent="0.25">
      <c r="A2629" s="308"/>
    </row>
    <row r="2630" spans="1:1" x14ac:dyDescent="0.25">
      <c r="A2630" s="308"/>
    </row>
    <row r="2631" spans="1:1" x14ac:dyDescent="0.25">
      <c r="A2631" s="308"/>
    </row>
    <row r="2632" spans="1:1" x14ac:dyDescent="0.25">
      <c r="A2632" s="308"/>
    </row>
    <row r="2633" spans="1:1" x14ac:dyDescent="0.25">
      <c r="A2633" s="308"/>
    </row>
    <row r="2634" spans="1:1" x14ac:dyDescent="0.25">
      <c r="A2634" s="308"/>
    </row>
    <row r="2635" spans="1:1" x14ac:dyDescent="0.25">
      <c r="A2635" s="308"/>
    </row>
    <row r="2636" spans="1:1" x14ac:dyDescent="0.25">
      <c r="A2636" s="308"/>
    </row>
    <row r="2637" spans="1:1" x14ac:dyDescent="0.25">
      <c r="A2637" s="308"/>
    </row>
    <row r="2638" spans="1:1" x14ac:dyDescent="0.25">
      <c r="A2638" s="308"/>
    </row>
    <row r="2639" spans="1:1" x14ac:dyDescent="0.25">
      <c r="A2639" s="308"/>
    </row>
    <row r="2640" spans="1:1" x14ac:dyDescent="0.25">
      <c r="A2640" s="308"/>
    </row>
    <row r="2641" spans="1:1" x14ac:dyDescent="0.25">
      <c r="A2641" s="308"/>
    </row>
    <row r="2642" spans="1:1" x14ac:dyDescent="0.25">
      <c r="A2642" s="308"/>
    </row>
    <row r="2643" spans="1:1" x14ac:dyDescent="0.25">
      <c r="A2643" s="308"/>
    </row>
    <row r="2644" spans="1:1" x14ac:dyDescent="0.25">
      <c r="A2644" s="308"/>
    </row>
    <row r="2645" spans="1:1" x14ac:dyDescent="0.25">
      <c r="A2645" s="308"/>
    </row>
    <row r="2646" spans="1:1" x14ac:dyDescent="0.25">
      <c r="A2646" s="308"/>
    </row>
    <row r="2647" spans="1:1" x14ac:dyDescent="0.25">
      <c r="A2647" s="308"/>
    </row>
    <row r="2648" spans="1:1" x14ac:dyDescent="0.25">
      <c r="A2648" s="308"/>
    </row>
    <row r="2649" spans="1:1" x14ac:dyDescent="0.25">
      <c r="A2649" s="308"/>
    </row>
    <row r="2650" spans="1:1" x14ac:dyDescent="0.25">
      <c r="A2650" s="308"/>
    </row>
    <row r="2651" spans="1:1" x14ac:dyDescent="0.25">
      <c r="A2651" s="308"/>
    </row>
    <row r="2652" spans="1:1" x14ac:dyDescent="0.25">
      <c r="A2652" s="308"/>
    </row>
    <row r="2653" spans="1:1" x14ac:dyDescent="0.25">
      <c r="A2653" s="308"/>
    </row>
    <row r="2654" spans="1:1" x14ac:dyDescent="0.25">
      <c r="A2654" s="308"/>
    </row>
    <row r="2655" spans="1:1" x14ac:dyDescent="0.25">
      <c r="A2655" s="308"/>
    </row>
    <row r="2656" spans="1:1" x14ac:dyDescent="0.25">
      <c r="A2656" s="308"/>
    </row>
    <row r="2657" spans="1:1" x14ac:dyDescent="0.25">
      <c r="A2657" s="308"/>
    </row>
    <row r="2658" spans="1:1" x14ac:dyDescent="0.25">
      <c r="A2658" s="308"/>
    </row>
    <row r="2659" spans="1:1" x14ac:dyDescent="0.25">
      <c r="A2659" s="308"/>
    </row>
    <row r="2660" spans="1:1" x14ac:dyDescent="0.25">
      <c r="A2660" s="308"/>
    </row>
    <row r="2661" spans="1:1" x14ac:dyDescent="0.25">
      <c r="A2661" s="308"/>
    </row>
    <row r="2662" spans="1:1" x14ac:dyDescent="0.25">
      <c r="A2662" s="308"/>
    </row>
    <row r="2663" spans="1:1" x14ac:dyDescent="0.25">
      <c r="A2663" s="308"/>
    </row>
    <row r="2664" spans="1:1" x14ac:dyDescent="0.25">
      <c r="A2664" s="308"/>
    </row>
    <row r="2665" spans="1:1" x14ac:dyDescent="0.25">
      <c r="A2665" s="308"/>
    </row>
    <row r="2666" spans="1:1" x14ac:dyDescent="0.25">
      <c r="A2666" s="308"/>
    </row>
  </sheetData>
  <sheetProtection selectLockedCells="1"/>
  <mergeCells count="7">
    <mergeCell ref="AH9:AP9"/>
    <mergeCell ref="AQ9:AY9"/>
    <mergeCell ref="C9:G9"/>
    <mergeCell ref="F1:P8"/>
    <mergeCell ref="H9:P9"/>
    <mergeCell ref="Q9:Y9"/>
    <mergeCell ref="AC9:AG9"/>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21"/>
  <sheetViews>
    <sheetView workbookViewId="0">
      <selection sqref="A1:C21"/>
    </sheetView>
  </sheetViews>
  <sheetFormatPr defaultRowHeight="12.75" x14ac:dyDescent="0.2"/>
  <cols>
    <col min="1" max="1" width="32.28515625" bestFit="1" customWidth="1"/>
    <col min="2" max="2" width="15.28515625" style="176" customWidth="1"/>
    <col min="3" max="3" width="30.28515625" style="176" customWidth="1"/>
  </cols>
  <sheetData>
    <row r="1" spans="1:4" ht="15.75" x14ac:dyDescent="0.25">
      <c r="A1" s="192" t="s">
        <v>338</v>
      </c>
    </row>
    <row r="3" spans="1:4" x14ac:dyDescent="0.2">
      <c r="A3" s="193" t="s">
        <v>339</v>
      </c>
      <c r="B3" s="194" t="s">
        <v>340</v>
      </c>
      <c r="C3" s="194" t="s">
        <v>341</v>
      </c>
      <c r="D3" s="193"/>
    </row>
    <row r="4" spans="1:4" ht="38.25" x14ac:dyDescent="0.2">
      <c r="A4" s="195" t="s">
        <v>92</v>
      </c>
      <c r="B4" s="196">
        <v>5</v>
      </c>
      <c r="C4" s="197" t="s">
        <v>343</v>
      </c>
    </row>
    <row r="5" spans="1:4" ht="25.5" x14ac:dyDescent="0.2">
      <c r="A5" s="195" t="s">
        <v>93</v>
      </c>
      <c r="B5" s="196">
        <v>5</v>
      </c>
      <c r="C5" s="197" t="s">
        <v>344</v>
      </c>
    </row>
    <row r="6" spans="1:4" ht="25.5" x14ac:dyDescent="0.2">
      <c r="A6" s="195" t="s">
        <v>47</v>
      </c>
      <c r="B6" s="196">
        <v>1</v>
      </c>
      <c r="C6" s="197" t="s">
        <v>350</v>
      </c>
    </row>
    <row r="7" spans="1:4" x14ac:dyDescent="0.2">
      <c r="A7" s="195" t="s">
        <v>94</v>
      </c>
      <c r="B7" s="196">
        <v>1</v>
      </c>
      <c r="C7" s="198" t="s">
        <v>346</v>
      </c>
    </row>
    <row r="8" spans="1:4" ht="38.25" x14ac:dyDescent="0.2">
      <c r="A8" s="195" t="s">
        <v>54</v>
      </c>
      <c r="B8" s="196">
        <v>10</v>
      </c>
      <c r="C8" s="197" t="s">
        <v>345</v>
      </c>
    </row>
    <row r="9" spans="1:4" x14ac:dyDescent="0.2">
      <c r="A9" s="195" t="s">
        <v>55</v>
      </c>
      <c r="B9" s="196">
        <v>1</v>
      </c>
      <c r="C9" s="198">
        <v>1</v>
      </c>
    </row>
    <row r="10" spans="1:4" ht="38.25" x14ac:dyDescent="0.2">
      <c r="A10" s="195" t="s">
        <v>56</v>
      </c>
      <c r="B10" s="196">
        <v>5</v>
      </c>
      <c r="C10" s="197" t="s">
        <v>343</v>
      </c>
    </row>
    <row r="11" spans="1:4" x14ac:dyDescent="0.2">
      <c r="A11" s="195" t="s">
        <v>95</v>
      </c>
      <c r="B11" s="196">
        <v>1</v>
      </c>
      <c r="C11" s="198" t="s">
        <v>346</v>
      </c>
    </row>
    <row r="12" spans="1:4" x14ac:dyDescent="0.2">
      <c r="A12" s="195" t="s">
        <v>97</v>
      </c>
      <c r="B12" s="196">
        <v>1</v>
      </c>
      <c r="C12" s="198" t="s">
        <v>346</v>
      </c>
    </row>
    <row r="13" spans="1:4" ht="25.5" x14ac:dyDescent="0.2">
      <c r="A13" s="195" t="s">
        <v>25</v>
      </c>
      <c r="B13" s="196">
        <v>10</v>
      </c>
      <c r="C13" s="197" t="s">
        <v>347</v>
      </c>
    </row>
    <row r="14" spans="1:4" ht="25.5" x14ac:dyDescent="0.2">
      <c r="A14" s="195" t="s">
        <v>52</v>
      </c>
      <c r="B14" s="196">
        <v>10</v>
      </c>
      <c r="C14" s="197" t="s">
        <v>348</v>
      </c>
    </row>
    <row r="15" spans="1:4" x14ac:dyDescent="0.2">
      <c r="A15" s="195" t="s">
        <v>27</v>
      </c>
      <c r="B15" s="196">
        <v>20</v>
      </c>
      <c r="C15" s="196">
        <v>20</v>
      </c>
    </row>
    <row r="16" spans="1:4" x14ac:dyDescent="0.2">
      <c r="A16" s="195" t="s">
        <v>96</v>
      </c>
      <c r="B16" s="196">
        <v>5</v>
      </c>
      <c r="C16" s="196">
        <v>5</v>
      </c>
    </row>
    <row r="17" spans="1:3" x14ac:dyDescent="0.2">
      <c r="A17" s="195" t="s">
        <v>87</v>
      </c>
      <c r="B17" s="196">
        <v>1</v>
      </c>
      <c r="C17" s="196">
        <v>1</v>
      </c>
    </row>
    <row r="18" spans="1:3" x14ac:dyDescent="0.2">
      <c r="A18" s="195" t="s">
        <v>88</v>
      </c>
      <c r="B18" s="196">
        <v>1</v>
      </c>
      <c r="C18" s="196">
        <v>1</v>
      </c>
    </row>
    <row r="19" spans="1:3" x14ac:dyDescent="0.2">
      <c r="A19" s="195" t="s">
        <v>216</v>
      </c>
      <c r="B19" s="196">
        <v>5</v>
      </c>
      <c r="C19" s="196" t="s">
        <v>342</v>
      </c>
    </row>
    <row r="20" spans="1:3" ht="63.75" x14ac:dyDescent="0.2">
      <c r="A20" s="195" t="s">
        <v>327</v>
      </c>
      <c r="B20" s="199" t="s">
        <v>334</v>
      </c>
      <c r="C20" s="197" t="s">
        <v>349</v>
      </c>
    </row>
    <row r="21" spans="1:3" x14ac:dyDescent="0.2">
      <c r="A21" s="195" t="s">
        <v>59</v>
      </c>
      <c r="B21" s="196" t="s">
        <v>342</v>
      </c>
      <c r="C21" s="196" t="s">
        <v>342</v>
      </c>
    </row>
  </sheetData>
  <sheetProtection algorithmName="SHA-512" hashValue="RGcsqW4QxPyr15uRdmr0ngqEvNlzsxv7+5z1IdZyIf1emqqn0cZOdwO3DntAA9IHAJb3TNblR+REttSl+FERdA==" saltValue="QruWhUYDZynePx7oyz2QuQ==" spinCount="100000" sheet="1" objects="1" scenarios="1" selectLockedCell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CB74"/>
  <sheetViews>
    <sheetView showGridLines="0" zoomScaleNormal="100" workbookViewId="0">
      <selection activeCell="J41" sqref="J41:K41"/>
    </sheetView>
  </sheetViews>
  <sheetFormatPr defaultRowHeight="12.75" x14ac:dyDescent="0.2"/>
  <cols>
    <col min="2" max="2" width="10.5703125" bestFit="1" customWidth="1"/>
    <col min="4" max="4" width="11" customWidth="1"/>
    <col min="5" max="5" width="13.42578125" customWidth="1"/>
    <col min="6" max="6" width="11.28515625" customWidth="1"/>
    <col min="9" max="9" width="11.5703125" customWidth="1"/>
    <col min="11" max="11" width="9.5703125" bestFit="1" customWidth="1"/>
    <col min="13" max="13" width="12.7109375" bestFit="1" customWidth="1"/>
    <col min="14" max="16" width="9.42578125" bestFit="1"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28515625" customWidth="1"/>
    <col min="31" max="32" width="11.710937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48</v>
      </c>
      <c r="B2" s="437"/>
      <c r="C2" s="437"/>
      <c r="D2" s="437"/>
      <c r="E2" s="437"/>
      <c r="F2" s="437"/>
      <c r="G2" s="437"/>
      <c r="H2" s="437"/>
      <c r="I2" s="437"/>
      <c r="J2" s="437"/>
      <c r="K2" s="437"/>
      <c r="L2" s="438"/>
    </row>
    <row r="3" spans="1:22" ht="13.5" thickTop="1" x14ac:dyDescent="0.2">
      <c r="A3" s="27"/>
      <c r="B3" s="28"/>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40"/>
      <c r="K9" s="441"/>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26</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321</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124</v>
      </c>
      <c r="C17" s="439" t="s">
        <v>322</v>
      </c>
      <c r="D17" s="440"/>
      <c r="E17" s="441"/>
      <c r="F17" s="27"/>
      <c r="G17" s="27"/>
      <c r="H17" s="27"/>
      <c r="I17" s="27"/>
      <c r="J17" s="27"/>
      <c r="K17" s="27"/>
      <c r="L17" s="34"/>
      <c r="N17" s="399"/>
      <c r="O17" s="400"/>
      <c r="P17" s="400"/>
      <c r="Q17" s="400"/>
      <c r="R17" s="400"/>
      <c r="S17" s="400"/>
      <c r="T17" s="400"/>
      <c r="U17" s="400"/>
      <c r="V17" s="401"/>
    </row>
    <row r="18" spans="1:22" x14ac:dyDescent="0.2">
      <c r="A18" s="33"/>
      <c r="B18" s="38"/>
      <c r="C18" s="344"/>
      <c r="D18" s="344"/>
      <c r="E18" s="344"/>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1" t="str">
        <f>C7&amp;" - Int."&amp;" @ "&amp;C16&amp;" &amp; "&amp;C17</f>
        <v>Your Agency - Int. @ Main St. &amp; Cross St.</v>
      </c>
      <c r="D20" s="412"/>
      <c r="E20" s="413"/>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C25" s="27"/>
      <c r="D25" s="420" t="s">
        <v>163</v>
      </c>
      <c r="E25" s="421"/>
      <c r="F25" s="421"/>
      <c r="G25" s="421"/>
      <c r="H25" s="421"/>
      <c r="I25" s="421"/>
      <c r="J25" s="422"/>
      <c r="K25" s="27"/>
      <c r="L25" s="27"/>
    </row>
    <row r="26" spans="1:22" x14ac:dyDescent="0.2">
      <c r="A26" s="30"/>
      <c r="B26" s="31"/>
      <c r="C26" s="31"/>
      <c r="D26" s="31"/>
      <c r="E26" s="31"/>
      <c r="F26" s="31"/>
      <c r="G26" s="31"/>
      <c r="H26" s="31"/>
      <c r="I26" s="31"/>
      <c r="J26" s="31"/>
      <c r="K26" s="31"/>
      <c r="L26" s="32"/>
      <c r="O26" s="456"/>
      <c r="P26" s="456"/>
      <c r="Q26" s="456"/>
      <c r="R26" s="456"/>
      <c r="S26" s="456"/>
    </row>
    <row r="27" spans="1:22" ht="12.75" customHeight="1" x14ac:dyDescent="0.2">
      <c r="A27" s="33" t="s">
        <v>8</v>
      </c>
      <c r="B27" s="27"/>
      <c r="C27" s="27"/>
      <c r="D27" s="27"/>
      <c r="E27" s="345">
        <v>250</v>
      </c>
      <c r="F27" s="27"/>
      <c r="G27" s="27"/>
      <c r="H27" s="27"/>
      <c r="I27" s="27"/>
      <c r="J27" s="27"/>
      <c r="K27" s="27"/>
      <c r="L27" s="34"/>
      <c r="O27" s="456"/>
      <c r="P27" s="456"/>
      <c r="Q27" s="456"/>
      <c r="R27" s="456"/>
      <c r="S27" s="456"/>
    </row>
    <row r="28" spans="1:22" ht="13.5" thickBot="1" x14ac:dyDescent="0.25">
      <c r="A28" s="43" t="s">
        <v>44</v>
      </c>
      <c r="B28" s="27"/>
      <c r="C28" s="27"/>
      <c r="D28" s="27"/>
      <c r="E28" s="27"/>
      <c r="F28" s="27"/>
      <c r="G28" s="27"/>
      <c r="H28" s="27"/>
      <c r="I28" s="27"/>
      <c r="J28" s="27"/>
      <c r="K28" s="27"/>
      <c r="L28" s="34"/>
      <c r="O28" s="456"/>
      <c r="P28" s="456"/>
      <c r="Q28" s="456"/>
      <c r="R28" s="456"/>
      <c r="S28" s="456"/>
    </row>
    <row r="29" spans="1:22" ht="15" customHeight="1" thickTop="1" x14ac:dyDescent="0.2">
      <c r="A29" s="43"/>
      <c r="B29" s="27"/>
      <c r="C29" s="27"/>
      <c r="D29" s="27"/>
      <c r="E29" s="27"/>
      <c r="F29" s="27"/>
      <c r="G29" s="457" t="str">
        <f>CONCATENATE("* Please prepare and submit a separate detailed analysis of estimated reduced vehicle delay (VHT/day) for the year ",I18," resulting from this project.  Depending on traffic volumes and the type of improvement, delay reductions typically range from 100-300 vehicle-hours/day.")</f>
        <v>* Please prepare and submit a separate detailed analysis of estimated reduced vehicle delay (VHT/day) for the year 2031 resulting from this project.  Depending on traffic volumes and the type of improvement, delay reductions typically range from 100-300 vehicle-hours/day.</v>
      </c>
      <c r="H29" s="458"/>
      <c r="I29" s="458"/>
      <c r="J29" s="458"/>
      <c r="K29" s="459"/>
      <c r="L29" s="34"/>
    </row>
    <row r="30" spans="1:22" ht="13.15" customHeight="1" x14ac:dyDescent="0.2">
      <c r="A30" s="33" t="str">
        <f>CONCATENATE("Reduced Vehicle Delay Daily in ",I18,"  (VHT)*")</f>
        <v>Reduced Vehicle Delay Daily in 2031  (VHT)*</v>
      </c>
      <c r="B30" s="27"/>
      <c r="C30" s="27"/>
      <c r="D30" s="27"/>
      <c r="E30" s="347">
        <v>1</v>
      </c>
      <c r="F30" s="44" t="s">
        <v>212</v>
      </c>
      <c r="G30" s="460"/>
      <c r="H30" s="461"/>
      <c r="I30" s="461"/>
      <c r="J30" s="461"/>
      <c r="K30" s="462"/>
      <c r="L30" s="34"/>
    </row>
    <row r="31" spans="1:22" x14ac:dyDescent="0.2">
      <c r="A31" s="43" t="s">
        <v>49</v>
      </c>
      <c r="B31" s="27"/>
      <c r="C31" s="27"/>
      <c r="D31" s="27"/>
      <c r="E31" s="27"/>
      <c r="F31" s="27"/>
      <c r="G31" s="460"/>
      <c r="H31" s="461"/>
      <c r="I31" s="461"/>
      <c r="J31" s="461"/>
      <c r="K31" s="462"/>
      <c r="L31" s="34"/>
    </row>
    <row r="32" spans="1:22" x14ac:dyDescent="0.2">
      <c r="A32" s="33"/>
      <c r="B32" s="27"/>
      <c r="C32" s="27"/>
      <c r="D32" s="27"/>
      <c r="E32" s="27"/>
      <c r="F32" s="27"/>
      <c r="G32" s="460"/>
      <c r="H32" s="461"/>
      <c r="I32" s="461"/>
      <c r="J32" s="461"/>
      <c r="K32" s="462"/>
      <c r="L32" s="34"/>
    </row>
    <row r="33" spans="1:12" x14ac:dyDescent="0.2">
      <c r="A33" s="33" t="s">
        <v>36</v>
      </c>
      <c r="B33" s="27"/>
      <c r="C33" s="27"/>
      <c r="D33" s="27"/>
      <c r="E33" s="45" t="s">
        <v>28</v>
      </c>
      <c r="F33" s="27"/>
      <c r="G33" s="460"/>
      <c r="H33" s="461"/>
      <c r="I33" s="461"/>
      <c r="J33" s="461"/>
      <c r="K33" s="462"/>
      <c r="L33" s="34"/>
    </row>
    <row r="34" spans="1:12" x14ac:dyDescent="0.2">
      <c r="A34" s="43" t="s">
        <v>125</v>
      </c>
      <c r="B34" s="27"/>
      <c r="C34" s="27"/>
      <c r="D34" s="27"/>
      <c r="F34" s="27"/>
      <c r="G34" s="460"/>
      <c r="H34" s="461"/>
      <c r="I34" s="461"/>
      <c r="J34" s="461"/>
      <c r="K34" s="462"/>
      <c r="L34" s="34"/>
    </row>
    <row r="35" spans="1:12" ht="13.5" thickBot="1" x14ac:dyDescent="0.25">
      <c r="A35" s="33"/>
      <c r="B35" s="27"/>
      <c r="C35" s="27"/>
      <c r="D35" s="27"/>
      <c r="E35" s="27"/>
      <c r="F35" s="27"/>
      <c r="G35" s="463"/>
      <c r="H35" s="464"/>
      <c r="I35" s="464"/>
      <c r="J35" s="464"/>
      <c r="K35" s="465"/>
      <c r="L35" s="34"/>
    </row>
    <row r="36" spans="1:12" ht="14.25" thickTop="1" thickBot="1" x14ac:dyDescent="0.25">
      <c r="A36" s="33" t="s">
        <v>351</v>
      </c>
      <c r="B36" s="27"/>
      <c r="C36" s="27"/>
      <c r="D36" s="27"/>
      <c r="E36" s="348">
        <v>20</v>
      </c>
      <c r="F36" s="27"/>
      <c r="L36" s="34"/>
    </row>
    <row r="37" spans="1:12" ht="13.5" thickBot="1" x14ac:dyDescent="0.25">
      <c r="A37" s="43" t="s">
        <v>353</v>
      </c>
      <c r="B37" s="27"/>
      <c r="C37" s="27"/>
      <c r="D37" s="27"/>
      <c r="E37" s="27"/>
      <c r="F37" s="27"/>
      <c r="G37" s="27"/>
      <c r="H37" s="39"/>
      <c r="I37" s="466" t="s">
        <v>215</v>
      </c>
      <c r="J37" s="467"/>
      <c r="K37" s="468"/>
      <c r="L37" s="34"/>
    </row>
    <row r="38" spans="1:12" x14ac:dyDescent="0.2">
      <c r="A38" s="33"/>
      <c r="B38" s="27"/>
      <c r="C38" s="27"/>
      <c r="D38" s="27"/>
      <c r="E38" s="27"/>
      <c r="F38" s="27"/>
      <c r="G38" s="27"/>
      <c r="H38" s="27"/>
      <c r="L38" s="34"/>
    </row>
    <row r="39" spans="1:12" x14ac:dyDescent="0.2">
      <c r="A39" s="33" t="s">
        <v>396</v>
      </c>
      <c r="B39" s="27"/>
      <c r="C39" s="27"/>
      <c r="D39" s="27"/>
      <c r="E39" s="408">
        <v>1</v>
      </c>
      <c r="F39" s="409"/>
      <c r="G39" s="27"/>
      <c r="H39" s="27"/>
      <c r="I39" s="27"/>
      <c r="J39" s="27"/>
      <c r="K39" s="27"/>
      <c r="L39" s="34"/>
    </row>
    <row r="40" spans="1:12" x14ac:dyDescent="0.2">
      <c r="A40" s="265" t="s">
        <v>81</v>
      </c>
      <c r="B40" s="27"/>
      <c r="C40" s="27"/>
      <c r="D40" s="27"/>
      <c r="E40" s="27"/>
      <c r="F40" s="27"/>
      <c r="G40" s="27"/>
      <c r="H40" s="27"/>
      <c r="I40" s="27"/>
      <c r="J40" s="27"/>
      <c r="K40" s="27"/>
      <c r="L40" s="208"/>
    </row>
    <row r="41" spans="1:12" x14ac:dyDescent="0.2">
      <c r="A41" s="33" t="s">
        <v>37</v>
      </c>
      <c r="B41" s="27"/>
      <c r="C41" s="27"/>
      <c r="D41" s="27"/>
      <c r="E41" s="408">
        <f>0.9323*E39</f>
        <v>0.93230000000000002</v>
      </c>
      <c r="F41" s="409"/>
      <c r="G41" s="27"/>
      <c r="H41" s="27" t="s">
        <v>395</v>
      </c>
      <c r="I41" s="27"/>
      <c r="J41" s="408">
        <f>0.0677*E39</f>
        <v>6.7699999999999996E-2</v>
      </c>
      <c r="K41" s="409"/>
      <c r="L41" s="34"/>
    </row>
    <row r="42" spans="1:12" x14ac:dyDescent="0.2">
      <c r="A42" s="359" t="s">
        <v>1354</v>
      </c>
      <c r="H42" s="359" t="s">
        <v>408</v>
      </c>
      <c r="L42" s="34"/>
    </row>
    <row r="43" spans="1:12" x14ac:dyDescent="0.2">
      <c r="A43" s="265"/>
      <c r="B43" s="27"/>
      <c r="C43" s="27"/>
      <c r="D43" s="27"/>
      <c r="E43" s="27"/>
      <c r="F43" s="27"/>
      <c r="G43" s="27"/>
      <c r="H43" s="27"/>
      <c r="I43" s="27"/>
      <c r="J43" s="27"/>
      <c r="K43" s="27"/>
      <c r="L43" s="34"/>
    </row>
    <row r="44" spans="1:12" ht="12.75" customHeight="1" x14ac:dyDescent="0.2">
      <c r="A44" s="406" t="s">
        <v>400</v>
      </c>
      <c r="B44" s="449"/>
      <c r="C44" s="449"/>
      <c r="D44" s="449"/>
      <c r="E44" s="449"/>
      <c r="F44" s="449"/>
      <c r="G44" s="449"/>
      <c r="H44" s="449"/>
      <c r="I44" s="449"/>
      <c r="J44" s="449"/>
      <c r="K44" s="345" t="s">
        <v>397</v>
      </c>
      <c r="L44" s="34"/>
    </row>
    <row r="45" spans="1:12" x14ac:dyDescent="0.2">
      <c r="A45" s="406"/>
      <c r="B45" s="449"/>
      <c r="C45" s="449"/>
      <c r="D45" s="449"/>
      <c r="E45" s="449"/>
      <c r="F45" s="449"/>
      <c r="G45" s="449"/>
      <c r="H45" s="449"/>
      <c r="I45" s="449"/>
      <c r="J45" s="449"/>
      <c r="K45" s="27"/>
      <c r="L45" s="34"/>
    </row>
    <row r="46" spans="1:12" x14ac:dyDescent="0.2">
      <c r="A46" s="278"/>
      <c r="B46" s="277"/>
      <c r="C46" s="277"/>
      <c r="D46" s="277"/>
      <c r="E46" s="277"/>
      <c r="F46" s="277"/>
      <c r="G46" s="277"/>
      <c r="H46" s="277"/>
      <c r="I46" s="277"/>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7.1896592978092211E-5</v>
      </c>
      <c r="D53" s="325">
        <f t="shared" ref="D53:D59" si="0">C53*365</f>
        <v>2.6242256437003657E-2</v>
      </c>
      <c r="E53" s="326">
        <f t="shared" ref="E53:E59" si="1">C53*1000/453.5/2000*365</f>
        <v>2.8933028045208001E-5</v>
      </c>
      <c r="F53" s="50"/>
      <c r="G53" s="56" t="s">
        <v>80</v>
      </c>
      <c r="H53" s="50"/>
      <c r="I53" s="50"/>
      <c r="J53" s="57">
        <f>C70</f>
        <v>0.68493150684931503</v>
      </c>
      <c r="K53" s="58">
        <f>J53*365</f>
        <v>250</v>
      </c>
      <c r="L53" s="52"/>
    </row>
    <row r="54" spans="1:12" ht="13.5" thickBot="1" x14ac:dyDescent="0.25">
      <c r="A54" s="316" t="s">
        <v>1346</v>
      </c>
      <c r="B54" s="317"/>
      <c r="C54" s="338">
        <f>O70</f>
        <v>1.8072627123241882</v>
      </c>
      <c r="D54" s="338">
        <f>C54*365</f>
        <v>659.65088999832869</v>
      </c>
      <c r="E54" s="339">
        <f t="shared" si="1"/>
        <v>0.7272887431073084</v>
      </c>
      <c r="F54" s="50"/>
      <c r="G54" s="56" t="s">
        <v>115</v>
      </c>
      <c r="H54" s="50"/>
      <c r="I54" s="50"/>
      <c r="J54" s="57">
        <f>D70</f>
        <v>0</v>
      </c>
      <c r="K54" s="58">
        <f>J54*365</f>
        <v>0</v>
      </c>
      <c r="L54" s="52"/>
    </row>
    <row r="55" spans="1:12" x14ac:dyDescent="0.2">
      <c r="A55" s="53" t="s">
        <v>22</v>
      </c>
      <c r="B55" s="50"/>
      <c r="C55" s="54">
        <f>P70</f>
        <v>1.9864002372298843E-3</v>
      </c>
      <c r="D55" s="55">
        <f t="shared" si="0"/>
        <v>0.72503608658890772</v>
      </c>
      <c r="E55" s="55">
        <f t="shared" si="1"/>
        <v>7.9937826525789183E-4</v>
      </c>
      <c r="F55" s="50"/>
      <c r="G55" s="56" t="s">
        <v>320</v>
      </c>
      <c r="H55" s="50"/>
      <c r="I55" s="50"/>
      <c r="J55" s="183">
        <f>J53*1</f>
        <v>0.68493150684931503</v>
      </c>
      <c r="K55" s="184">
        <f>K53*1</f>
        <v>250</v>
      </c>
      <c r="L55" s="52"/>
    </row>
    <row r="56" spans="1:12" x14ac:dyDescent="0.2">
      <c r="A56" s="53" t="s">
        <v>100</v>
      </c>
      <c r="B56" s="50"/>
      <c r="C56" s="54">
        <f>Q70</f>
        <v>2.157433380916193E-3</v>
      </c>
      <c r="D56" s="55">
        <f t="shared" si="0"/>
        <v>0.7874631840344104</v>
      </c>
      <c r="E56" s="55">
        <f t="shared" si="1"/>
        <v>8.6820637710519348E-4</v>
      </c>
      <c r="F56" s="50"/>
      <c r="G56" s="182" t="s">
        <v>385</v>
      </c>
      <c r="H56" s="50"/>
      <c r="I56" s="50"/>
      <c r="J56" s="50"/>
      <c r="K56" s="50"/>
      <c r="L56" s="52"/>
    </row>
    <row r="57" spans="1:12" x14ac:dyDescent="0.2">
      <c r="A57" s="53" t="s">
        <v>21</v>
      </c>
      <c r="B57" s="50"/>
      <c r="C57" s="54">
        <f>R70</f>
        <v>5.467086253956409E-4</v>
      </c>
      <c r="D57" s="55">
        <f t="shared" si="0"/>
        <v>0.19954864826940893</v>
      </c>
      <c r="E57" s="55">
        <f t="shared" si="1"/>
        <v>2.200095350269117E-4</v>
      </c>
      <c r="F57" s="50"/>
      <c r="G57" s="50"/>
      <c r="H57" s="50"/>
      <c r="I57" s="50"/>
      <c r="J57" s="50"/>
      <c r="K57" s="50"/>
      <c r="L57" s="52"/>
    </row>
    <row r="58" spans="1:12" ht="13.5" thickBot="1" x14ac:dyDescent="0.25">
      <c r="A58" s="53" t="s">
        <v>20</v>
      </c>
      <c r="B58" s="50"/>
      <c r="C58" s="54">
        <f>S70</f>
        <v>7.84374787960086E-5</v>
      </c>
      <c r="D58" s="55">
        <f t="shared" si="0"/>
        <v>2.8629679760543141E-2</v>
      </c>
      <c r="E58" s="55">
        <f t="shared" si="1"/>
        <v>3.1565247806552527E-5</v>
      </c>
      <c r="F58" s="50"/>
      <c r="G58" s="50"/>
      <c r="H58" s="50"/>
      <c r="I58" s="50"/>
      <c r="J58" s="50"/>
      <c r="K58" s="50"/>
      <c r="L58" s="52"/>
    </row>
    <row r="59" spans="1:12" ht="13.5" thickBot="1" x14ac:dyDescent="0.25">
      <c r="A59" s="59" t="s">
        <v>62</v>
      </c>
      <c r="B59" s="50"/>
      <c r="C59" s="60">
        <f>B70</f>
        <v>4.7689797223377265E-3</v>
      </c>
      <c r="D59" s="61">
        <f t="shared" si="0"/>
        <v>1.7406775986532701</v>
      </c>
      <c r="E59" s="60">
        <f t="shared" si="1"/>
        <v>1.9191594251965493E-3</v>
      </c>
      <c r="F59" s="50"/>
      <c r="G59" s="50"/>
      <c r="H59" s="50" t="s">
        <v>73</v>
      </c>
      <c r="I59" s="50"/>
      <c r="J59" s="50"/>
      <c r="K59" s="89">
        <f>E70</f>
        <v>34813.551973065398</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51" x14ac:dyDescent="0.2">
      <c r="A69" s="8" t="s">
        <v>78</v>
      </c>
      <c r="B69" s="13" t="s">
        <v>104</v>
      </c>
      <c r="C69" s="13" t="s">
        <v>105</v>
      </c>
      <c r="D69" s="14" t="s">
        <v>79</v>
      </c>
      <c r="E69" s="13" t="s">
        <v>72</v>
      </c>
      <c r="F69" s="17" t="s">
        <v>425</v>
      </c>
      <c r="G69" s="17" t="s">
        <v>426</v>
      </c>
      <c r="H69" s="17" t="s">
        <v>427</v>
      </c>
      <c r="I69" s="17" t="s">
        <v>220</v>
      </c>
      <c r="J69" s="19" t="s">
        <v>118</v>
      </c>
      <c r="K69" s="19" t="s">
        <v>122</v>
      </c>
      <c r="L69" s="19" t="s">
        <v>119</v>
      </c>
      <c r="M69" s="19" t="s">
        <v>123</v>
      </c>
      <c r="N69" s="19"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10"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76.5" x14ac:dyDescent="0.2">
      <c r="A70" s="4" t="str">
        <f>C20</f>
        <v>Your Agency - Int. @ Main St. &amp; Cross St.</v>
      </c>
      <c r="B70" s="16">
        <f>SUM(P70:S70)</f>
        <v>4.7689797223377265E-3</v>
      </c>
      <c r="C70" s="16">
        <f>E30*(V70/365)</f>
        <v>0.68493150684931503</v>
      </c>
      <c r="D70" s="16">
        <f>K70*(V70/365)</f>
        <v>0</v>
      </c>
      <c r="E70" s="5">
        <f>U70*(B70*365)/(MAX(F70,H70)/1000)</f>
        <v>34813.551973065398</v>
      </c>
      <c r="F70" s="18">
        <f>E41</f>
        <v>0.93230000000000002</v>
      </c>
      <c r="G70" s="18">
        <f>E39</f>
        <v>1</v>
      </c>
      <c r="H70" s="18">
        <f>MAX(E39,J47)</f>
        <v>1</v>
      </c>
      <c r="I70" s="103">
        <v>0</v>
      </c>
      <c r="J70" s="20">
        <f>E30</f>
        <v>1</v>
      </c>
      <c r="K70" s="21">
        <v>0</v>
      </c>
      <c r="L70" s="21">
        <v>0</v>
      </c>
      <c r="M70" s="12">
        <v>0</v>
      </c>
      <c r="N70" s="25" t="str">
        <f>IF(E33="ALL","ALL",21)</f>
        <v>ALL</v>
      </c>
      <c r="O70" s="7">
        <f t="shared" ref="O70:T70" si="3">($I$70*AV70*$M$70 + $J$70*BH70 + $K$70*BB70 - $L$70*(AP70)) * ($V$70/365)/1000</f>
        <v>1.8072627123241882</v>
      </c>
      <c r="P70" s="7">
        <f t="shared" si="3"/>
        <v>1.9864002372298843E-3</v>
      </c>
      <c r="Q70" s="7">
        <f t="shared" si="3"/>
        <v>2.157433380916193E-3</v>
      </c>
      <c r="R70" s="7">
        <f t="shared" si="3"/>
        <v>5.467086253956409E-4</v>
      </c>
      <c r="S70" s="7">
        <f t="shared" si="3"/>
        <v>7.84374787960086E-5</v>
      </c>
      <c r="T70" s="7">
        <f t="shared" si="3"/>
        <v>7.1896592978092211E-5</v>
      </c>
      <c r="U70" s="6">
        <f>E36</f>
        <v>20</v>
      </c>
      <c r="V70" s="6">
        <f>E27</f>
        <v>250</v>
      </c>
      <c r="W70" s="6"/>
      <c r="X70" s="6">
        <v>0</v>
      </c>
      <c r="Y70" s="6"/>
      <c r="Z70" s="6"/>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Intersection</v>
      </c>
      <c r="BR70" s="4" t="s">
        <v>24</v>
      </c>
      <c r="BS70" s="4" t="str">
        <f>C7</f>
        <v>Your Agency</v>
      </c>
      <c r="BT70" s="4">
        <f>D16</f>
        <v>0</v>
      </c>
      <c r="BU70" s="4" t="str">
        <f>C17</f>
        <v>Cross St.</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0.68493150684931503</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mI1BCZY6vyCiAmLtOIsWqV7jX3kV/buzWnVuktbnkDV+b2bvoPpE1fhTFb8fy/8MZm/AS6n2JZZwB+zR6JUvBg==" saltValue="+Sc37Z8dkahTj3NfZpWbCA==" spinCount="100000" sheet="1" selectLockedCells="1"/>
  <mergeCells count="28">
    <mergeCell ref="E39:F39"/>
    <mergeCell ref="A47:F48"/>
    <mergeCell ref="G47:I47"/>
    <mergeCell ref="J47:K47"/>
    <mergeCell ref="A44:J45"/>
    <mergeCell ref="E41:F41"/>
    <mergeCell ref="J41:K41"/>
    <mergeCell ref="A1:L1"/>
    <mergeCell ref="A2:L2"/>
    <mergeCell ref="D3:I3"/>
    <mergeCell ref="A4:L4"/>
    <mergeCell ref="C7:E7"/>
    <mergeCell ref="I7:K7"/>
    <mergeCell ref="A22:B22"/>
    <mergeCell ref="C22:K22"/>
    <mergeCell ref="C9:E9"/>
    <mergeCell ref="I9:K9"/>
    <mergeCell ref="C14:E14"/>
    <mergeCell ref="I14:K14"/>
    <mergeCell ref="G29:K35"/>
    <mergeCell ref="I37:K37"/>
    <mergeCell ref="O26:S28"/>
    <mergeCell ref="C16:E16"/>
    <mergeCell ref="C17:E17"/>
    <mergeCell ref="C20:E20"/>
    <mergeCell ref="I20:K20"/>
    <mergeCell ref="N16:V23"/>
    <mergeCell ref="D25:J25"/>
  </mergeCells>
  <phoneticPr fontId="13" type="noConversion"/>
  <dataValidations count="9">
    <dataValidation type="list" allowBlank="1" showInputMessage="1" showErrorMessage="1" sqref="E33" xr:uid="{00000000-0002-0000-0200-000001000000}">
      <formula1>"ALL,LD"</formula1>
    </dataValidation>
    <dataValidation type="whole" operator="lessThan" allowBlank="1" showErrorMessage="1" error="The number of days in a year may not exceed 365.  The number of annual working days is typically 250." sqref="E27" xr:uid="{00000000-0002-0000-0200-000002000000}">
      <formula1>366</formula1>
    </dataValidation>
    <dataValidation type="decimal" operator="lessThanOrEqual" allowBlank="1" showInputMessage="1" showErrorMessage="1" errorTitle="Warning:" error="Bicycle trip length should be less than 10 miles." sqref="K57:K58" xr:uid="{00000000-0002-0000-0200-000003000000}">
      <formula1>10</formula1>
    </dataValidation>
    <dataValidation type="decimal" operator="greaterThan" allowBlank="1" showInputMessage="1" showErrorMessage="1" error="VHT value must be greater than zero, and should not contain any non-numeric characters." sqref="E30" xr:uid="{00000000-0002-0000-0200-000004000000}">
      <formula1>0</formula1>
    </dataValidation>
    <dataValidation type="whole" operator="greaterThan" allowBlank="1" showInputMessage="1" showErrorMessage="1" error="Enter a whole number only - no text." sqref="E36" xr:uid="{00000000-0002-0000-0200-000005000000}">
      <formula1>0</formula1>
    </dataValidation>
    <dataValidation type="list" showInputMessage="1" showErrorMessage="1" error="Cell may not be left blank." sqref="I16" xr:uid="{00000000-0002-0000-0200-000006000000}">
      <formula1>"BE,DA,SL,TO,WE"</formula1>
    </dataValidation>
    <dataValidation type="textLength" operator="lessThan" allowBlank="1" showErrorMessage="1" promptTitle="Error" prompt="Please limit description to 500 characters." sqref="C22:K22" xr:uid="{3281ADEF-D98F-44CA-8498-51A584A77FFA}">
      <formula1>2000</formula1>
    </dataValidation>
    <dataValidation type="list" allowBlank="1" showInputMessage="1" showErrorMessage="1" sqref="K44" xr:uid="{3C6D7BA9-B783-4704-80F9-34E29436CEE6}">
      <formula1>"No, Yes"</formula1>
    </dataValidation>
    <dataValidation type="whole" operator="lessThan" allowBlank="1" showInputMessage="1" showErrorMessage="1" sqref="J53:J54" xr:uid="{00000000-0002-0000-0200-000000000000}">
      <formula1>366</formula1>
    </dataValidation>
  </dataValidations>
  <hyperlinks>
    <hyperlink ref="I9" r:id="rId1" display="kip@wfrc.org" xr:uid="{00000000-0004-0000-0200-000000000000}"/>
  </hyperlinks>
  <pageMargins left="0.75" right="0.75" top="1" bottom="1" header="0.5" footer="0.5"/>
  <pageSetup scale="73" orientation="portrait" r:id="rId2"/>
  <headerFooter alignWithMargins="0"/>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pageSetUpPr fitToPage="1"/>
  </sheetPr>
  <dimension ref="A1:CB74"/>
  <sheetViews>
    <sheetView showGridLines="0" zoomScaleNormal="100" workbookViewId="0">
      <pane ySplit="4" topLeftCell="A5" activePane="bottomLeft" state="frozen"/>
      <selection activeCell="O70" sqref="O70"/>
      <selection pane="bottomLeft" activeCell="J41" sqref="J41:K41"/>
    </sheetView>
  </sheetViews>
  <sheetFormatPr defaultRowHeight="12.75" x14ac:dyDescent="0.2"/>
  <cols>
    <col min="2" max="2" width="12" customWidth="1"/>
    <col min="4" max="4" width="11" customWidth="1"/>
    <col min="5" max="5" width="13.42578125" customWidth="1"/>
    <col min="6" max="6" width="11.7109375" customWidth="1"/>
    <col min="9" max="9" width="11.5703125" customWidth="1"/>
    <col min="11" max="11" width="9.5703125" bestFit="1" customWidth="1"/>
    <col min="13" max="13" width="12.7109375" bestFit="1" customWidth="1"/>
    <col min="14" max="16" width="9.42578125" bestFit="1"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28515625" customWidth="1"/>
    <col min="31" max="32" width="11.710937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47</v>
      </c>
      <c r="B2" s="437"/>
      <c r="C2" s="437"/>
      <c r="D2" s="437"/>
      <c r="E2" s="437"/>
      <c r="F2" s="437"/>
      <c r="G2" s="437"/>
      <c r="H2" s="437"/>
      <c r="I2" s="437"/>
      <c r="J2" s="437"/>
      <c r="K2" s="437"/>
      <c r="L2" s="438"/>
    </row>
    <row r="3" spans="1:22" ht="13.5" thickTop="1" x14ac:dyDescent="0.2">
      <c r="A3" s="27"/>
      <c r="B3" s="28"/>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47</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209</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41</v>
      </c>
      <c r="C17" s="439" t="s">
        <v>210</v>
      </c>
      <c r="D17" s="440"/>
      <c r="E17" s="441"/>
      <c r="F17" s="27"/>
      <c r="G17" s="27"/>
      <c r="H17" s="27"/>
      <c r="I17" s="27"/>
      <c r="J17" s="27"/>
      <c r="K17" s="27"/>
      <c r="L17" s="34"/>
      <c r="N17" s="399"/>
      <c r="O17" s="400"/>
      <c r="P17" s="400"/>
      <c r="Q17" s="400"/>
      <c r="R17" s="400"/>
      <c r="S17" s="400"/>
      <c r="T17" s="400"/>
      <c r="U17" s="400"/>
      <c r="V17" s="401"/>
    </row>
    <row r="18" spans="1:22" x14ac:dyDescent="0.2">
      <c r="A18" s="33"/>
      <c r="B18" s="38" t="s">
        <v>42</v>
      </c>
      <c r="C18" s="439" t="s">
        <v>211</v>
      </c>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Incident Management"</f>
        <v>Your Agency - Incident Management</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C25" s="27"/>
      <c r="D25" s="420" t="s">
        <v>163</v>
      </c>
      <c r="E25" s="421"/>
      <c r="F25" s="421"/>
      <c r="G25" s="421"/>
      <c r="H25" s="421"/>
      <c r="I25" s="421"/>
      <c r="J25" s="422"/>
      <c r="K25" s="27"/>
      <c r="L25" s="27"/>
    </row>
    <row r="26" spans="1:22" x14ac:dyDescent="0.2">
      <c r="A26" s="30"/>
      <c r="B26" s="31"/>
      <c r="C26" s="31"/>
      <c r="D26" s="31"/>
      <c r="E26" s="31"/>
      <c r="F26" s="31"/>
      <c r="G26" s="31"/>
      <c r="H26" s="31"/>
      <c r="I26" s="31"/>
      <c r="J26" s="31"/>
      <c r="K26" s="31"/>
      <c r="L26" s="32"/>
      <c r="O26" s="456"/>
      <c r="P26" s="456"/>
      <c r="Q26" s="456"/>
      <c r="R26" s="456"/>
      <c r="S26" s="456"/>
    </row>
    <row r="27" spans="1:22" x14ac:dyDescent="0.2">
      <c r="A27" s="33" t="s">
        <v>8</v>
      </c>
      <c r="B27" s="27"/>
      <c r="C27" s="27"/>
      <c r="D27" s="27"/>
      <c r="E27" s="345">
        <v>250</v>
      </c>
      <c r="F27" s="27"/>
      <c r="G27" s="27"/>
      <c r="H27" s="27"/>
      <c r="I27" s="27"/>
      <c r="J27" s="27"/>
      <c r="K27" s="27"/>
      <c r="L27" s="34"/>
      <c r="O27" s="456"/>
      <c r="P27" s="456"/>
      <c r="Q27" s="456"/>
      <c r="R27" s="456"/>
      <c r="S27" s="456"/>
    </row>
    <row r="28" spans="1:22" ht="12.75" customHeight="1" x14ac:dyDescent="0.2">
      <c r="A28" s="43" t="s">
        <v>44</v>
      </c>
      <c r="B28" s="27"/>
      <c r="C28" s="27"/>
      <c r="D28" s="27"/>
      <c r="E28" s="27"/>
      <c r="F28" s="27"/>
      <c r="G28" s="27"/>
      <c r="H28" s="27"/>
      <c r="I28" s="27"/>
      <c r="J28" s="27"/>
      <c r="K28" s="27"/>
      <c r="L28" s="34"/>
      <c r="O28" s="456"/>
      <c r="P28" s="456"/>
      <c r="Q28" s="456"/>
      <c r="R28" s="456"/>
      <c r="S28" s="456"/>
    </row>
    <row r="29" spans="1:22" x14ac:dyDescent="0.2">
      <c r="A29" s="43"/>
      <c r="B29" s="27"/>
      <c r="C29" s="27"/>
      <c r="D29" s="27"/>
      <c r="E29" s="27"/>
      <c r="F29" s="27"/>
      <c r="G29" s="27"/>
      <c r="H29" s="27"/>
      <c r="I29" s="27"/>
      <c r="J29" s="27"/>
      <c r="K29" s="27"/>
      <c r="L29" s="34"/>
    </row>
    <row r="30" spans="1:22" x14ac:dyDescent="0.2">
      <c r="A30" s="33" t="str">
        <f>CONCATENATE("Reduced Vehicle Delay Daily in ",I18,"  (VHT)*")</f>
        <v>Reduced Vehicle Delay Daily in 2031  (VHT)*</v>
      </c>
      <c r="B30" s="27"/>
      <c r="C30" s="27"/>
      <c r="D30" s="27"/>
      <c r="E30" s="347">
        <v>1</v>
      </c>
      <c r="F30" s="44" t="s">
        <v>212</v>
      </c>
      <c r="G30" s="470" t="str">
        <f>CONCATENATE("* Please prepare and submit a separate detailed analysis of estimated reduced vehicle delay (VHT/day) for the year ",I18," resulting from this project.")</f>
        <v>* Please prepare and submit a separate detailed analysis of estimated reduced vehicle delay (VHT/day) for the year 2031 resulting from this project.</v>
      </c>
      <c r="H30" s="471"/>
      <c r="I30" s="471"/>
      <c r="J30" s="471"/>
      <c r="K30" s="472"/>
      <c r="L30" s="34"/>
    </row>
    <row r="31" spans="1:22" ht="12.6" customHeight="1" x14ac:dyDescent="0.2">
      <c r="A31" s="43" t="s">
        <v>49</v>
      </c>
      <c r="B31" s="27"/>
      <c r="C31" s="27"/>
      <c r="D31" s="27"/>
      <c r="E31" s="27"/>
      <c r="F31" s="27"/>
      <c r="G31" s="473"/>
      <c r="H31" s="427"/>
      <c r="I31" s="427"/>
      <c r="J31" s="427"/>
      <c r="K31" s="474"/>
      <c r="L31" s="34"/>
    </row>
    <row r="32" spans="1:22" x14ac:dyDescent="0.2">
      <c r="A32" s="33"/>
      <c r="B32" s="27"/>
      <c r="C32" s="27"/>
      <c r="D32" s="27"/>
      <c r="E32" s="27"/>
      <c r="F32" s="27"/>
      <c r="G32" s="473"/>
      <c r="H32" s="427"/>
      <c r="I32" s="427"/>
      <c r="J32" s="427"/>
      <c r="K32" s="474"/>
      <c r="L32" s="34"/>
    </row>
    <row r="33" spans="1:12" x14ac:dyDescent="0.2">
      <c r="A33" s="33" t="s">
        <v>36</v>
      </c>
      <c r="B33" s="27"/>
      <c r="C33" s="27"/>
      <c r="D33" s="27"/>
      <c r="E33" s="45" t="s">
        <v>28</v>
      </c>
      <c r="F33" s="27"/>
      <c r="G33" s="475"/>
      <c r="H33" s="476"/>
      <c r="I33" s="476"/>
      <c r="J33" s="476"/>
      <c r="K33" s="477"/>
      <c r="L33" s="34"/>
    </row>
    <row r="34" spans="1:12" x14ac:dyDescent="0.2">
      <c r="A34" s="43" t="s">
        <v>126</v>
      </c>
      <c r="B34" s="27"/>
      <c r="C34" s="27"/>
      <c r="D34" s="27"/>
      <c r="F34" s="27"/>
      <c r="G34" s="27"/>
      <c r="H34" s="469"/>
      <c r="I34" s="469"/>
      <c r="J34" s="469"/>
      <c r="K34" s="469"/>
      <c r="L34" s="34"/>
    </row>
    <row r="35" spans="1:12" x14ac:dyDescent="0.2">
      <c r="A35" s="33"/>
      <c r="B35" s="27"/>
      <c r="C35" s="27"/>
      <c r="D35" s="27"/>
      <c r="E35" s="27"/>
      <c r="F35" s="27"/>
      <c r="G35" s="27"/>
      <c r="H35" s="27"/>
      <c r="L35" s="34"/>
    </row>
    <row r="36" spans="1:12" x14ac:dyDescent="0.2">
      <c r="A36" s="33" t="s">
        <v>351</v>
      </c>
      <c r="B36" s="27"/>
      <c r="C36" s="27"/>
      <c r="D36" s="27"/>
      <c r="E36" s="348">
        <v>10</v>
      </c>
      <c r="F36" s="27"/>
      <c r="G36" s="27"/>
      <c r="H36" s="405"/>
      <c r="I36" s="405"/>
      <c r="J36" s="405"/>
      <c r="K36" s="405"/>
      <c r="L36" s="34"/>
    </row>
    <row r="37" spans="1:12" x14ac:dyDescent="0.2">
      <c r="A37" s="43" t="s">
        <v>354</v>
      </c>
      <c r="B37" s="27"/>
      <c r="C37" s="27"/>
      <c r="D37" s="27"/>
      <c r="E37" s="27"/>
      <c r="F37" s="27"/>
      <c r="G37" s="27"/>
      <c r="H37" s="405"/>
      <c r="I37" s="405"/>
      <c r="J37" s="405"/>
      <c r="K37" s="405"/>
      <c r="L37" s="34"/>
    </row>
    <row r="38" spans="1:12" x14ac:dyDescent="0.2">
      <c r="A38" s="33"/>
      <c r="B38" s="27"/>
      <c r="C38" s="27"/>
      <c r="D38" s="27"/>
      <c r="E38" s="27"/>
      <c r="F38" s="27"/>
      <c r="G38" s="27"/>
      <c r="H38" s="405"/>
      <c r="I38" s="405"/>
      <c r="J38" s="405"/>
      <c r="K38" s="405"/>
      <c r="L38" s="34"/>
    </row>
    <row r="39" spans="1:12" x14ac:dyDescent="0.2">
      <c r="A39" s="33" t="s">
        <v>396</v>
      </c>
      <c r="B39" s="27"/>
      <c r="C39" s="27"/>
      <c r="D39" s="27"/>
      <c r="E39" s="408">
        <v>1</v>
      </c>
      <c r="F39" s="409"/>
      <c r="G39" s="27"/>
      <c r="H39" s="27"/>
      <c r="I39" s="27"/>
      <c r="J39" s="27"/>
      <c r="K39" s="27"/>
      <c r="L39" s="34"/>
    </row>
    <row r="40" spans="1:12" x14ac:dyDescent="0.2">
      <c r="A40" s="265" t="s">
        <v>81</v>
      </c>
      <c r="B40" s="27"/>
      <c r="C40" s="27"/>
      <c r="D40" s="27"/>
      <c r="E40" s="27"/>
      <c r="F40" s="27"/>
      <c r="G40" s="27"/>
      <c r="H40" s="27"/>
      <c r="I40" s="27"/>
      <c r="J40" s="27"/>
      <c r="K40" s="27"/>
      <c r="L40" s="208"/>
    </row>
    <row r="41" spans="1:12" x14ac:dyDescent="0.2">
      <c r="A41" s="33" t="s">
        <v>37</v>
      </c>
      <c r="B41" s="27"/>
      <c r="C41" s="27"/>
      <c r="D41" s="27"/>
      <c r="E41" s="408">
        <f>0.9323*E39</f>
        <v>0.93230000000000002</v>
      </c>
      <c r="F41" s="409"/>
      <c r="G41" s="27"/>
      <c r="H41" s="27" t="s">
        <v>395</v>
      </c>
      <c r="I41" s="27"/>
      <c r="J41" s="408">
        <f>0.0677*E39</f>
        <v>6.7699999999999996E-2</v>
      </c>
      <c r="K41" s="409"/>
      <c r="L41" s="34"/>
    </row>
    <row r="42" spans="1:12" x14ac:dyDescent="0.2">
      <c r="A42" s="359" t="s">
        <v>1354</v>
      </c>
      <c r="H42" s="359" t="s">
        <v>408</v>
      </c>
      <c r="L42" s="34"/>
    </row>
    <row r="43" spans="1:12" x14ac:dyDescent="0.2">
      <c r="A43" s="265"/>
      <c r="B43" s="27"/>
      <c r="C43" s="27"/>
      <c r="D43" s="27"/>
      <c r="E43" s="27"/>
      <c r="F43" s="27"/>
      <c r="G43" s="27"/>
      <c r="H43" s="27"/>
      <c r="I43" s="27"/>
      <c r="J43" s="27"/>
      <c r="K43" s="27"/>
      <c r="L43" s="34"/>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7.1896592978092211E-5</v>
      </c>
      <c r="D53" s="325">
        <f t="shared" ref="D53:D59" si="0">C53*365</f>
        <v>2.6242256437003657E-2</v>
      </c>
      <c r="E53" s="326">
        <f t="shared" ref="E53:E59" si="1">C53*1000/453.5/2000*365</f>
        <v>2.8933028045208001E-5</v>
      </c>
      <c r="F53" s="50"/>
      <c r="G53" s="56" t="s">
        <v>80</v>
      </c>
      <c r="H53" s="50"/>
      <c r="I53" s="50"/>
      <c r="J53" s="57">
        <f>C70</f>
        <v>0.68493150684931503</v>
      </c>
      <c r="K53" s="58">
        <f>J53*365</f>
        <v>250</v>
      </c>
      <c r="L53" s="52"/>
    </row>
    <row r="54" spans="1:12" ht="13.5" thickBot="1" x14ac:dyDescent="0.25">
      <c r="A54" s="316" t="s">
        <v>1346</v>
      </c>
      <c r="B54" s="317"/>
      <c r="C54" s="338">
        <f>O70</f>
        <v>1.8072627123241882</v>
      </c>
      <c r="D54" s="338">
        <f>C54*365</f>
        <v>659.65088999832869</v>
      </c>
      <c r="E54" s="339">
        <f t="shared" si="1"/>
        <v>0.7272887431073084</v>
      </c>
      <c r="F54" s="50"/>
      <c r="G54" s="56" t="s">
        <v>115</v>
      </c>
      <c r="H54" s="50"/>
      <c r="I54" s="50"/>
      <c r="J54" s="57">
        <f>D70</f>
        <v>0</v>
      </c>
      <c r="K54" s="58">
        <f>J54*365</f>
        <v>0</v>
      </c>
      <c r="L54" s="52"/>
    </row>
    <row r="55" spans="1:12" x14ac:dyDescent="0.2">
      <c r="A55" s="53" t="s">
        <v>22</v>
      </c>
      <c r="B55" s="50"/>
      <c r="C55" s="54">
        <f>P70</f>
        <v>1.9864002372298843E-3</v>
      </c>
      <c r="D55" s="55">
        <f t="shared" si="0"/>
        <v>0.72503608658890772</v>
      </c>
      <c r="E55" s="55">
        <f t="shared" si="1"/>
        <v>7.9937826525789183E-4</v>
      </c>
      <c r="F55" s="50"/>
      <c r="G55" s="56" t="s">
        <v>320</v>
      </c>
      <c r="H55" s="50"/>
      <c r="I55" s="50"/>
      <c r="J55" s="183">
        <f>J53*1</f>
        <v>0.68493150684931503</v>
      </c>
      <c r="K55" s="184">
        <f>K53*1</f>
        <v>250</v>
      </c>
      <c r="L55" s="52"/>
    </row>
    <row r="56" spans="1:12" x14ac:dyDescent="0.2">
      <c r="A56" s="53" t="s">
        <v>100</v>
      </c>
      <c r="B56" s="50"/>
      <c r="C56" s="54">
        <f>Q70</f>
        <v>2.157433380916193E-3</v>
      </c>
      <c r="D56" s="55">
        <f t="shared" si="0"/>
        <v>0.7874631840344104</v>
      </c>
      <c r="E56" s="55">
        <f t="shared" si="1"/>
        <v>8.6820637710519348E-4</v>
      </c>
      <c r="F56" s="50"/>
      <c r="G56" s="182" t="s">
        <v>385</v>
      </c>
      <c r="H56" s="50"/>
      <c r="I56" s="50"/>
      <c r="J56" s="50"/>
      <c r="K56" s="50"/>
      <c r="L56" s="52"/>
    </row>
    <row r="57" spans="1:12" x14ac:dyDescent="0.2">
      <c r="A57" s="53" t="s">
        <v>21</v>
      </c>
      <c r="B57" s="50"/>
      <c r="C57" s="54">
        <f>R70</f>
        <v>5.467086253956409E-4</v>
      </c>
      <c r="D57" s="55">
        <f t="shared" si="0"/>
        <v>0.19954864826940893</v>
      </c>
      <c r="E57" s="55">
        <f t="shared" si="1"/>
        <v>2.200095350269117E-4</v>
      </c>
      <c r="F57" s="50"/>
      <c r="G57" s="50"/>
      <c r="H57" s="50"/>
      <c r="I57" s="50"/>
      <c r="J57" s="50"/>
      <c r="K57" s="50"/>
      <c r="L57" s="52"/>
    </row>
    <row r="58" spans="1:12" ht="13.5" thickBot="1" x14ac:dyDescent="0.25">
      <c r="A58" s="53" t="s">
        <v>20</v>
      </c>
      <c r="B58" s="50"/>
      <c r="C58" s="54">
        <f>S70</f>
        <v>7.84374787960086E-5</v>
      </c>
      <c r="D58" s="55">
        <f t="shared" si="0"/>
        <v>2.8629679760543141E-2</v>
      </c>
      <c r="E58" s="55">
        <f t="shared" si="1"/>
        <v>3.1565247806552527E-5</v>
      </c>
      <c r="F58" s="50"/>
      <c r="G58" s="50"/>
      <c r="H58" s="50"/>
      <c r="I58" s="50"/>
      <c r="J58" s="50"/>
      <c r="K58" s="50"/>
      <c r="L58" s="52"/>
    </row>
    <row r="59" spans="1:12" ht="13.5" thickBot="1" x14ac:dyDescent="0.25">
      <c r="A59" s="59" t="s">
        <v>62</v>
      </c>
      <c r="B59" s="50"/>
      <c r="C59" s="60">
        <f>B70</f>
        <v>4.7689797223377265E-3</v>
      </c>
      <c r="D59" s="61">
        <f t="shared" si="0"/>
        <v>1.7406775986532701</v>
      </c>
      <c r="E59" s="60">
        <f t="shared" si="1"/>
        <v>1.9191594251965493E-3</v>
      </c>
      <c r="F59" s="50"/>
      <c r="G59" s="50"/>
      <c r="H59" s="50" t="s">
        <v>73</v>
      </c>
      <c r="I59" s="50"/>
      <c r="J59" s="50"/>
      <c r="K59" s="89">
        <f>E70</f>
        <v>17406.775986532699</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51" x14ac:dyDescent="0.2">
      <c r="A69" s="8" t="s">
        <v>78</v>
      </c>
      <c r="B69" s="13" t="s">
        <v>104</v>
      </c>
      <c r="C69" s="13" t="s">
        <v>105</v>
      </c>
      <c r="D69" s="14" t="s">
        <v>79</v>
      </c>
      <c r="E69" s="13" t="s">
        <v>72</v>
      </c>
      <c r="F69" s="17" t="s">
        <v>425</v>
      </c>
      <c r="G69" s="17" t="s">
        <v>426</v>
      </c>
      <c r="H69" s="17" t="s">
        <v>427</v>
      </c>
      <c r="I69" s="17" t="s">
        <v>220</v>
      </c>
      <c r="J69" s="19" t="s">
        <v>118</v>
      </c>
      <c r="K69" s="19" t="s">
        <v>122</v>
      </c>
      <c r="L69" s="19" t="s">
        <v>119</v>
      </c>
      <c r="M69" s="19" t="s">
        <v>123</v>
      </c>
      <c r="N69" s="19"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10"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3.75" x14ac:dyDescent="0.2">
      <c r="A70" s="4" t="str">
        <f>C20</f>
        <v>Your Agency - Incident Management</v>
      </c>
      <c r="B70" s="16">
        <f>SUM(P70:S70)</f>
        <v>4.7689797223377265E-3</v>
      </c>
      <c r="C70" s="16">
        <f>E30*(V70/365)</f>
        <v>0.68493150684931503</v>
      </c>
      <c r="D70" s="16">
        <f>K70*(V70/365)</f>
        <v>0</v>
      </c>
      <c r="E70" s="5">
        <f>U70*(B70*365)/(MAX(F70,H70)/1000)</f>
        <v>17406.775986532699</v>
      </c>
      <c r="F70" s="18">
        <f>E41</f>
        <v>0.93230000000000002</v>
      </c>
      <c r="G70" s="18">
        <f>E39</f>
        <v>1</v>
      </c>
      <c r="H70" s="18">
        <f>MAX(E39,J47)</f>
        <v>1</v>
      </c>
      <c r="I70" s="103">
        <v>0</v>
      </c>
      <c r="J70" s="20">
        <f>E30</f>
        <v>1</v>
      </c>
      <c r="K70" s="21">
        <v>0</v>
      </c>
      <c r="L70" s="21">
        <v>0</v>
      </c>
      <c r="M70" s="12">
        <v>0</v>
      </c>
      <c r="N70" s="25" t="str">
        <f>IF(E33="ALL","ALL",21)</f>
        <v>ALL</v>
      </c>
      <c r="O70" s="7">
        <f t="shared" ref="O70:T70" si="3">($I$70*AV70*$M$70 + $J$70*BH70 + $K$70*BB70 - $L$70*(AP70)) * ($V$70/365)/1000</f>
        <v>1.8072627123241882</v>
      </c>
      <c r="P70" s="7">
        <f t="shared" si="3"/>
        <v>1.9864002372298843E-3</v>
      </c>
      <c r="Q70" s="7">
        <f t="shared" si="3"/>
        <v>2.157433380916193E-3</v>
      </c>
      <c r="R70" s="7">
        <f t="shared" si="3"/>
        <v>5.467086253956409E-4</v>
      </c>
      <c r="S70" s="7">
        <f t="shared" si="3"/>
        <v>7.84374787960086E-5</v>
      </c>
      <c r="T70" s="7">
        <f t="shared" si="3"/>
        <v>7.1896592978092211E-5</v>
      </c>
      <c r="U70" s="6">
        <f>E36</f>
        <v>10</v>
      </c>
      <c r="V70" s="6">
        <f>E27</f>
        <v>250</v>
      </c>
      <c r="W70" s="6"/>
      <c r="X70" s="6">
        <v>0</v>
      </c>
      <c r="Y70" s="6"/>
      <c r="Z70" s="6"/>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Incident Management</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0.68493150684931503</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mOe+OHOrDMGPEngwOMN2nwlFN0LMYcbVF7kVkmx2Nk9dj6GwL/WOskRGDyQUE1RhEXjsoSgCJlwtVnSWTP23Ww==" saltValue="sI3pmSOB8lc0SWpVmtxJ4g==" spinCount="100000" sheet="1" selectLockedCells="1"/>
  <mergeCells count="32">
    <mergeCell ref="A44:I45"/>
    <mergeCell ref="A47:F48"/>
    <mergeCell ref="G47:I47"/>
    <mergeCell ref="J47:K47"/>
    <mergeCell ref="A22:B22"/>
    <mergeCell ref="C22:K22"/>
    <mergeCell ref="D25:J25"/>
    <mergeCell ref="E41:F41"/>
    <mergeCell ref="J41:K41"/>
    <mergeCell ref="E39:F39"/>
    <mergeCell ref="O26:S28"/>
    <mergeCell ref="G30:K33"/>
    <mergeCell ref="A1:L1"/>
    <mergeCell ref="A2:L2"/>
    <mergeCell ref="C18:E18"/>
    <mergeCell ref="I7:K7"/>
    <mergeCell ref="C7:E7"/>
    <mergeCell ref="A4:L4"/>
    <mergeCell ref="D3:I3"/>
    <mergeCell ref="C17:E17"/>
    <mergeCell ref="C16:E16"/>
    <mergeCell ref="I14:K14"/>
    <mergeCell ref="C14:E14"/>
    <mergeCell ref="I9:K9"/>
    <mergeCell ref="N16:V23"/>
    <mergeCell ref="C9:E9"/>
    <mergeCell ref="C20:E20"/>
    <mergeCell ref="H34:K34"/>
    <mergeCell ref="H36:K36"/>
    <mergeCell ref="H37:K37"/>
    <mergeCell ref="H38:K38"/>
    <mergeCell ref="I20:K20"/>
  </mergeCells>
  <phoneticPr fontId="13" type="noConversion"/>
  <dataValidations count="9">
    <dataValidation type="list" allowBlank="1" showInputMessage="1" showErrorMessage="1" sqref="E33" xr:uid="{00000000-0002-0000-0300-000000000000}">
      <formula1>"ALL,LD"</formula1>
    </dataValidation>
    <dataValidation type="whole" operator="lessThan" allowBlank="1" showErrorMessage="1" error="The number of days in a year may not exceed 365.  The number of annual working days is typically 250." sqref="E27" xr:uid="{00000000-0002-0000-0300-000001000000}">
      <formula1>366</formula1>
    </dataValidation>
    <dataValidation type="decimal" operator="lessThanOrEqual" allowBlank="1" showInputMessage="1" showErrorMessage="1" errorTitle="Warning:" error="Bicycle trip length should be less than 10 miles." sqref="K57:K58" xr:uid="{00000000-0002-0000-0300-000003000000}">
      <formula1>10</formula1>
    </dataValidation>
    <dataValidation type="decimal" operator="greaterThan" allowBlank="1" showInputMessage="1" showErrorMessage="1" error="VHT value must be greater than zero, and should not contain any non-numeric characters." sqref="E30" xr:uid="{00000000-0002-0000-0300-000004000000}">
      <formula1>0</formula1>
    </dataValidation>
    <dataValidation type="list" showInputMessage="1" showErrorMessage="1" error="Cell may not be left blank." sqref="I16" xr:uid="{00000000-0002-0000-0300-000005000000}">
      <formula1>"BE,DA,SL,TO,WE"</formula1>
    </dataValidation>
    <dataValidation type="whole" operator="greaterThan" allowBlank="1" showInputMessage="1" showErrorMessage="1" error="Enter a whole number only - no text." sqref="E36" xr:uid="{00000000-0002-0000-0300-000006000000}">
      <formula1>0</formula1>
    </dataValidation>
    <dataValidation type="textLength" operator="lessThan" allowBlank="1" showErrorMessage="1" promptTitle="Error" prompt="Please limit description to 500 characters." sqref="C22:K22" xr:uid="{BC634D2F-F681-422D-ADFD-6221D199F6AA}">
      <formula1>2000</formula1>
    </dataValidation>
    <dataValidation type="list" allowBlank="1" showInputMessage="1" showErrorMessage="1" sqref="K44" xr:uid="{C444D2DB-D6B9-4F26-9FBB-0819D69BBB55}">
      <formula1>"No, Yes"</formula1>
    </dataValidation>
    <dataValidation type="whole" operator="lessThan" allowBlank="1" showInputMessage="1" showErrorMessage="1" sqref="J53:J54" xr:uid="{00000000-0002-0000-0300-000002000000}">
      <formula1>366</formula1>
    </dataValidation>
  </dataValidations>
  <hyperlinks>
    <hyperlink ref="I9" r:id="rId1" display="kip@wfrc.org" xr:uid="{00000000-0004-0000-0300-000000000000}"/>
  </hyperlinks>
  <pageMargins left="0.75" right="0.75" top="1" bottom="1" header="0.5" footer="0.5"/>
  <pageSetup scale="63" orientation="portrait" r:id="rId2"/>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6E2FA-C023-4053-8B5C-B9720A40CEF4}">
  <sheetPr>
    <tabColor rgb="FFFFFF00"/>
    <pageSetUpPr fitToPage="1"/>
  </sheetPr>
  <dimension ref="A1:CB74"/>
  <sheetViews>
    <sheetView showGridLines="0" topLeftCell="B1" zoomScaleNormal="100" workbookViewId="0">
      <selection activeCell="J41" sqref="J41:K41"/>
    </sheetView>
  </sheetViews>
  <sheetFormatPr defaultRowHeight="12.75" x14ac:dyDescent="0.2"/>
  <cols>
    <col min="2" max="2" width="10.5703125" bestFit="1" customWidth="1"/>
    <col min="3" max="3" width="9.42578125" bestFit="1" customWidth="1"/>
    <col min="4" max="4" width="11" customWidth="1"/>
    <col min="5" max="5" width="13.42578125" customWidth="1"/>
    <col min="6" max="6" width="11.28515625" customWidth="1"/>
    <col min="9" max="9" width="11.5703125" customWidth="1"/>
    <col min="11" max="11" width="9.5703125" bestFit="1" customWidth="1"/>
    <col min="13" max="13" width="12.7109375" bestFit="1" customWidth="1"/>
    <col min="14" max="16" width="9.42578125" bestFit="1"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28515625" customWidth="1"/>
    <col min="31" max="32" width="11.710937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416</v>
      </c>
      <c r="B2" s="437"/>
      <c r="C2" s="437"/>
      <c r="D2" s="437"/>
      <c r="E2" s="437"/>
      <c r="F2" s="437"/>
      <c r="G2" s="437"/>
      <c r="H2" s="437"/>
      <c r="I2" s="437"/>
      <c r="J2" s="437"/>
      <c r="K2" s="437"/>
      <c r="L2" s="438"/>
    </row>
    <row r="3" spans="1:22" ht="13.5" thickTop="1" x14ac:dyDescent="0.2">
      <c r="A3" s="27"/>
      <c r="B3" s="28"/>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40"/>
      <c r="K9" s="441"/>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417</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321</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124</v>
      </c>
      <c r="C17" s="439" t="s">
        <v>322</v>
      </c>
      <c r="D17" s="440"/>
      <c r="E17" s="441"/>
      <c r="F17" s="27"/>
      <c r="G17" s="27"/>
      <c r="H17" s="27"/>
      <c r="I17" s="27"/>
      <c r="J17" s="27"/>
      <c r="K17" s="27"/>
      <c r="L17" s="34"/>
      <c r="N17" s="399"/>
      <c r="O17" s="400"/>
      <c r="P17" s="400"/>
      <c r="Q17" s="400"/>
      <c r="R17" s="400"/>
      <c r="S17" s="400"/>
      <c r="T17" s="400"/>
      <c r="U17" s="400"/>
      <c r="V17" s="401"/>
    </row>
    <row r="18" spans="1:22" x14ac:dyDescent="0.2">
      <c r="A18" s="33"/>
      <c r="B18" s="38"/>
      <c r="C18" s="344"/>
      <c r="D18" s="344"/>
      <c r="E18" s="344"/>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1" t="str">
        <f>C7&amp;" - Int."&amp;" @ "&amp;C16&amp;" &amp; "&amp;C17</f>
        <v>Your Agency - Int. @ Main St. &amp; Cross St.</v>
      </c>
      <c r="D20" s="412"/>
      <c r="E20" s="413"/>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C25" s="27"/>
      <c r="D25" s="420" t="s">
        <v>418</v>
      </c>
      <c r="E25" s="421"/>
      <c r="F25" s="421"/>
      <c r="G25" s="421"/>
      <c r="H25" s="421"/>
      <c r="I25" s="421"/>
      <c r="J25" s="422"/>
      <c r="K25" s="27"/>
      <c r="L25" s="27"/>
    </row>
    <row r="26" spans="1:22" x14ac:dyDescent="0.2">
      <c r="A26" s="30"/>
      <c r="B26" s="31"/>
      <c r="C26" s="31"/>
      <c r="D26" s="31"/>
      <c r="E26" s="31"/>
      <c r="F26" s="31"/>
      <c r="G26" s="31"/>
      <c r="H26" s="31"/>
      <c r="I26" s="31"/>
      <c r="J26" s="31"/>
      <c r="K26" s="31"/>
      <c r="L26" s="32"/>
      <c r="O26" s="456"/>
      <c r="P26" s="456"/>
      <c r="Q26" s="456"/>
      <c r="R26" s="456"/>
      <c r="S26" s="456"/>
    </row>
    <row r="27" spans="1:22" ht="12.75" customHeight="1" x14ac:dyDescent="0.2">
      <c r="A27" s="33" t="s">
        <v>8</v>
      </c>
      <c r="B27" s="27"/>
      <c r="C27" s="27"/>
      <c r="D27" s="27"/>
      <c r="E27" s="345">
        <v>365</v>
      </c>
      <c r="F27" s="27"/>
      <c r="G27" s="27"/>
      <c r="H27" s="27"/>
      <c r="I27" s="27"/>
      <c r="J27" s="27"/>
      <c r="K27" s="27"/>
      <c r="L27" s="34"/>
      <c r="O27" s="456"/>
      <c r="P27" s="456"/>
      <c r="Q27" s="456"/>
      <c r="R27" s="456"/>
      <c r="S27" s="456"/>
    </row>
    <row r="28" spans="1:22" ht="13.5" thickBot="1" x14ac:dyDescent="0.25">
      <c r="A28" s="43" t="s">
        <v>44</v>
      </c>
      <c r="B28" s="27"/>
      <c r="C28" s="27"/>
      <c r="D28" s="27"/>
      <c r="E28" s="27"/>
      <c r="F28" s="27"/>
      <c r="G28" s="27"/>
      <c r="H28" s="27"/>
      <c r="I28" s="27"/>
      <c r="J28" s="27"/>
      <c r="K28" s="27"/>
      <c r="L28" s="34"/>
      <c r="O28" s="456"/>
      <c r="P28" s="456"/>
      <c r="Q28" s="456"/>
      <c r="R28" s="456"/>
      <c r="S28" s="456"/>
    </row>
    <row r="29" spans="1:22" ht="15" customHeight="1" thickTop="1" x14ac:dyDescent="0.2">
      <c r="A29" s="43"/>
      <c r="B29" s="27"/>
      <c r="C29" s="27"/>
      <c r="D29" s="27"/>
      <c r="E29" s="27"/>
      <c r="F29" s="27"/>
      <c r="G29" s="457" t="str">
        <f>CONCATENATE("* Please prepare and submit a separate detailed analysis of estimated reduction of vehicle-hours of Heavy Duty Truck idling for a typical day for the year ",I18," resulting from this project.")</f>
        <v>* Please prepare and submit a separate detailed analysis of estimated reduction of vehicle-hours of Heavy Duty Truck idling for a typical day for the year 2031 resulting from this project.</v>
      </c>
      <c r="H29" s="458"/>
      <c r="I29" s="458"/>
      <c r="J29" s="458"/>
      <c r="K29" s="459"/>
      <c r="L29" s="34"/>
    </row>
    <row r="30" spans="1:22" ht="13.15" customHeight="1" x14ac:dyDescent="0.2">
      <c r="A30" s="33" t="str">
        <f>CONCATENATE("Reduced Vehicle Delay Daily in ",I18,"  (VHT)*")</f>
        <v>Reduced Vehicle Delay Daily in 2031  (VHT)*</v>
      </c>
      <c r="B30" s="27"/>
      <c r="C30" s="27"/>
      <c r="D30" s="27"/>
      <c r="E30" s="347">
        <v>1</v>
      </c>
      <c r="F30" s="44" t="s">
        <v>212</v>
      </c>
      <c r="G30" s="460"/>
      <c r="H30" s="461"/>
      <c r="I30" s="461"/>
      <c r="J30" s="461"/>
      <c r="K30" s="462"/>
      <c r="L30" s="34"/>
    </row>
    <row r="31" spans="1:22" x14ac:dyDescent="0.2">
      <c r="A31" s="43" t="s">
        <v>49</v>
      </c>
      <c r="B31" s="27"/>
      <c r="C31" s="27"/>
      <c r="D31" s="27"/>
      <c r="E31" s="27"/>
      <c r="F31" s="27"/>
      <c r="G31" s="460"/>
      <c r="H31" s="461"/>
      <c r="I31" s="461"/>
      <c r="J31" s="461"/>
      <c r="K31" s="462"/>
      <c r="L31" s="34"/>
    </row>
    <row r="32" spans="1:22" x14ac:dyDescent="0.2">
      <c r="A32" s="33"/>
      <c r="B32" s="27"/>
      <c r="C32" s="27"/>
      <c r="D32" s="27"/>
      <c r="E32" s="27"/>
      <c r="F32" s="27"/>
      <c r="G32" s="460"/>
      <c r="H32" s="461"/>
      <c r="I32" s="461"/>
      <c r="J32" s="461"/>
      <c r="K32" s="462"/>
      <c r="L32" s="34"/>
    </row>
    <row r="33" spans="1:12" x14ac:dyDescent="0.2">
      <c r="A33" s="33" t="s">
        <v>36</v>
      </c>
      <c r="B33" s="27"/>
      <c r="C33" s="27"/>
      <c r="D33" s="27"/>
      <c r="E33" s="45" t="s">
        <v>419</v>
      </c>
      <c r="F33" s="27"/>
      <c r="G33" s="460"/>
      <c r="H33" s="461"/>
      <c r="I33" s="461"/>
      <c r="J33" s="461"/>
      <c r="K33" s="462"/>
      <c r="L33" s="34"/>
    </row>
    <row r="34" spans="1:12" x14ac:dyDescent="0.2">
      <c r="A34" s="43" t="s">
        <v>125</v>
      </c>
      <c r="B34" s="27"/>
      <c r="C34" s="27"/>
      <c r="D34" s="27"/>
      <c r="F34" s="27"/>
      <c r="G34" s="460"/>
      <c r="H34" s="461"/>
      <c r="I34" s="461"/>
      <c r="J34" s="461"/>
      <c r="K34" s="462"/>
      <c r="L34" s="34"/>
    </row>
    <row r="35" spans="1:12" ht="13.5" thickBot="1" x14ac:dyDescent="0.25">
      <c r="A35" s="33"/>
      <c r="B35" s="27"/>
      <c r="C35" s="27"/>
      <c r="D35" s="27"/>
      <c r="E35" s="27"/>
      <c r="F35" s="27"/>
      <c r="G35" s="463"/>
      <c r="H35" s="464"/>
      <c r="I35" s="464"/>
      <c r="J35" s="464"/>
      <c r="K35" s="465"/>
      <c r="L35" s="34"/>
    </row>
    <row r="36" spans="1:12" ht="14.25" thickTop="1" thickBot="1" x14ac:dyDescent="0.25">
      <c r="A36" s="33" t="s">
        <v>351</v>
      </c>
      <c r="B36" s="27"/>
      <c r="C36" s="27"/>
      <c r="D36" s="27"/>
      <c r="E36" s="348">
        <v>20</v>
      </c>
      <c r="F36" s="27"/>
      <c r="L36" s="34"/>
    </row>
    <row r="37" spans="1:12" ht="13.5" thickBot="1" x14ac:dyDescent="0.25">
      <c r="A37" s="43" t="s">
        <v>353</v>
      </c>
      <c r="B37" s="27"/>
      <c r="C37" s="27"/>
      <c r="D37" s="27"/>
      <c r="E37" s="27"/>
      <c r="F37" s="27"/>
      <c r="G37" s="27"/>
      <c r="H37" s="39"/>
      <c r="I37" s="466" t="s">
        <v>215</v>
      </c>
      <c r="J37" s="467"/>
      <c r="K37" s="468"/>
      <c r="L37" s="34"/>
    </row>
    <row r="38" spans="1:12" x14ac:dyDescent="0.2">
      <c r="A38" s="33"/>
      <c r="B38" s="27"/>
      <c r="C38" s="27"/>
      <c r="D38" s="27"/>
      <c r="E38" s="27"/>
      <c r="F38" s="27"/>
      <c r="G38" s="27"/>
      <c r="H38" s="27"/>
      <c r="L38" s="34"/>
    </row>
    <row r="39" spans="1:12" x14ac:dyDescent="0.2">
      <c r="A39" s="33" t="s">
        <v>396</v>
      </c>
      <c r="B39" s="27"/>
      <c r="C39" s="27"/>
      <c r="D39" s="27"/>
      <c r="E39" s="408">
        <v>1</v>
      </c>
      <c r="F39" s="409"/>
      <c r="G39" s="27"/>
      <c r="H39" s="27"/>
      <c r="I39" s="27"/>
      <c r="J39" s="27"/>
      <c r="K39" s="27"/>
      <c r="L39" s="34"/>
    </row>
    <row r="40" spans="1:12" x14ac:dyDescent="0.2">
      <c r="A40" s="265" t="s">
        <v>81</v>
      </c>
      <c r="B40" s="27"/>
      <c r="C40" s="27"/>
      <c r="D40" s="27"/>
      <c r="E40" s="27"/>
      <c r="F40" s="27"/>
      <c r="G40" s="27"/>
      <c r="H40" s="27"/>
      <c r="I40" s="27"/>
      <c r="J40" s="27"/>
      <c r="K40" s="27"/>
      <c r="L40" s="208"/>
    </row>
    <row r="41" spans="1:12" x14ac:dyDescent="0.2">
      <c r="A41" s="33" t="s">
        <v>37</v>
      </c>
      <c r="B41" s="27"/>
      <c r="C41" s="27"/>
      <c r="D41" s="27"/>
      <c r="E41" s="408">
        <f>0.9323*E39</f>
        <v>0.93230000000000002</v>
      </c>
      <c r="F41" s="409"/>
      <c r="G41" s="27"/>
      <c r="H41" s="27" t="s">
        <v>395</v>
      </c>
      <c r="I41" s="27"/>
      <c r="J41" s="408">
        <f>0.0677*E39</f>
        <v>6.7699999999999996E-2</v>
      </c>
      <c r="K41" s="409"/>
      <c r="L41" s="34"/>
    </row>
    <row r="42" spans="1:12" x14ac:dyDescent="0.2">
      <c r="A42" s="359" t="s">
        <v>1354</v>
      </c>
      <c r="H42" s="359" t="s">
        <v>408</v>
      </c>
      <c r="L42" s="34"/>
    </row>
    <row r="43" spans="1:12" x14ac:dyDescent="0.2">
      <c r="A43" s="265"/>
      <c r="B43" s="27"/>
      <c r="C43" s="27"/>
      <c r="D43" s="27"/>
      <c r="E43" s="27"/>
      <c r="F43" s="27"/>
      <c r="G43" s="27"/>
      <c r="H43" s="27"/>
      <c r="I43" s="27"/>
      <c r="J43" s="27"/>
      <c r="K43" s="27"/>
      <c r="L43" s="34"/>
    </row>
    <row r="44" spans="1:12" ht="12.75" customHeight="1" x14ac:dyDescent="0.2">
      <c r="A44" s="406" t="s">
        <v>400</v>
      </c>
      <c r="B44" s="449"/>
      <c r="C44" s="449"/>
      <c r="D44" s="449"/>
      <c r="E44" s="449"/>
      <c r="F44" s="449"/>
      <c r="G44" s="449"/>
      <c r="H44" s="449"/>
      <c r="I44" s="449"/>
      <c r="J44" s="449"/>
      <c r="K44" s="345" t="s">
        <v>397</v>
      </c>
      <c r="L44" s="34"/>
    </row>
    <row r="45" spans="1:12" x14ac:dyDescent="0.2">
      <c r="A45" s="406"/>
      <c r="B45" s="449"/>
      <c r="C45" s="449"/>
      <c r="D45" s="449"/>
      <c r="E45" s="449"/>
      <c r="F45" s="449"/>
      <c r="G45" s="449"/>
      <c r="H45" s="449"/>
      <c r="I45" s="449"/>
      <c r="J45" s="449"/>
      <c r="K45" s="27"/>
      <c r="L45" s="34"/>
    </row>
    <row r="46" spans="1:12" x14ac:dyDescent="0.2">
      <c r="A46" s="278"/>
      <c r="B46" s="277"/>
      <c r="C46" s="277"/>
      <c r="D46" s="277"/>
      <c r="E46" s="277"/>
      <c r="F46" s="277"/>
      <c r="G46" s="277"/>
      <c r="H46" s="277"/>
      <c r="I46" s="277"/>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1</v>
      </c>
      <c r="D53" s="325">
        <f t="shared" ref="D53:D59" si="0">C53*365</f>
        <v>365</v>
      </c>
      <c r="E53" s="326">
        <f t="shared" ref="E53:E59" si="1">C53*1000/453.5/2000*365</f>
        <v>0.40242557883131203</v>
      </c>
      <c r="F53" s="50"/>
      <c r="G53" s="56" t="s">
        <v>80</v>
      </c>
      <c r="H53" s="50"/>
      <c r="I53" s="50"/>
      <c r="J53" s="57">
        <f>C70</f>
        <v>1</v>
      </c>
      <c r="K53" s="58">
        <f>J53*365</f>
        <v>365</v>
      </c>
      <c r="L53" s="52"/>
    </row>
    <row r="54" spans="1:12" ht="13.5" thickBot="1" x14ac:dyDescent="0.25">
      <c r="A54" s="316" t="s">
        <v>1346</v>
      </c>
      <c r="B54" s="317"/>
      <c r="C54" s="338">
        <f>O70</f>
        <v>2.6386035599933146</v>
      </c>
      <c r="D54" s="338">
        <f>C54*365</f>
        <v>963.09029939755987</v>
      </c>
      <c r="E54" s="339">
        <f t="shared" si="1"/>
        <v>1.0618415649366704</v>
      </c>
      <c r="F54" s="50"/>
      <c r="G54" s="56" t="s">
        <v>115</v>
      </c>
      <c r="H54" s="50"/>
      <c r="I54" s="50"/>
      <c r="J54" s="57">
        <f>D70</f>
        <v>0</v>
      </c>
      <c r="K54" s="58">
        <f>J54*365</f>
        <v>0</v>
      </c>
      <c r="L54" s="52"/>
    </row>
    <row r="55" spans="1:12" x14ac:dyDescent="0.2">
      <c r="A55" s="53" t="s">
        <v>22</v>
      </c>
      <c r="B55" s="50"/>
      <c r="C55" s="54">
        <f>P70</f>
        <v>2.9001443463556307E-3</v>
      </c>
      <c r="D55" s="55">
        <f t="shared" si="0"/>
        <v>1.0585526864198052</v>
      </c>
      <c r="E55" s="55">
        <f t="shared" si="1"/>
        <v>1.1670922672765219E-3</v>
      </c>
      <c r="F55" s="50"/>
      <c r="G55" s="56" t="s">
        <v>320</v>
      </c>
      <c r="H55" s="50"/>
      <c r="I55" s="50"/>
      <c r="J55" s="183">
        <f>J53*1</f>
        <v>1</v>
      </c>
      <c r="K55" s="184">
        <f>K53*1</f>
        <v>365</v>
      </c>
      <c r="L55" s="52"/>
    </row>
    <row r="56" spans="1:12" x14ac:dyDescent="0.2">
      <c r="A56" s="53" t="s">
        <v>100</v>
      </c>
      <c r="B56" s="50"/>
      <c r="C56" s="54">
        <f>Q70</f>
        <v>3.149852736137642E-3</v>
      </c>
      <c r="D56" s="55">
        <f t="shared" si="0"/>
        <v>1.1496962486902393</v>
      </c>
      <c r="E56" s="55">
        <f t="shared" si="1"/>
        <v>1.2675813105735825E-3</v>
      </c>
      <c r="F56" s="50"/>
      <c r="G56" s="182" t="s">
        <v>385</v>
      </c>
      <c r="H56" s="50"/>
      <c r="I56" s="50"/>
      <c r="J56" s="50"/>
      <c r="K56" s="50"/>
      <c r="L56" s="52"/>
    </row>
    <row r="57" spans="1:12" x14ac:dyDescent="0.2">
      <c r="A57" s="53" t="s">
        <v>21</v>
      </c>
      <c r="B57" s="50"/>
      <c r="C57" s="54">
        <f>R70</f>
        <v>7.9819459307763573E-4</v>
      </c>
      <c r="D57" s="55">
        <f t="shared" si="0"/>
        <v>0.29134102647333704</v>
      </c>
      <c r="E57" s="55">
        <f t="shared" si="1"/>
        <v>3.2121392113929113E-4</v>
      </c>
      <c r="F57" s="50"/>
      <c r="G57" s="50"/>
      <c r="H57" s="50"/>
      <c r="I57" s="50"/>
      <c r="J57" s="50"/>
      <c r="K57" s="50"/>
      <c r="L57" s="52"/>
    </row>
    <row r="58" spans="1:12" ht="13.5" thickBot="1" x14ac:dyDescent="0.25">
      <c r="A58" s="53" t="s">
        <v>20</v>
      </c>
      <c r="B58" s="50"/>
      <c r="C58" s="54">
        <f>S70</f>
        <v>1.1451871904217257E-4</v>
      </c>
      <c r="D58" s="55">
        <f t="shared" si="0"/>
        <v>4.1799332450392988E-2</v>
      </c>
      <c r="E58" s="55">
        <f t="shared" si="1"/>
        <v>4.6085261797566695E-5</v>
      </c>
      <c r="F58" s="50"/>
      <c r="G58" s="50"/>
      <c r="H58" s="50"/>
      <c r="I58" s="50"/>
      <c r="J58" s="50"/>
      <c r="K58" s="50"/>
      <c r="L58" s="52"/>
    </row>
    <row r="59" spans="1:12" ht="13.5" thickBot="1" x14ac:dyDescent="0.25">
      <c r="A59" s="59" t="s">
        <v>62</v>
      </c>
      <c r="B59" s="50"/>
      <c r="C59" s="60">
        <f>B70</f>
        <v>6.9627103946130805E-3</v>
      </c>
      <c r="D59" s="61">
        <f t="shared" si="0"/>
        <v>2.5413892940337743</v>
      </c>
      <c r="E59" s="60">
        <f t="shared" si="1"/>
        <v>2.8019727607869619E-3</v>
      </c>
      <c r="F59" s="50"/>
      <c r="G59" s="50"/>
      <c r="H59" s="50" t="s">
        <v>73</v>
      </c>
      <c r="I59" s="50"/>
      <c r="J59" s="50"/>
      <c r="K59" s="89">
        <f>E70</f>
        <v>50827.785880675481</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51" x14ac:dyDescent="0.2">
      <c r="A69" s="8" t="s">
        <v>78</v>
      </c>
      <c r="B69" s="13" t="s">
        <v>104</v>
      </c>
      <c r="C69" s="13" t="s">
        <v>105</v>
      </c>
      <c r="D69" s="14" t="s">
        <v>79</v>
      </c>
      <c r="E69" s="13" t="s">
        <v>72</v>
      </c>
      <c r="F69" s="17" t="s">
        <v>425</v>
      </c>
      <c r="G69" s="17" t="s">
        <v>426</v>
      </c>
      <c r="H69" s="17" t="s">
        <v>427</v>
      </c>
      <c r="I69" s="17" t="s">
        <v>220</v>
      </c>
      <c r="J69" s="19" t="s">
        <v>118</v>
      </c>
      <c r="K69" s="19" t="s">
        <v>122</v>
      </c>
      <c r="L69" s="19" t="s">
        <v>119</v>
      </c>
      <c r="M69" s="19" t="s">
        <v>123</v>
      </c>
      <c r="N69" s="19"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10"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283" t="s">
        <v>1351</v>
      </c>
      <c r="BI69" s="283" t="s">
        <v>420</v>
      </c>
      <c r="BJ69" s="283" t="s">
        <v>421</v>
      </c>
      <c r="BK69" s="283" t="s">
        <v>422</v>
      </c>
      <c r="BL69" s="283" t="s">
        <v>423</v>
      </c>
      <c r="BM69" s="283" t="s">
        <v>424</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76.5" x14ac:dyDescent="0.2">
      <c r="A70" s="4" t="str">
        <f>C20</f>
        <v>Your Agency - Int. @ Main St. &amp; Cross St.</v>
      </c>
      <c r="B70" s="16">
        <f>SUM(P70:S70)</f>
        <v>6.9627103946130805E-3</v>
      </c>
      <c r="C70" s="16">
        <f>E30*(V70/365)</f>
        <v>1</v>
      </c>
      <c r="D70" s="16">
        <f>K70*(V70/365)</f>
        <v>0</v>
      </c>
      <c r="E70" s="5">
        <f>U70*(B70*365)/(MAX(F70,H70)/1000)</f>
        <v>50827.785880675481</v>
      </c>
      <c r="F70" s="18">
        <f>E41</f>
        <v>0.93230000000000002</v>
      </c>
      <c r="G70" s="18">
        <f>E39</f>
        <v>1</v>
      </c>
      <c r="H70" s="18">
        <f>MAX(E39,J47)</f>
        <v>1</v>
      </c>
      <c r="I70" s="103">
        <v>0</v>
      </c>
      <c r="J70" s="20">
        <f>E30</f>
        <v>1</v>
      </c>
      <c r="K70" s="21">
        <v>0</v>
      </c>
      <c r="L70" s="21">
        <v>0</v>
      </c>
      <c r="M70" s="12">
        <v>0</v>
      </c>
      <c r="N70" s="25">
        <f>IF(E33="ALL","ALL",21)</f>
        <v>21</v>
      </c>
      <c r="O70" s="7">
        <f>($I$70*AV70*$M$70 + $J$70*BH70 + $K$70*BB70 - $L$70*(AP70)) * ($V$70/365)/1000</f>
        <v>2.6386035599933146</v>
      </c>
      <c r="P70" s="7">
        <f>($I$70*AW70*$M$70 + $J$70*BI70 + $K$70*BC70 - $L$70*(AQ70)) * ($V$70/365)/1000</f>
        <v>2.9001443463556307E-3</v>
      </c>
      <c r="Q70" s="7">
        <f>($I$70*AX70*$M$70 + $J$70*BJ70 + $K$70*BD70 - $L$70*(AR70)) * ($V$70/365)/1000</f>
        <v>3.149852736137642E-3</v>
      </c>
      <c r="R70" s="7">
        <f>($I$70*AY70*$M$70 + $J$70*BK70 + $K$70*BE70 - $L$70*(AS70)) * ($V$70/365)/1000</f>
        <v>7.9819459307763573E-4</v>
      </c>
      <c r="S70" s="7">
        <f>($I$70*AZ70*$M$70 + $J$70*BL70 + $K$70*BF70 - $L$70*(AT70)) * ($V$70/365)/1000</f>
        <v>1.1451871904217257E-4</v>
      </c>
      <c r="T70" s="7">
        <v>1</v>
      </c>
      <c r="U70" s="6">
        <f>E36</f>
        <v>20</v>
      </c>
      <c r="V70" s="6">
        <f>E27</f>
        <v>365</v>
      </c>
      <c r="W70" s="6"/>
      <c r="X70" s="6">
        <v>0</v>
      </c>
      <c r="Y70" s="6"/>
      <c r="Z70" s="6"/>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284">
        <f>VLOOKUP("SL_"&amp;$I$18&amp;"_art_"&amp;BH68&amp;"_ALL",Vehicle_Idle_Rates!$A$7:$AQ$12,5,FALSE)</f>
        <v>2638.6035599933148</v>
      </c>
      <c r="BI70" s="284">
        <f>VLOOKUP("SL_"&amp;$I$18&amp;"_art_"&amp;BI68&amp;"_ALL",Vehicle_Idle_Rates!$A$7:$AQ$12,5,FALSE)</f>
        <v>2.9001443463556309</v>
      </c>
      <c r="BJ70" s="284">
        <f>VLOOKUP("SL_"&amp;$I$18&amp;"_art_"&amp;BJ68&amp;"_ALL",Vehicle_Idle_Rates!$A$7:$AQ$12,5,FALSE)</f>
        <v>3.1498527361376421</v>
      </c>
      <c r="BK70" s="284">
        <f>VLOOKUP("SL_"&amp;$I$18&amp;"_art_"&amp;BK68&amp;"_ALL",Vehicle_Idle_Rates!$A$7:$AQ$12,5,FALSE)</f>
        <v>0.79819459307763574</v>
      </c>
      <c r="BL70" s="284">
        <f>VLOOKUP("SL_"&amp;$I$18&amp;"_art_"&amp;BL68&amp;"_ALL",Vehicle_Idle_Rates!$A$7:$AQ$12,5,FALSE)</f>
        <v>0.11451871904217256</v>
      </c>
      <c r="BM70" s="284">
        <f>VLOOKUP("SL_"&amp;$I$18&amp;"_art_"&amp;BM68&amp;"_ALL",Vehicle_Idle_Rates!$A$7:$AQ$12,5,FALSE)</f>
        <v>0.10496902574801464</v>
      </c>
      <c r="BN70" s="23" t="str">
        <f>T(I16)</f>
        <v>SL</v>
      </c>
      <c r="BO70" s="4" t="str">
        <f>I20</f>
        <v>Salt Lake</v>
      </c>
      <c r="BP70" s="4">
        <f>I18</f>
        <v>2031</v>
      </c>
      <c r="BQ70" s="4" t="str">
        <f>C14</f>
        <v>Truck Idling</v>
      </c>
      <c r="BR70" s="4" t="s">
        <v>24</v>
      </c>
      <c r="BS70" s="4" t="str">
        <f>C7</f>
        <v>Your Agency</v>
      </c>
      <c r="BT70" s="4">
        <f>D16</f>
        <v>0</v>
      </c>
      <c r="BU70" s="4" t="str">
        <f>C17</f>
        <v>Cross St.</v>
      </c>
      <c r="BV70" s="4">
        <f>C18</f>
        <v>0</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yYvB+c+Ewi2V39e9frTuGcfe5eCR6fpcbpyinpf6c6PdNPabnzsofXR5+SKCqMnDElc9RHwiGTWe76s9TxlFtQ==" saltValue="bvK/ZjywAKTCUWWDOH0twQ==" spinCount="100000" sheet="1" selectLockedCells="1"/>
  <mergeCells count="28">
    <mergeCell ref="E41:F41"/>
    <mergeCell ref="J41:K41"/>
    <mergeCell ref="E39:F39"/>
    <mergeCell ref="A44:J45"/>
    <mergeCell ref="A47:F48"/>
    <mergeCell ref="G47:I47"/>
    <mergeCell ref="J47:K47"/>
    <mergeCell ref="A22:B22"/>
    <mergeCell ref="C22:K22"/>
    <mergeCell ref="D25:J25"/>
    <mergeCell ref="O26:S28"/>
    <mergeCell ref="G29:K35"/>
    <mergeCell ref="N16:V23"/>
    <mergeCell ref="I37:K37"/>
    <mergeCell ref="C9:E9"/>
    <mergeCell ref="I9:K9"/>
    <mergeCell ref="C14:E14"/>
    <mergeCell ref="I14:K14"/>
    <mergeCell ref="C16:E16"/>
    <mergeCell ref="C17:E17"/>
    <mergeCell ref="C20:E20"/>
    <mergeCell ref="I20:K20"/>
    <mergeCell ref="A1:L1"/>
    <mergeCell ref="A2:L2"/>
    <mergeCell ref="D3:I3"/>
    <mergeCell ref="A4:L4"/>
    <mergeCell ref="C7:E7"/>
    <mergeCell ref="I7:K7"/>
  </mergeCells>
  <dataValidations count="8">
    <dataValidation type="list" allowBlank="1" showInputMessage="1" showErrorMessage="1" sqref="K44" xr:uid="{34F3B136-3F44-42DD-9BAD-ADF4BE9E7233}">
      <formula1>"No, Yes"</formula1>
    </dataValidation>
    <dataValidation type="textLength" operator="lessThan" allowBlank="1" showErrorMessage="1" promptTitle="Error" prompt="Please limit description to 500 characters." sqref="C22:K22" xr:uid="{A44B3628-CF2B-4D3E-8DD8-43DD3FCBAC06}">
      <formula1>2000</formula1>
    </dataValidation>
    <dataValidation type="list" showInputMessage="1" showErrorMessage="1" error="Cell may not be left blank." sqref="I16" xr:uid="{24043447-2564-4353-B2BA-E23B7A0A0E72}">
      <formula1>"BE,DA,SL,TO,WE"</formula1>
    </dataValidation>
    <dataValidation type="whole" operator="greaterThan" allowBlank="1" showInputMessage="1" showErrorMessage="1" error="Enter a whole number only - no text." sqref="E36" xr:uid="{CE7474F9-52AE-4BE0-BDA8-8B7BAE1A3580}">
      <formula1>0</formula1>
    </dataValidation>
    <dataValidation type="decimal" operator="greaterThan" allowBlank="1" showInputMessage="1" showErrorMessage="1" error="VHT value must be greater than zero, and should not contain any non-numeric characters." sqref="E30" xr:uid="{73A518B1-E373-4201-9B7C-B8C7E99AD4B0}">
      <formula1>0</formula1>
    </dataValidation>
    <dataValidation type="decimal" operator="lessThanOrEqual" allowBlank="1" showInputMessage="1" showErrorMessage="1" errorTitle="Warning:" error="Bicycle trip length should be less than 10 miles." sqref="K57:K58" xr:uid="{197A62A8-4001-435E-90DE-544EDE408B85}">
      <formula1>10</formula1>
    </dataValidation>
    <dataValidation type="whole" operator="lessThan" allowBlank="1" showErrorMessage="1" error="The number of days in a year may not exceed 365.  The number of annual working days is typically 250." sqref="E27" xr:uid="{809E1A4F-5948-42FB-B892-BFA2078E3E76}">
      <formula1>366</formula1>
    </dataValidation>
    <dataValidation type="whole" operator="lessThan" allowBlank="1" showInputMessage="1" showErrorMessage="1" sqref="J53:J54" xr:uid="{ABE77054-C6B6-41D9-9AC1-47F19225B1EC}">
      <formula1>366</formula1>
    </dataValidation>
  </dataValidations>
  <hyperlinks>
    <hyperlink ref="I9" r:id="rId1" display="kip@wfrc.org" xr:uid="{92FB9D3F-9924-4F66-B0CC-41AE50875786}"/>
  </hyperlinks>
  <pageMargins left="0.75" right="0.75" top="1" bottom="1" header="0.5" footer="0.5"/>
  <pageSetup scale="73" orientation="portrait" r:id="rId2"/>
  <headerFooter alignWithMargins="0"/>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pageSetUpPr fitToPage="1"/>
  </sheetPr>
  <dimension ref="A1:CB74"/>
  <sheetViews>
    <sheetView showGridLines="0" zoomScaleNormal="100" workbookViewId="0">
      <selection activeCell="K33" sqref="K33"/>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2"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70</v>
      </c>
      <c r="B2" s="437"/>
      <c r="C2" s="437"/>
      <c r="D2" s="437"/>
      <c r="E2" s="437"/>
      <c r="F2" s="437"/>
      <c r="G2" s="437"/>
      <c r="H2" s="437"/>
      <c r="I2" s="437"/>
      <c r="J2" s="437"/>
      <c r="K2" s="437"/>
      <c r="L2" s="438"/>
    </row>
    <row r="3" spans="1:22" ht="13.5" thickTop="1" x14ac:dyDescent="0.2">
      <c r="A3" s="27"/>
      <c r="B3" s="28"/>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135</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209</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41</v>
      </c>
      <c r="C17" s="439" t="s">
        <v>210</v>
      </c>
      <c r="D17" s="440"/>
      <c r="E17" s="441"/>
      <c r="F17" s="27"/>
      <c r="G17" s="27"/>
      <c r="H17" s="27"/>
      <c r="I17" s="27"/>
      <c r="J17" s="27"/>
      <c r="K17" s="27"/>
      <c r="L17" s="34"/>
      <c r="N17" s="399"/>
      <c r="O17" s="400"/>
      <c r="P17" s="400"/>
      <c r="Q17" s="400"/>
      <c r="R17" s="400"/>
      <c r="S17" s="400"/>
      <c r="T17" s="400"/>
      <c r="U17" s="400"/>
      <c r="V17" s="401"/>
    </row>
    <row r="18" spans="1:22" x14ac:dyDescent="0.2">
      <c r="A18" s="33"/>
      <c r="B18" s="38" t="s">
        <v>42</v>
      </c>
      <c r="C18" s="439" t="s">
        <v>211</v>
      </c>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"&amp;C14&amp;"-"&amp;I16</f>
        <v>Your Agency - Bus Service Subsidy-SL</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C25" s="480" t="s">
        <v>227</v>
      </c>
      <c r="D25" s="421"/>
      <c r="E25" s="421"/>
      <c r="F25" s="421"/>
      <c r="G25" s="421"/>
      <c r="H25" s="421"/>
      <c r="I25" s="421"/>
      <c r="J25" s="421"/>
      <c r="K25" s="422"/>
      <c r="L25" s="27"/>
    </row>
    <row r="26" spans="1:22" x14ac:dyDescent="0.2">
      <c r="A26" s="30"/>
      <c r="B26" s="31"/>
      <c r="C26" s="31"/>
      <c r="D26" s="31"/>
      <c r="E26" s="31"/>
      <c r="F26" s="31"/>
      <c r="G26" s="31"/>
      <c r="H26" s="31"/>
      <c r="I26" s="31"/>
      <c r="J26" s="31"/>
      <c r="K26" s="31"/>
      <c r="L26" s="32"/>
      <c r="O26" s="456"/>
      <c r="P26" s="456"/>
      <c r="Q26" s="456"/>
      <c r="R26" s="456"/>
      <c r="S26" s="456"/>
    </row>
    <row r="27" spans="1:22" x14ac:dyDescent="0.2">
      <c r="A27" s="33" t="s">
        <v>8</v>
      </c>
      <c r="B27" s="27"/>
      <c r="C27" s="27"/>
      <c r="D27" s="27"/>
      <c r="E27" s="345">
        <v>250</v>
      </c>
      <c r="F27" s="27"/>
      <c r="G27" s="71" t="s">
        <v>164</v>
      </c>
      <c r="H27" s="27"/>
      <c r="I27" s="72"/>
      <c r="J27" s="72"/>
      <c r="K27" s="349">
        <v>1</v>
      </c>
      <c r="L27" s="34"/>
      <c r="O27" s="456"/>
      <c r="P27" s="456"/>
      <c r="Q27" s="456"/>
      <c r="R27" s="456"/>
      <c r="S27" s="456"/>
    </row>
    <row r="28" spans="1:22" ht="12.75" customHeight="1" x14ac:dyDescent="0.2">
      <c r="A28" s="43" t="s">
        <v>44</v>
      </c>
      <c r="B28" s="27"/>
      <c r="C28" s="27"/>
      <c r="D28" s="27"/>
      <c r="E28" s="27"/>
      <c r="F28" s="27"/>
      <c r="G28" s="79" t="s">
        <v>131</v>
      </c>
      <c r="H28" s="27"/>
      <c r="I28" s="75"/>
      <c r="J28" s="75"/>
      <c r="K28" s="75"/>
      <c r="L28" s="34"/>
      <c r="O28" s="456"/>
      <c r="P28" s="456"/>
      <c r="Q28" s="456"/>
      <c r="R28" s="456"/>
      <c r="S28" s="456"/>
    </row>
    <row r="29" spans="1:22" x14ac:dyDescent="0.2">
      <c r="A29" s="43"/>
      <c r="B29" s="27"/>
      <c r="C29" s="27"/>
      <c r="D29" s="27"/>
      <c r="E29" s="27"/>
      <c r="F29" s="27"/>
      <c r="G29" s="39"/>
      <c r="H29" s="27"/>
      <c r="I29" s="75"/>
      <c r="J29" s="75"/>
      <c r="K29" s="75"/>
      <c r="L29" s="34"/>
    </row>
    <row r="30" spans="1:22" ht="12.6" customHeight="1" x14ac:dyDescent="0.2">
      <c r="A30" s="33" t="s">
        <v>34</v>
      </c>
      <c r="B30" s="27"/>
      <c r="C30" s="27"/>
      <c r="D30" s="27"/>
      <c r="E30" s="345">
        <v>1.2</v>
      </c>
      <c r="F30" s="27"/>
      <c r="G30" s="27" t="s">
        <v>127</v>
      </c>
      <c r="H30" s="75"/>
      <c r="I30" s="75"/>
      <c r="J30" s="75"/>
      <c r="K30" s="345">
        <v>7.5</v>
      </c>
      <c r="L30" s="34"/>
    </row>
    <row r="31" spans="1:22" ht="12.6" customHeight="1" x14ac:dyDescent="0.2">
      <c r="A31" s="43" t="s">
        <v>35</v>
      </c>
      <c r="B31" s="27"/>
      <c r="C31" s="27"/>
      <c r="D31" s="27"/>
      <c r="E31" s="67"/>
      <c r="F31" s="27"/>
      <c r="G31" s="39" t="s">
        <v>213</v>
      </c>
      <c r="H31" s="75"/>
      <c r="I31" s="75"/>
      <c r="J31" s="75"/>
      <c r="K31" s="75"/>
      <c r="L31" s="34"/>
    </row>
    <row r="32" spans="1:22" x14ac:dyDescent="0.2">
      <c r="A32" s="33"/>
      <c r="B32" s="27"/>
      <c r="C32" s="27"/>
      <c r="D32" s="27"/>
      <c r="E32" s="27"/>
      <c r="F32" s="27"/>
      <c r="G32" s="27"/>
      <c r="H32" s="27"/>
      <c r="I32" s="27"/>
      <c r="J32" s="27"/>
      <c r="K32" s="27"/>
      <c r="L32" s="34"/>
    </row>
    <row r="33" spans="1:12" x14ac:dyDescent="0.2">
      <c r="A33" s="33" t="s">
        <v>36</v>
      </c>
      <c r="B33" s="27"/>
      <c r="C33" s="27"/>
      <c r="D33" s="27"/>
      <c r="E33" s="45" t="s">
        <v>29</v>
      </c>
      <c r="F33" s="27"/>
      <c r="G33" s="27" t="s">
        <v>129</v>
      </c>
      <c r="H33" s="27"/>
      <c r="I33" s="27"/>
      <c r="J33" s="27"/>
      <c r="K33" s="349">
        <v>1</v>
      </c>
      <c r="L33" s="34"/>
    </row>
    <row r="34" spans="1:12" x14ac:dyDescent="0.2">
      <c r="A34" s="43" t="s">
        <v>53</v>
      </c>
      <c r="B34" s="27"/>
      <c r="C34" s="27"/>
      <c r="D34" s="27"/>
      <c r="E34" s="27"/>
      <c r="F34" s="27"/>
      <c r="G34" s="39" t="s">
        <v>130</v>
      </c>
      <c r="H34" s="27"/>
      <c r="I34" s="27"/>
      <c r="J34" s="27"/>
      <c r="K34" s="27"/>
      <c r="L34" s="34"/>
    </row>
    <row r="35" spans="1:12" x14ac:dyDescent="0.2">
      <c r="A35" s="33"/>
      <c r="B35" s="27"/>
      <c r="C35" s="27"/>
      <c r="D35" s="27"/>
      <c r="E35" s="27"/>
      <c r="F35" s="27"/>
      <c r="G35" s="27"/>
      <c r="H35" s="27"/>
      <c r="I35" s="27"/>
      <c r="J35" s="27"/>
      <c r="K35" s="27"/>
      <c r="L35" s="34"/>
    </row>
    <row r="36" spans="1:12" x14ac:dyDescent="0.2">
      <c r="A36" s="33" t="s">
        <v>351</v>
      </c>
      <c r="B36" s="27"/>
      <c r="C36" s="27"/>
      <c r="D36" s="27"/>
      <c r="E36" s="345">
        <v>3</v>
      </c>
      <c r="F36" s="27"/>
      <c r="G36" s="449" t="s">
        <v>225</v>
      </c>
      <c r="H36" s="449"/>
      <c r="I36" s="449"/>
      <c r="J36" s="27"/>
      <c r="K36" s="107">
        <f>D70</f>
        <v>4.2808219178082192</v>
      </c>
      <c r="L36" s="34"/>
    </row>
    <row r="37" spans="1:12" x14ac:dyDescent="0.2">
      <c r="A37" s="43" t="s">
        <v>356</v>
      </c>
      <c r="B37" s="27"/>
      <c r="C37" s="27"/>
      <c r="D37" s="27"/>
      <c r="E37" s="27"/>
      <c r="F37" s="27"/>
      <c r="G37" s="449"/>
      <c r="H37" s="449"/>
      <c r="I37" s="449"/>
      <c r="J37" s="27"/>
      <c r="K37" s="27"/>
      <c r="L37" s="34"/>
    </row>
    <row r="38" spans="1:12" x14ac:dyDescent="0.2">
      <c r="A38" s="33"/>
      <c r="B38" s="27"/>
      <c r="C38" s="27"/>
      <c r="D38" s="27"/>
      <c r="E38" s="27"/>
      <c r="F38" s="27"/>
      <c r="G38" s="108" t="s">
        <v>226</v>
      </c>
      <c r="H38" s="27"/>
      <c r="I38" s="27"/>
      <c r="J38" s="27"/>
      <c r="K38" s="27"/>
      <c r="L38" s="34"/>
    </row>
    <row r="39" spans="1:12" x14ac:dyDescent="0.2">
      <c r="A39" s="33" t="s">
        <v>396</v>
      </c>
      <c r="B39" s="27"/>
      <c r="C39" s="27"/>
      <c r="D39" s="27"/>
      <c r="E39" s="408">
        <v>1</v>
      </c>
      <c r="F39" s="409"/>
      <c r="G39" s="27"/>
      <c r="H39" s="27"/>
      <c r="I39" s="27"/>
      <c r="J39" s="27"/>
      <c r="K39" s="27"/>
      <c r="L39" s="34"/>
    </row>
    <row r="40" spans="1:12" x14ac:dyDescent="0.2">
      <c r="A40" s="265" t="s">
        <v>81</v>
      </c>
      <c r="B40" s="27"/>
      <c r="C40" s="27"/>
      <c r="D40" s="27"/>
      <c r="E40" s="27"/>
      <c r="F40" s="27"/>
      <c r="G40" s="27"/>
      <c r="H40" s="27"/>
      <c r="I40" s="27"/>
      <c r="J40" s="27"/>
      <c r="K40" s="27"/>
      <c r="L40" s="208"/>
    </row>
    <row r="41" spans="1:12" x14ac:dyDescent="0.2">
      <c r="A41" s="33" t="s">
        <v>37</v>
      </c>
      <c r="B41" s="27"/>
      <c r="C41" s="27"/>
      <c r="D41" s="27"/>
      <c r="E41" s="408">
        <f>0.9323*E39</f>
        <v>0.93230000000000002</v>
      </c>
      <c r="F41" s="409"/>
      <c r="G41" s="27"/>
      <c r="H41" s="27" t="s">
        <v>395</v>
      </c>
      <c r="I41" s="27"/>
      <c r="J41" s="408">
        <f>0.0677*E39</f>
        <v>6.7699999999999996E-2</v>
      </c>
      <c r="K41" s="409"/>
      <c r="L41" s="34"/>
    </row>
    <row r="42" spans="1:12" x14ac:dyDescent="0.2">
      <c r="A42" s="359" t="s">
        <v>1354</v>
      </c>
      <c r="H42" s="359" t="s">
        <v>408</v>
      </c>
      <c r="L42" s="34"/>
    </row>
    <row r="43" spans="1:12" x14ac:dyDescent="0.2">
      <c r="A43" s="265"/>
      <c r="B43" s="27"/>
      <c r="C43" s="27"/>
      <c r="D43" s="27"/>
      <c r="E43" s="27"/>
      <c r="F43" s="27"/>
      <c r="G43" s="27"/>
      <c r="H43" s="27"/>
      <c r="I43" s="27"/>
      <c r="J43" s="27"/>
      <c r="K43" s="27"/>
      <c r="L43" s="34"/>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49" spans="1:12" x14ac:dyDescent="0.2">
      <c r="A49" s="27"/>
      <c r="B49" s="27"/>
      <c r="C49" s="27"/>
      <c r="D49" s="27"/>
      <c r="E49" s="27"/>
      <c r="F49" s="27"/>
      <c r="G49" s="27"/>
      <c r="H49" s="27"/>
      <c r="I49" s="27"/>
      <c r="J49" s="27"/>
      <c r="K49" s="27"/>
      <c r="L49" s="27"/>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2.1626769406392696E-5</v>
      </c>
      <c r="D53" s="325">
        <f t="shared" ref="D53:D59" si="0">C53*365</f>
        <v>7.8937708333333342E-3</v>
      </c>
      <c r="E53" s="326">
        <f t="shared" ref="E53:E59" si="1">C53*1000/453.5/2000*365</f>
        <v>8.7031651966188892E-6</v>
      </c>
      <c r="F53" s="50"/>
      <c r="G53" s="56" t="s">
        <v>80</v>
      </c>
      <c r="H53" s="50"/>
      <c r="I53" s="50"/>
      <c r="J53" s="57">
        <f>C70</f>
        <v>8.3773423049084528E-2</v>
      </c>
      <c r="K53" s="58">
        <f>J53*365</f>
        <v>30.577299412915853</v>
      </c>
      <c r="L53" s="52"/>
    </row>
    <row r="54" spans="1:12" ht="13.5" thickBot="1" x14ac:dyDescent="0.25">
      <c r="A54" s="316" t="s">
        <v>1346</v>
      </c>
      <c r="B54" s="317"/>
      <c r="C54" s="338">
        <f>O70</f>
        <v>-7.0201103253424657E-2</v>
      </c>
      <c r="D54" s="338">
        <f>C54*365</f>
        <v>-25.6234026875</v>
      </c>
      <c r="E54" s="339">
        <f t="shared" si="1"/>
        <v>-2.8250719611356123E-2</v>
      </c>
      <c r="F54" s="50"/>
      <c r="G54" s="56" t="s">
        <v>115</v>
      </c>
      <c r="H54" s="50"/>
      <c r="I54" s="50"/>
      <c r="J54" s="57">
        <f>D70</f>
        <v>4.2808219178082192</v>
      </c>
      <c r="K54" s="58">
        <f>J54*365</f>
        <v>1562.5</v>
      </c>
      <c r="L54" s="52"/>
    </row>
    <row r="55" spans="1:12" x14ac:dyDescent="0.2">
      <c r="A55" s="53" t="s">
        <v>22</v>
      </c>
      <c r="B55" s="50"/>
      <c r="C55" s="54">
        <f>P70</f>
        <v>5.6880291095890551E-4</v>
      </c>
      <c r="D55" s="55">
        <f t="shared" si="0"/>
        <v>0.2076130625000005</v>
      </c>
      <c r="E55" s="55">
        <f t="shared" si="1"/>
        <v>2.2890084068357281E-4</v>
      </c>
      <c r="F55" s="50"/>
      <c r="G55" s="56" t="s">
        <v>320</v>
      </c>
      <c r="H55" s="50"/>
      <c r="I55" s="50"/>
      <c r="J55" s="183">
        <f>J53*0.218</f>
        <v>1.8262606224700426E-2</v>
      </c>
      <c r="K55" s="184">
        <f>K53*0.218</f>
        <v>6.6658512720156562</v>
      </c>
      <c r="L55" s="52"/>
    </row>
    <row r="56" spans="1:12" x14ac:dyDescent="0.2">
      <c r="A56" s="53" t="s">
        <v>100</v>
      </c>
      <c r="B56" s="50"/>
      <c r="C56" s="54">
        <f>Q70</f>
        <v>-1.121480194063927E-3</v>
      </c>
      <c r="D56" s="55">
        <f t="shared" si="0"/>
        <v>-0.40934027083333335</v>
      </c>
      <c r="E56" s="55">
        <f t="shared" si="1"/>
        <v>-4.5131231624402792E-4</v>
      </c>
      <c r="F56" s="50"/>
      <c r="G56" s="182" t="s">
        <v>385</v>
      </c>
      <c r="H56" s="50"/>
      <c r="I56" s="50"/>
      <c r="J56" s="50"/>
      <c r="K56" s="50"/>
      <c r="L56" s="52"/>
    </row>
    <row r="57" spans="1:12" x14ac:dyDescent="0.2">
      <c r="A57" s="53" t="s">
        <v>21</v>
      </c>
      <c r="B57" s="50"/>
      <c r="C57" s="54">
        <f>R70</f>
        <v>3.1223384703196343E-4</v>
      </c>
      <c r="D57" s="55">
        <f t="shared" si="0"/>
        <v>0.11396535416666664</v>
      </c>
      <c r="E57" s="55">
        <f t="shared" si="1"/>
        <v>1.2565088662256521E-4</v>
      </c>
      <c r="F57" s="50"/>
      <c r="G57" s="50"/>
      <c r="H57" s="50"/>
      <c r="I57" s="50"/>
      <c r="J57" s="50"/>
      <c r="K57" s="50"/>
      <c r="L57" s="52"/>
    </row>
    <row r="58" spans="1:12" ht="13.5" thickBot="1" x14ac:dyDescent="0.25">
      <c r="A58" s="53" t="s">
        <v>20</v>
      </c>
      <c r="B58" s="50"/>
      <c r="C58" s="54">
        <f>S70</f>
        <v>9.0224257990867583E-5</v>
      </c>
      <c r="D58" s="55">
        <f t="shared" si="0"/>
        <v>3.293185416666667E-2</v>
      </c>
      <c r="E58" s="55">
        <f t="shared" si="1"/>
        <v>3.6308549246600517E-5</v>
      </c>
      <c r="F58" s="50"/>
      <c r="G58" s="50"/>
      <c r="H58" s="50"/>
      <c r="I58" s="50"/>
      <c r="J58" s="50"/>
      <c r="K58" s="50"/>
      <c r="L58" s="52"/>
    </row>
    <row r="59" spans="1:12" ht="13.5" thickBot="1" x14ac:dyDescent="0.25">
      <c r="A59" s="59" t="s">
        <v>62</v>
      </c>
      <c r="B59" s="50"/>
      <c r="C59" s="60">
        <f>B70</f>
        <v>-1.5021917808219053E-4</v>
      </c>
      <c r="D59" s="61">
        <f t="shared" si="0"/>
        <v>-5.4829999999999546E-2</v>
      </c>
      <c r="E59" s="60">
        <f t="shared" si="1"/>
        <v>-6.045203969128947E-5</v>
      </c>
      <c r="F59" s="50"/>
      <c r="G59" s="50"/>
      <c r="H59" s="50" t="s">
        <v>73</v>
      </c>
      <c r="I59" s="50"/>
      <c r="J59" s="50"/>
      <c r="K59" s="89">
        <f>E70</f>
        <v>-164.48999999999864</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76.5" x14ac:dyDescent="0.2">
      <c r="A70" s="4" t="str">
        <f>C20</f>
        <v>Your Agency - Bus Service Subsidy-SL</v>
      </c>
      <c r="B70" s="16">
        <f>SUM(P70:S70)</f>
        <v>-1.5021917808219053E-4</v>
      </c>
      <c r="C70" s="16">
        <f>(K36/35)*(V70/365)</f>
        <v>8.3773423049084528E-2</v>
      </c>
      <c r="D70" s="16">
        <f>K70*(V70/365)</f>
        <v>4.2808219178082192</v>
      </c>
      <c r="E70" s="5">
        <f>U70*(B70*365)/(MAX(F70,H70)/1000)</f>
        <v>-164.48999999999864</v>
      </c>
      <c r="F70" s="18">
        <f>E41</f>
        <v>0.93230000000000002</v>
      </c>
      <c r="G70" s="18">
        <f>E39</f>
        <v>1</v>
      </c>
      <c r="H70" s="18">
        <f>MAX(E39,J47)</f>
        <v>1</v>
      </c>
      <c r="I70" s="103">
        <f>K27/E30</f>
        <v>0.83333333333333337</v>
      </c>
      <c r="J70" s="20">
        <v>0</v>
      </c>
      <c r="K70" s="21">
        <f>K27*K30/E30</f>
        <v>6.25</v>
      </c>
      <c r="L70" s="21">
        <f>K33</f>
        <v>1</v>
      </c>
      <c r="M70" s="12">
        <v>1</v>
      </c>
      <c r="N70" s="25" t="str">
        <f>E33</f>
        <v>LD</v>
      </c>
      <c r="O70" s="7">
        <f t="shared" ref="O70:T70" si="3">($I$70*AV70*$M$70 + $J$70*BH70 + $K$70*BB70 - $L$70*(AP70)) * ($V$70/365)/1000</f>
        <v>-7.0201103253424657E-2</v>
      </c>
      <c r="P70" s="7">
        <f t="shared" si="3"/>
        <v>5.6880291095890551E-4</v>
      </c>
      <c r="Q70" s="7">
        <f t="shared" si="3"/>
        <v>-1.121480194063927E-3</v>
      </c>
      <c r="R70" s="7">
        <f t="shared" si="3"/>
        <v>3.1223384703196343E-4</v>
      </c>
      <c r="S70" s="7">
        <f t="shared" si="3"/>
        <v>9.0224257990867583E-5</v>
      </c>
      <c r="T70" s="7">
        <f t="shared" si="3"/>
        <v>2.1626769406392696E-5</v>
      </c>
      <c r="U70" s="6">
        <f>E36</f>
        <v>3</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Bus Service Subsidy</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y7PXfp45hnwDJR1UpSw/a+3e+D4p0guotTI55XFZW0NYOECxHr48LwJ6tXjjTyFdPZaKd9ZywyqNaInEw9kTZw==" saltValue="GUV3AfaZt1Ss205M1++owg==" spinCount="100000" sheet="1" selectLockedCells="1"/>
  <mergeCells count="28">
    <mergeCell ref="A44:I45"/>
    <mergeCell ref="A47:F48"/>
    <mergeCell ref="G47:I47"/>
    <mergeCell ref="J47:K47"/>
    <mergeCell ref="E41:F41"/>
    <mergeCell ref="A1:L1"/>
    <mergeCell ref="A2:L2"/>
    <mergeCell ref="A4:L4"/>
    <mergeCell ref="C7:E7"/>
    <mergeCell ref="I7:K7"/>
    <mergeCell ref="D3:I3"/>
    <mergeCell ref="G36:I37"/>
    <mergeCell ref="J41:K41"/>
    <mergeCell ref="A22:B22"/>
    <mergeCell ref="C22:K22"/>
    <mergeCell ref="O26:S28"/>
    <mergeCell ref="N16:V23"/>
    <mergeCell ref="C17:E17"/>
    <mergeCell ref="C18:E18"/>
    <mergeCell ref="C20:E20"/>
    <mergeCell ref="I20:K20"/>
    <mergeCell ref="C25:K25"/>
    <mergeCell ref="E39:F39"/>
    <mergeCell ref="C9:E9"/>
    <mergeCell ref="I9:K9"/>
    <mergeCell ref="C14:E14"/>
    <mergeCell ref="I14:K14"/>
    <mergeCell ref="C16:E16"/>
  </mergeCells>
  <phoneticPr fontId="13" type="noConversion"/>
  <dataValidations count="8">
    <dataValidation type="list" allowBlank="1" showInputMessage="1" showErrorMessage="1" sqref="E33" xr:uid="{00000000-0002-0000-0400-000001000000}">
      <formula1>"ALL,LD"</formula1>
    </dataValidation>
    <dataValidation type="whole" operator="lessThan" allowBlank="1" showErrorMessage="1" error="The number of days in a year may not exceed 365.  The number of annual working days is typically 250." sqref="E27" xr:uid="{00000000-0002-0000-0400-000002000000}">
      <formula1>366</formula1>
    </dataValidation>
    <dataValidation type="decimal" operator="lessThanOrEqual" allowBlank="1" showInputMessage="1" showErrorMessage="1" errorTitle="Warning:" error="Bicycle trip length should be less than 10 miles." sqref="K57:K58" xr:uid="{00000000-0002-0000-0400-000003000000}">
      <formula1>10</formula1>
    </dataValidation>
    <dataValidation type="whole" operator="greaterThan" allowBlank="1" showInputMessage="1" showErrorMessage="1" error="Enter a whole number only - no text." sqref="E36" xr:uid="{00000000-0002-0000-0400-000004000000}">
      <formula1>0</formula1>
    </dataValidation>
    <dataValidation type="list" showInputMessage="1" showErrorMessage="1" error="Cell may not be left blank." sqref="I16" xr:uid="{00000000-0002-0000-0400-000005000000}">
      <formula1>"BE,DA,SL,TO,WE"</formula1>
    </dataValidation>
    <dataValidation type="textLength" operator="lessThan" allowBlank="1" showErrorMessage="1" promptTitle="Error" prompt="Please limit description to 500 characters." sqref="C22:K22" xr:uid="{22B18C05-C777-4FD1-B925-E1673F92A595}">
      <formula1>2000</formula1>
    </dataValidation>
    <dataValidation type="list" allowBlank="1" showInputMessage="1" showErrorMessage="1" sqref="K44" xr:uid="{E130C4C1-851D-4CA5-A991-E5A77BC6D44A}">
      <formula1>"No, Yes"</formula1>
    </dataValidation>
    <dataValidation type="whole" operator="lessThan" allowBlank="1" showInputMessage="1" showErrorMessage="1" sqref="J53:J54" xr:uid="{00000000-0002-0000-0400-000000000000}">
      <formula1>366</formula1>
    </dataValidation>
  </dataValidations>
  <hyperlinks>
    <hyperlink ref="I9" r:id="rId1" display="kip@wfrc.org" xr:uid="{00000000-0004-0000-0400-000000000000}"/>
  </hyperlinks>
  <pageMargins left="0.75" right="0.75" top="1" bottom="1" header="0.5" footer="0.5"/>
  <pageSetup scale="63"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0000"/>
    <pageSetUpPr fitToPage="1"/>
  </sheetPr>
  <dimension ref="A1:CB74"/>
  <sheetViews>
    <sheetView showGridLines="0" topLeftCell="A6" zoomScaleNormal="100" workbookViewId="0">
      <selection activeCell="E39" sqref="E39:F39"/>
    </sheetView>
  </sheetViews>
  <sheetFormatPr defaultRowHeight="12.75" x14ac:dyDescent="0.2"/>
  <cols>
    <col min="2" max="2" width="12" customWidth="1"/>
    <col min="4" max="4" width="11" customWidth="1"/>
    <col min="5" max="5" width="13.42578125" customWidth="1"/>
    <col min="6" max="6" width="11.7109375" customWidth="1"/>
    <col min="7" max="8" width="10" customWidth="1"/>
    <col min="9" max="9" width="11.5703125" customWidth="1"/>
    <col min="11" max="11" width="10.28515625" bestFit="1" customWidth="1"/>
    <col min="13" max="13" width="12.7109375" bestFit="1" customWidth="1"/>
    <col min="14" max="15" width="10.42578125" bestFit="1" customWidth="1"/>
    <col min="16" max="16" width="8.710937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1.710937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54</v>
      </c>
      <c r="B2" s="437"/>
      <c r="C2" s="437"/>
      <c r="D2" s="437"/>
      <c r="E2" s="437"/>
      <c r="F2" s="437"/>
      <c r="G2" s="437"/>
      <c r="H2" s="437"/>
      <c r="I2" s="437"/>
      <c r="J2" s="437"/>
      <c r="K2" s="437"/>
      <c r="L2" s="438"/>
    </row>
    <row r="3" spans="1:22" ht="13.5" thickTop="1" x14ac:dyDescent="0.2">
      <c r="A3" s="27"/>
      <c r="B3" s="170"/>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132</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209</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41</v>
      </c>
      <c r="C17" s="439" t="s">
        <v>210</v>
      </c>
      <c r="D17" s="440"/>
      <c r="E17" s="441"/>
      <c r="F17" s="27"/>
      <c r="G17" s="27"/>
      <c r="H17" s="27"/>
      <c r="I17" s="27"/>
      <c r="J17" s="27"/>
      <c r="K17" s="27"/>
      <c r="L17" s="34"/>
      <c r="N17" s="399"/>
      <c r="O17" s="400"/>
      <c r="P17" s="400"/>
      <c r="Q17" s="400"/>
      <c r="R17" s="400"/>
      <c r="S17" s="400"/>
      <c r="T17" s="400"/>
      <c r="U17" s="400"/>
      <c r="V17" s="401"/>
    </row>
    <row r="18" spans="1:22" x14ac:dyDescent="0.2">
      <c r="A18" s="33"/>
      <c r="B18" s="38" t="s">
        <v>42</v>
      </c>
      <c r="C18" s="439" t="s">
        <v>211</v>
      </c>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"&amp;C14&amp;"-"&amp;I16</f>
        <v>Your Agency - Transit Capital-SL</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D25" s="481" t="s">
        <v>227</v>
      </c>
      <c r="E25" s="482"/>
      <c r="F25" s="482"/>
      <c r="G25" s="482"/>
      <c r="H25" s="482"/>
      <c r="I25" s="482"/>
      <c r="J25" s="482"/>
      <c r="K25" s="483"/>
      <c r="L25" s="273"/>
    </row>
    <row r="26" spans="1:22" x14ac:dyDescent="0.2">
      <c r="A26" s="30"/>
      <c r="B26" s="31"/>
      <c r="C26" s="31"/>
      <c r="D26" s="31"/>
      <c r="E26" s="31"/>
      <c r="F26" s="31"/>
      <c r="G26" s="31"/>
      <c r="H26" s="31"/>
      <c r="I26" s="31"/>
      <c r="J26" s="31"/>
      <c r="K26" s="31"/>
      <c r="L26" s="32"/>
      <c r="O26" s="456"/>
      <c r="P26" s="456"/>
      <c r="Q26" s="456"/>
      <c r="R26" s="456"/>
      <c r="S26" s="456"/>
    </row>
    <row r="27" spans="1:22" ht="12.75" customHeight="1" x14ac:dyDescent="0.2">
      <c r="A27" s="33" t="s">
        <v>8</v>
      </c>
      <c r="B27" s="27"/>
      <c r="C27" s="27"/>
      <c r="D27" s="27"/>
      <c r="E27" s="345">
        <v>250</v>
      </c>
      <c r="F27" s="27"/>
      <c r="G27" s="71" t="s">
        <v>165</v>
      </c>
      <c r="H27" s="27"/>
      <c r="I27" s="72"/>
      <c r="J27" s="72"/>
      <c r="K27" s="349">
        <v>1</v>
      </c>
      <c r="L27" s="82" t="s">
        <v>120</v>
      </c>
      <c r="O27" s="456"/>
      <c r="P27" s="456"/>
      <c r="Q27" s="456"/>
      <c r="R27" s="456"/>
      <c r="S27" s="456"/>
    </row>
    <row r="28" spans="1:22" x14ac:dyDescent="0.2">
      <c r="A28" s="43" t="s">
        <v>44</v>
      </c>
      <c r="B28" s="27"/>
      <c r="C28" s="27"/>
      <c r="D28" s="27"/>
      <c r="E28" s="27"/>
      <c r="F28" s="27"/>
      <c r="G28" s="79" t="s">
        <v>131</v>
      </c>
      <c r="H28" s="27"/>
      <c r="I28" s="75"/>
      <c r="J28" s="75"/>
      <c r="K28" s="75"/>
      <c r="L28" s="34"/>
      <c r="O28" s="456"/>
      <c r="P28" s="456"/>
      <c r="Q28" s="456"/>
      <c r="R28" s="456"/>
      <c r="S28" s="456"/>
    </row>
    <row r="29" spans="1:22" x14ac:dyDescent="0.2">
      <c r="A29" s="43"/>
      <c r="B29" s="27"/>
      <c r="C29" s="27"/>
      <c r="D29" s="27"/>
      <c r="E29" s="27"/>
      <c r="F29" s="27"/>
      <c r="G29" s="39"/>
      <c r="H29" s="27"/>
      <c r="I29" s="75"/>
      <c r="J29" s="75"/>
      <c r="K29" s="75"/>
      <c r="L29" s="34"/>
    </row>
    <row r="30" spans="1:22" x14ac:dyDescent="0.2">
      <c r="A30" s="33" t="s">
        <v>34</v>
      </c>
      <c r="B30" s="27"/>
      <c r="C30" s="27"/>
      <c r="D30" s="27"/>
      <c r="E30" s="345">
        <v>1.2</v>
      </c>
      <c r="F30" s="27"/>
      <c r="G30" s="27" t="s">
        <v>127</v>
      </c>
      <c r="H30" s="75"/>
      <c r="I30" s="75"/>
      <c r="J30" s="75"/>
      <c r="K30" s="345">
        <v>7.5</v>
      </c>
      <c r="L30" s="34"/>
    </row>
    <row r="31" spans="1:22" x14ac:dyDescent="0.2">
      <c r="A31" s="43" t="s">
        <v>35</v>
      </c>
      <c r="B31" s="27"/>
      <c r="C31" s="27"/>
      <c r="D31" s="27"/>
      <c r="E31" s="67"/>
      <c r="F31" s="27"/>
      <c r="G31" s="39" t="s">
        <v>128</v>
      </c>
      <c r="H31" s="75"/>
      <c r="I31" s="75"/>
      <c r="J31" s="75"/>
      <c r="K31" s="75"/>
      <c r="L31" s="34"/>
    </row>
    <row r="32" spans="1:22" x14ac:dyDescent="0.2">
      <c r="A32" s="33"/>
      <c r="B32" s="27"/>
      <c r="C32" s="27"/>
      <c r="D32" s="27"/>
      <c r="E32" s="27"/>
      <c r="F32" s="27"/>
      <c r="G32" s="27"/>
      <c r="H32" s="27"/>
      <c r="I32" s="27"/>
      <c r="J32" s="27"/>
      <c r="K32" s="27"/>
      <c r="L32" s="34"/>
    </row>
    <row r="33" spans="1:12" x14ac:dyDescent="0.2">
      <c r="A33" s="33" t="s">
        <v>36</v>
      </c>
      <c r="B33" s="27"/>
      <c r="C33" s="27"/>
      <c r="D33" s="27"/>
      <c r="E33" s="45" t="s">
        <v>29</v>
      </c>
      <c r="F33" s="27"/>
      <c r="G33" s="27" t="s">
        <v>129</v>
      </c>
      <c r="H33" s="27"/>
      <c r="I33" s="27"/>
      <c r="J33" s="27"/>
      <c r="K33" s="345">
        <v>1</v>
      </c>
      <c r="L33" s="34"/>
    </row>
    <row r="34" spans="1:12" x14ac:dyDescent="0.2">
      <c r="A34" s="43" t="s">
        <v>53</v>
      </c>
      <c r="B34" s="27"/>
      <c r="C34" s="27"/>
      <c r="D34" s="27"/>
      <c r="E34" s="27"/>
      <c r="F34" s="27"/>
      <c r="G34" s="39" t="s">
        <v>130</v>
      </c>
      <c r="H34" s="27"/>
      <c r="I34" s="27"/>
      <c r="J34" s="27"/>
      <c r="K34" s="27"/>
      <c r="L34" s="34"/>
    </row>
    <row r="35" spans="1:12" x14ac:dyDescent="0.2">
      <c r="A35" s="33"/>
      <c r="B35" s="27"/>
      <c r="C35" s="27"/>
      <c r="D35" s="27"/>
      <c r="E35" s="27"/>
      <c r="F35" s="27"/>
      <c r="G35" s="27"/>
      <c r="H35" s="27"/>
      <c r="I35" s="27"/>
      <c r="J35" s="27"/>
      <c r="K35" s="27"/>
      <c r="L35" s="34"/>
    </row>
    <row r="36" spans="1:12" ht="12.75" customHeight="1" x14ac:dyDescent="0.2">
      <c r="A36" s="33" t="s">
        <v>351</v>
      </c>
      <c r="B36" s="27"/>
      <c r="C36" s="27"/>
      <c r="D36" s="27"/>
      <c r="E36" s="345">
        <v>10</v>
      </c>
      <c r="F36" s="27"/>
      <c r="G36" s="449" t="s">
        <v>225</v>
      </c>
      <c r="H36" s="449"/>
      <c r="I36" s="449"/>
      <c r="J36" s="407"/>
      <c r="K36" s="107">
        <f>D70</f>
        <v>4.2808219178082192</v>
      </c>
      <c r="L36" s="34"/>
    </row>
    <row r="37" spans="1:12" x14ac:dyDescent="0.2">
      <c r="A37" s="43" t="s">
        <v>355</v>
      </c>
      <c r="B37" s="27"/>
      <c r="C37" s="27"/>
      <c r="D37" s="27"/>
      <c r="E37" s="27"/>
      <c r="F37" s="27"/>
      <c r="G37" s="108" t="s">
        <v>226</v>
      </c>
      <c r="H37" s="277"/>
      <c r="I37" s="277"/>
      <c r="J37" s="277"/>
      <c r="K37" s="27"/>
      <c r="L37" s="34"/>
    </row>
    <row r="38" spans="1:12" x14ac:dyDescent="0.2">
      <c r="A38" s="33"/>
      <c r="B38" s="27"/>
      <c r="C38" s="27"/>
      <c r="D38" s="27"/>
      <c r="E38" s="27"/>
      <c r="F38" s="27"/>
      <c r="G38" s="484" t="s">
        <v>403</v>
      </c>
      <c r="H38" s="484"/>
      <c r="I38" s="484"/>
      <c r="J38" s="484"/>
      <c r="K38" s="484"/>
      <c r="L38" s="34"/>
    </row>
    <row r="39" spans="1:12" ht="17.25" customHeight="1" x14ac:dyDescent="0.2">
      <c r="A39" s="33" t="s">
        <v>396</v>
      </c>
      <c r="B39" s="27"/>
      <c r="C39" s="27"/>
      <c r="D39" s="27"/>
      <c r="E39" s="408">
        <v>1</v>
      </c>
      <c r="F39" s="409"/>
      <c r="G39" s="484"/>
      <c r="H39" s="484"/>
      <c r="I39" s="484"/>
      <c r="J39" s="484"/>
      <c r="K39" s="484"/>
      <c r="L39" s="34"/>
    </row>
    <row r="40" spans="1:12" x14ac:dyDescent="0.2">
      <c r="A40" s="265" t="s">
        <v>81</v>
      </c>
      <c r="B40" s="27"/>
      <c r="C40" s="27"/>
      <c r="D40" s="27"/>
      <c r="E40" s="27"/>
      <c r="F40" s="27"/>
      <c r="G40" s="484"/>
      <c r="H40" s="484"/>
      <c r="I40" s="484"/>
      <c r="J40" s="484"/>
      <c r="K40" s="484"/>
      <c r="L40" s="208"/>
    </row>
    <row r="41" spans="1:12" ht="12.75" customHeight="1" x14ac:dyDescent="0.2">
      <c r="A41" s="33" t="s">
        <v>37</v>
      </c>
      <c r="B41" s="27"/>
      <c r="C41" s="27"/>
      <c r="D41" s="27"/>
      <c r="E41" s="408">
        <f>0.9323*E39</f>
        <v>0.93230000000000002</v>
      </c>
      <c r="F41" s="409"/>
      <c r="G41" s="27"/>
      <c r="H41" s="27" t="s">
        <v>395</v>
      </c>
      <c r="I41" s="27"/>
      <c r="J41" s="408">
        <f>0.0677*E39</f>
        <v>6.7699999999999996E-2</v>
      </c>
      <c r="K41" s="409"/>
      <c r="L41" s="356"/>
    </row>
    <row r="42" spans="1:12" x14ac:dyDescent="0.2">
      <c r="A42" s="359" t="s">
        <v>1354</v>
      </c>
      <c r="H42" s="359" t="s">
        <v>408</v>
      </c>
      <c r="L42" s="356"/>
    </row>
    <row r="43" spans="1:12" x14ac:dyDescent="0.2">
      <c r="A43" s="265"/>
      <c r="B43" s="27"/>
      <c r="C43" s="27"/>
      <c r="D43" s="27"/>
      <c r="E43" s="27"/>
      <c r="F43" s="27"/>
      <c r="G43" s="355"/>
      <c r="H43" s="355"/>
      <c r="I43" s="355"/>
      <c r="J43" s="355"/>
      <c r="K43" s="355"/>
      <c r="L43" s="356"/>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49" spans="1:12" x14ac:dyDescent="0.2">
      <c r="A49" s="27"/>
      <c r="B49" s="27"/>
      <c r="C49" s="27"/>
      <c r="D49" s="27"/>
      <c r="E49" s="27"/>
      <c r="F49" s="27"/>
      <c r="G49" s="27"/>
      <c r="H49" s="27"/>
      <c r="I49" s="27"/>
      <c r="J49" s="27"/>
      <c r="K49" s="27"/>
      <c r="L49" s="27"/>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2.1626769406392696E-5</v>
      </c>
      <c r="D53" s="325">
        <f t="shared" ref="D53:D59" si="0">C53*365</f>
        <v>7.8937708333333342E-3</v>
      </c>
      <c r="E53" s="326">
        <f t="shared" ref="E53:E59" si="1">C53*1000/453.5/2000*365</f>
        <v>8.7031651966188892E-6</v>
      </c>
      <c r="F53" s="50"/>
      <c r="G53" s="56" t="s">
        <v>80</v>
      </c>
      <c r="H53" s="50"/>
      <c r="I53" s="50"/>
      <c r="J53" s="57">
        <f>C70</f>
        <v>8.3773423049084528E-2</v>
      </c>
      <c r="K53" s="58">
        <f>J53*365</f>
        <v>30.577299412915853</v>
      </c>
      <c r="L53" s="52"/>
    </row>
    <row r="54" spans="1:12" ht="13.5" thickBot="1" x14ac:dyDescent="0.25">
      <c r="A54" s="316" t="s">
        <v>1346</v>
      </c>
      <c r="B54" s="317"/>
      <c r="C54" s="338">
        <f>O70</f>
        <v>-7.0201103253424657E-2</v>
      </c>
      <c r="D54" s="338">
        <f>C54*365</f>
        <v>-25.6234026875</v>
      </c>
      <c r="E54" s="339">
        <f t="shared" si="1"/>
        <v>-2.8250719611356123E-2</v>
      </c>
      <c r="F54" s="50"/>
      <c r="G54" s="56" t="s">
        <v>115</v>
      </c>
      <c r="H54" s="50"/>
      <c r="I54" s="50"/>
      <c r="J54" s="57">
        <f>D70</f>
        <v>4.2808219178082192</v>
      </c>
      <c r="K54" s="58">
        <f>J54*365</f>
        <v>1562.5</v>
      </c>
      <c r="L54" s="52"/>
    </row>
    <row r="55" spans="1:12" x14ac:dyDescent="0.2">
      <c r="A55" s="53" t="s">
        <v>22</v>
      </c>
      <c r="B55" s="50"/>
      <c r="C55" s="54">
        <f>P70</f>
        <v>5.6880291095890551E-4</v>
      </c>
      <c r="D55" s="55">
        <f t="shared" si="0"/>
        <v>0.2076130625000005</v>
      </c>
      <c r="E55" s="55">
        <f t="shared" si="1"/>
        <v>2.2890084068357281E-4</v>
      </c>
      <c r="F55" s="50"/>
      <c r="G55" s="56" t="s">
        <v>320</v>
      </c>
      <c r="H55" s="50"/>
      <c r="I55" s="50"/>
      <c r="J55" s="183">
        <f>J53*0.218</f>
        <v>1.8262606224700426E-2</v>
      </c>
      <c r="K55" s="184">
        <f>K53*0.218</f>
        <v>6.6658512720156562</v>
      </c>
      <c r="L55" s="52"/>
    </row>
    <row r="56" spans="1:12" x14ac:dyDescent="0.2">
      <c r="A56" s="53" t="s">
        <v>100</v>
      </c>
      <c r="B56" s="50"/>
      <c r="C56" s="54">
        <f>Q70</f>
        <v>-1.121480194063927E-3</v>
      </c>
      <c r="D56" s="55">
        <f t="shared" si="0"/>
        <v>-0.40934027083333335</v>
      </c>
      <c r="E56" s="55">
        <f t="shared" si="1"/>
        <v>-4.5131231624402792E-4</v>
      </c>
      <c r="F56" s="50"/>
      <c r="G56" s="182" t="s">
        <v>385</v>
      </c>
      <c r="H56" s="50"/>
      <c r="I56" s="50"/>
      <c r="J56" s="50"/>
      <c r="K56" s="50"/>
      <c r="L56" s="52"/>
    </row>
    <row r="57" spans="1:12" x14ac:dyDescent="0.2">
      <c r="A57" s="53" t="s">
        <v>21</v>
      </c>
      <c r="B57" s="50"/>
      <c r="C57" s="54">
        <f>R70</f>
        <v>3.1223384703196343E-4</v>
      </c>
      <c r="D57" s="55">
        <f t="shared" si="0"/>
        <v>0.11396535416666664</v>
      </c>
      <c r="E57" s="55">
        <f t="shared" si="1"/>
        <v>1.2565088662256521E-4</v>
      </c>
      <c r="F57" s="50"/>
      <c r="G57" s="50"/>
      <c r="H57" s="50"/>
      <c r="I57" s="50"/>
      <c r="J57" s="50"/>
      <c r="K57" s="50"/>
      <c r="L57" s="52"/>
    </row>
    <row r="58" spans="1:12" ht="13.5" thickBot="1" x14ac:dyDescent="0.25">
      <c r="A58" s="53" t="s">
        <v>20</v>
      </c>
      <c r="B58" s="50"/>
      <c r="C58" s="54">
        <f>S70</f>
        <v>9.0224257990867583E-5</v>
      </c>
      <c r="D58" s="55">
        <f t="shared" si="0"/>
        <v>3.293185416666667E-2</v>
      </c>
      <c r="E58" s="55">
        <f t="shared" si="1"/>
        <v>3.6308549246600517E-5</v>
      </c>
      <c r="F58" s="50"/>
      <c r="G58" s="50"/>
      <c r="H58" s="50"/>
      <c r="I58" s="50"/>
      <c r="J58" s="50"/>
      <c r="K58" s="50"/>
      <c r="L58" s="52"/>
    </row>
    <row r="59" spans="1:12" ht="13.5" thickBot="1" x14ac:dyDescent="0.25">
      <c r="A59" s="59" t="s">
        <v>62</v>
      </c>
      <c r="B59" s="50"/>
      <c r="C59" s="60">
        <f>B70</f>
        <v>-1.5021917808219053E-4</v>
      </c>
      <c r="D59" s="61">
        <f t="shared" si="0"/>
        <v>-5.4829999999999546E-2</v>
      </c>
      <c r="E59" s="60">
        <f t="shared" si="1"/>
        <v>-6.045203969128947E-5</v>
      </c>
      <c r="F59" s="50"/>
      <c r="G59" s="50"/>
      <c r="H59" s="50" t="s">
        <v>73</v>
      </c>
      <c r="I59" s="50"/>
      <c r="J59" s="50"/>
      <c r="K59" s="89">
        <f>E70</f>
        <v>-548.29999999999541</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63.75" x14ac:dyDescent="0.2">
      <c r="A70" s="4" t="str">
        <f>C20</f>
        <v>Your Agency - Transit Capital-SL</v>
      </c>
      <c r="B70" s="16">
        <f>SUM(P70:S70)</f>
        <v>-1.5021917808219053E-4</v>
      </c>
      <c r="C70" s="16">
        <f>(K36/35)*(V70/365)</f>
        <v>8.3773423049084528E-2</v>
      </c>
      <c r="D70" s="16">
        <f>K70*(V70/365)</f>
        <v>4.2808219178082192</v>
      </c>
      <c r="E70" s="5">
        <f>U70*(B70*365)/(MAX(F70,H70)/1000)</f>
        <v>-548.29999999999541</v>
      </c>
      <c r="F70" s="18">
        <f>E41</f>
        <v>0.93230000000000002</v>
      </c>
      <c r="G70" s="18">
        <f>E39</f>
        <v>1</v>
      </c>
      <c r="H70" s="18">
        <f>MAX(E39,J47)</f>
        <v>1</v>
      </c>
      <c r="I70" s="103">
        <f>K27/E30</f>
        <v>0.83333333333333337</v>
      </c>
      <c r="J70" s="20">
        <v>0</v>
      </c>
      <c r="K70" s="21">
        <f>K27*K30/E30</f>
        <v>6.25</v>
      </c>
      <c r="L70" s="21">
        <f>K33</f>
        <v>1</v>
      </c>
      <c r="M70" s="12">
        <v>1</v>
      </c>
      <c r="N70" s="25" t="str">
        <f>E33</f>
        <v>LD</v>
      </c>
      <c r="O70" s="7">
        <f t="shared" ref="O70:T70" si="3">($I$70*AV70*$M$70 + $J$70*BH70 + $K$70*BB70 - $L$70*(AP70)) * ($V$70/365)/1000</f>
        <v>-7.0201103253424657E-2</v>
      </c>
      <c r="P70" s="7">
        <f t="shared" si="3"/>
        <v>5.6880291095890551E-4</v>
      </c>
      <c r="Q70" s="7">
        <f t="shared" si="3"/>
        <v>-1.121480194063927E-3</v>
      </c>
      <c r="R70" s="7">
        <f t="shared" si="3"/>
        <v>3.1223384703196343E-4</v>
      </c>
      <c r="S70" s="7">
        <f t="shared" si="3"/>
        <v>9.0224257990867583E-5</v>
      </c>
      <c r="T70" s="7">
        <f t="shared" si="3"/>
        <v>2.1626769406392696E-5</v>
      </c>
      <c r="U70" s="6">
        <f>E36</f>
        <v>10</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Transit Capital</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HOVIxcbCLT6XzgLbpL/evXiRlFkLkaHcdWiDUbmtsymfV+i3461e34AgDFp6sCUDWo8IqCr4Em3z7kfFPaFkFw==" saltValue="muXI/x3UYo9mr6cJGq+IEA==" spinCount="100000" sheet="1" selectLockedCells="1"/>
  <mergeCells count="29">
    <mergeCell ref="A44:I45"/>
    <mergeCell ref="A47:F48"/>
    <mergeCell ref="G47:I47"/>
    <mergeCell ref="J47:K47"/>
    <mergeCell ref="E39:F39"/>
    <mergeCell ref="G38:K40"/>
    <mergeCell ref="A22:B22"/>
    <mergeCell ref="C22:K22"/>
    <mergeCell ref="O26:S28"/>
    <mergeCell ref="E41:F41"/>
    <mergeCell ref="D25:K25"/>
    <mergeCell ref="J41:K41"/>
    <mergeCell ref="G36:J36"/>
    <mergeCell ref="N16:V23"/>
    <mergeCell ref="C17:E17"/>
    <mergeCell ref="C18:E18"/>
    <mergeCell ref="C20:E20"/>
    <mergeCell ref="I20:K20"/>
    <mergeCell ref="A1:L1"/>
    <mergeCell ref="A2:L2"/>
    <mergeCell ref="A4:L4"/>
    <mergeCell ref="D3:I3"/>
    <mergeCell ref="C7:E7"/>
    <mergeCell ref="I7:K7"/>
    <mergeCell ref="C9:E9"/>
    <mergeCell ref="I9:K9"/>
    <mergeCell ref="C14:E14"/>
    <mergeCell ref="I14:K14"/>
    <mergeCell ref="C16:E16"/>
  </mergeCells>
  <phoneticPr fontId="13" type="noConversion"/>
  <dataValidations count="8">
    <dataValidation type="decimal" operator="lessThanOrEqual" allowBlank="1" showInputMessage="1" showErrorMessage="1" errorTitle="Warning:" error="Bicycle trip length should be less than 10 miles." sqref="K57:K58" xr:uid="{00000000-0002-0000-0500-000001000000}">
      <formula1>10</formula1>
    </dataValidation>
    <dataValidation type="list" allowBlank="1" showInputMessage="1" showErrorMessage="1" sqref="E33" xr:uid="{00000000-0002-0000-0500-000002000000}">
      <formula1>"ALL,LD"</formula1>
    </dataValidation>
    <dataValidation type="whole" operator="lessThan" allowBlank="1" showErrorMessage="1" error="The number of days in a year may not exceed 365.  The number of annual working days is typically 250." sqref="E27" xr:uid="{00000000-0002-0000-0500-000003000000}">
      <formula1>366</formula1>
    </dataValidation>
    <dataValidation type="whole" operator="greaterThan" allowBlank="1" showInputMessage="1" showErrorMessage="1" error="Enter a whole number only - no text." sqref="E36" xr:uid="{00000000-0002-0000-0500-000004000000}">
      <formula1>0</formula1>
    </dataValidation>
    <dataValidation type="list" showInputMessage="1" showErrorMessage="1" error="Cell may not be left blank." sqref="I16" xr:uid="{00000000-0002-0000-0500-000005000000}">
      <formula1>"BE,DA,SL,TO,WE"</formula1>
    </dataValidation>
    <dataValidation type="textLength" operator="lessThan" allowBlank="1" showErrorMessage="1" promptTitle="Error" prompt="Please limit description to 500 characters." sqref="C22:K22" xr:uid="{BE727DCF-B8E9-4CD5-9162-74FFED86556F}">
      <formula1>2000</formula1>
    </dataValidation>
    <dataValidation type="list" allowBlank="1" showInputMessage="1" showErrorMessage="1" sqref="K44" xr:uid="{E117B94D-A096-4EFD-8A7A-3957ED2109F9}">
      <formula1>"No, Yes"</formula1>
    </dataValidation>
    <dataValidation type="whole" operator="lessThan" allowBlank="1" showInputMessage="1" showErrorMessage="1" sqref="J53:J54" xr:uid="{00000000-0002-0000-0500-000000000000}">
      <formula1>366</formula1>
    </dataValidation>
  </dataValidations>
  <hyperlinks>
    <hyperlink ref="I9" r:id="rId1" display="kip@wfrc.org" xr:uid="{00000000-0004-0000-0500-000000000000}"/>
  </hyperlinks>
  <pageMargins left="0.75" right="0.75" top="1" bottom="1" header="0.5" footer="0.5"/>
  <pageSetup scale="62"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pageSetUpPr fitToPage="1"/>
  </sheetPr>
  <dimension ref="A1:CB74"/>
  <sheetViews>
    <sheetView showGridLines="0" zoomScaleNormal="100" workbookViewId="0">
      <pane ySplit="4" topLeftCell="A5" activePane="bottomLeft" state="frozen"/>
      <selection activeCell="T70" sqref="T70"/>
      <selection pane="bottomLeft" activeCell="J41" sqref="J41:K41"/>
    </sheetView>
  </sheetViews>
  <sheetFormatPr defaultRowHeight="12.75" x14ac:dyDescent="0.2"/>
  <cols>
    <col min="2" max="2" width="12" customWidth="1"/>
    <col min="3" max="3" width="9.42578125" bestFit="1"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1.710937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55</v>
      </c>
      <c r="B2" s="437"/>
      <c r="C2" s="437"/>
      <c r="D2" s="437"/>
      <c r="E2" s="437"/>
      <c r="F2" s="437"/>
      <c r="G2" s="437"/>
      <c r="H2" s="437"/>
      <c r="I2" s="437"/>
      <c r="J2" s="437"/>
      <c r="K2" s="437"/>
      <c r="L2" s="438"/>
    </row>
    <row r="3" spans="1:22" ht="13.5" thickTop="1" x14ac:dyDescent="0.2">
      <c r="A3" s="27"/>
      <c r="B3" s="170"/>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133</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209</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41</v>
      </c>
      <c r="C17" s="439" t="s">
        <v>210</v>
      </c>
      <c r="D17" s="440"/>
      <c r="E17" s="441"/>
      <c r="F17" s="27"/>
      <c r="G17" s="27"/>
      <c r="H17" s="27"/>
      <c r="I17" s="27"/>
      <c r="J17" s="27"/>
      <c r="K17" s="27"/>
      <c r="L17" s="34"/>
      <c r="N17" s="399"/>
      <c r="O17" s="400"/>
      <c r="P17" s="400"/>
      <c r="Q17" s="400"/>
      <c r="R17" s="400"/>
      <c r="S17" s="400"/>
      <c r="T17" s="400"/>
      <c r="U17" s="400"/>
      <c r="V17" s="401"/>
    </row>
    <row r="18" spans="1:22" x14ac:dyDescent="0.2">
      <c r="A18" s="33"/>
      <c r="B18" s="38" t="s">
        <v>42</v>
      </c>
      <c r="C18" s="439" t="s">
        <v>211</v>
      </c>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"&amp;C14&amp;"-"&amp;I16</f>
        <v>Your Agency - Transit Fares-SL</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D25" s="481" t="s">
        <v>227</v>
      </c>
      <c r="E25" s="482"/>
      <c r="F25" s="482"/>
      <c r="G25" s="482"/>
      <c r="H25" s="482"/>
      <c r="I25" s="482"/>
      <c r="J25" s="482"/>
      <c r="K25" s="483"/>
      <c r="L25" s="27"/>
    </row>
    <row r="26" spans="1:22" x14ac:dyDescent="0.2">
      <c r="A26" s="30"/>
      <c r="B26" s="31"/>
      <c r="C26" s="31"/>
      <c r="D26" s="31"/>
      <c r="E26" s="31"/>
      <c r="F26" s="31"/>
      <c r="G26" s="31"/>
      <c r="H26" s="31"/>
      <c r="I26" s="31"/>
      <c r="J26" s="31"/>
      <c r="K26" s="31"/>
      <c r="L26" s="32"/>
      <c r="O26" s="456"/>
      <c r="P26" s="456"/>
      <c r="Q26" s="456"/>
      <c r="R26" s="456"/>
      <c r="S26" s="456"/>
    </row>
    <row r="27" spans="1:22" ht="12.75" customHeight="1" x14ac:dyDescent="0.2">
      <c r="A27" s="33" t="s">
        <v>8</v>
      </c>
      <c r="B27" s="27"/>
      <c r="C27" s="27"/>
      <c r="D27" s="27"/>
      <c r="E27" s="345">
        <v>250</v>
      </c>
      <c r="F27" s="27"/>
      <c r="G27" s="71" t="s">
        <v>165</v>
      </c>
      <c r="H27" s="27"/>
      <c r="I27" s="72"/>
      <c r="J27" s="72"/>
      <c r="K27" s="349">
        <v>1</v>
      </c>
      <c r="L27" s="68" t="s">
        <v>120</v>
      </c>
      <c r="O27" s="456"/>
      <c r="P27" s="456"/>
      <c r="Q27" s="456"/>
      <c r="R27" s="456"/>
      <c r="S27" s="456"/>
    </row>
    <row r="28" spans="1:22" x14ac:dyDescent="0.2">
      <c r="A28" s="43" t="s">
        <v>44</v>
      </c>
      <c r="B28" s="27"/>
      <c r="C28" s="27"/>
      <c r="D28" s="27"/>
      <c r="E28" s="27"/>
      <c r="F28" s="27"/>
      <c r="G28" s="79" t="s">
        <v>131</v>
      </c>
      <c r="H28" s="27"/>
      <c r="I28" s="75"/>
      <c r="J28" s="75"/>
      <c r="K28" s="75"/>
      <c r="L28" s="34"/>
      <c r="O28" s="456"/>
      <c r="P28" s="456"/>
      <c r="Q28" s="456"/>
      <c r="R28" s="456"/>
      <c r="S28" s="456"/>
    </row>
    <row r="29" spans="1:22" x14ac:dyDescent="0.2">
      <c r="A29" s="43"/>
      <c r="B29" s="27"/>
      <c r="C29" s="27"/>
      <c r="D29" s="27"/>
      <c r="E29" s="27"/>
      <c r="F29" s="27"/>
      <c r="G29" s="39"/>
      <c r="H29" s="27"/>
      <c r="I29" s="75"/>
      <c r="J29" s="75"/>
      <c r="K29" s="75"/>
      <c r="L29" s="34"/>
    </row>
    <row r="30" spans="1:22" x14ac:dyDescent="0.2">
      <c r="A30" s="33" t="s">
        <v>34</v>
      </c>
      <c r="B30" s="27"/>
      <c r="C30" s="27"/>
      <c r="D30" s="27"/>
      <c r="E30" s="345">
        <v>1.2</v>
      </c>
      <c r="F30" s="27"/>
      <c r="G30" s="27" t="s">
        <v>127</v>
      </c>
      <c r="H30" s="75"/>
      <c r="I30" s="75"/>
      <c r="J30" s="75"/>
      <c r="K30" s="345">
        <v>7.5</v>
      </c>
      <c r="L30" s="34"/>
    </row>
    <row r="31" spans="1:22" x14ac:dyDescent="0.2">
      <c r="A31" s="43" t="s">
        <v>35</v>
      </c>
      <c r="B31" s="27"/>
      <c r="C31" s="27"/>
      <c r="D31" s="27"/>
      <c r="E31" s="67"/>
      <c r="F31" s="27"/>
      <c r="G31" s="39" t="s">
        <v>213</v>
      </c>
      <c r="H31" s="75"/>
      <c r="I31" s="75"/>
      <c r="J31" s="75"/>
      <c r="K31" s="75"/>
      <c r="L31" s="34"/>
    </row>
    <row r="32" spans="1:22" x14ac:dyDescent="0.2">
      <c r="A32" s="33"/>
      <c r="B32" s="27"/>
      <c r="C32" s="27"/>
      <c r="D32" s="27"/>
      <c r="E32" s="27"/>
      <c r="F32" s="27"/>
      <c r="G32" s="27"/>
      <c r="H32" s="27"/>
      <c r="I32" s="27"/>
      <c r="J32" s="27"/>
      <c r="K32" s="27"/>
      <c r="L32" s="34"/>
    </row>
    <row r="33" spans="1:12" x14ac:dyDescent="0.2">
      <c r="A33" s="33" t="s">
        <v>36</v>
      </c>
      <c r="B33" s="27"/>
      <c r="C33" s="27"/>
      <c r="D33" s="27"/>
      <c r="E33" s="45" t="s">
        <v>29</v>
      </c>
      <c r="F33" s="27"/>
      <c r="G33" s="449" t="s">
        <v>225</v>
      </c>
      <c r="H33" s="449"/>
      <c r="I33" s="449"/>
      <c r="J33" s="407"/>
      <c r="K33" s="107">
        <f>D70</f>
        <v>4.2808219178082192</v>
      </c>
      <c r="L33" s="34"/>
    </row>
    <row r="34" spans="1:12" x14ac:dyDescent="0.2">
      <c r="A34" s="43" t="s">
        <v>53</v>
      </c>
      <c r="B34" s="27"/>
      <c r="C34" s="27"/>
      <c r="D34" s="27"/>
      <c r="E34" s="27"/>
      <c r="F34" s="27"/>
      <c r="G34" s="108" t="s">
        <v>226</v>
      </c>
      <c r="H34" s="277"/>
      <c r="I34" s="277"/>
      <c r="J34" s="27"/>
      <c r="K34" s="27"/>
      <c r="L34" s="34"/>
    </row>
    <row r="35" spans="1:12" x14ac:dyDescent="0.2">
      <c r="A35" s="33"/>
      <c r="B35" s="27"/>
      <c r="C35" s="27"/>
      <c r="D35" s="27"/>
      <c r="E35" s="27"/>
      <c r="F35" s="27"/>
      <c r="L35" s="34"/>
    </row>
    <row r="36" spans="1:12" ht="12.75" customHeight="1" x14ac:dyDescent="0.2">
      <c r="A36" s="33" t="s">
        <v>351</v>
      </c>
      <c r="B36" s="27"/>
      <c r="C36" s="27"/>
      <c r="D36" s="27"/>
      <c r="E36" s="345">
        <v>1</v>
      </c>
      <c r="F36" s="27"/>
      <c r="G36" s="470" t="s">
        <v>161</v>
      </c>
      <c r="H36" s="471"/>
      <c r="I36" s="471"/>
      <c r="J36" s="471"/>
      <c r="K36" s="472"/>
      <c r="L36" s="208"/>
    </row>
    <row r="37" spans="1:12" x14ac:dyDescent="0.2">
      <c r="A37" s="43" t="s">
        <v>357</v>
      </c>
      <c r="B37" s="27"/>
      <c r="C37" s="27"/>
      <c r="D37" s="27"/>
      <c r="E37" s="27"/>
      <c r="F37" s="27"/>
      <c r="G37" s="475"/>
      <c r="H37" s="476"/>
      <c r="I37" s="476"/>
      <c r="J37" s="476"/>
      <c r="K37" s="477"/>
      <c r="L37" s="208"/>
    </row>
    <row r="38" spans="1:12" x14ac:dyDescent="0.2">
      <c r="A38" s="33"/>
      <c r="B38" s="27"/>
      <c r="C38" s="27"/>
      <c r="D38" s="27"/>
      <c r="E38" s="27"/>
      <c r="F38" s="27"/>
      <c r="G38" s="270"/>
      <c r="H38" s="270"/>
      <c r="I38" s="270"/>
      <c r="J38" s="270"/>
      <c r="K38" s="270"/>
      <c r="L38" s="34"/>
    </row>
    <row r="39" spans="1:12" x14ac:dyDescent="0.2">
      <c r="A39" s="33" t="s">
        <v>396</v>
      </c>
      <c r="B39" s="27"/>
      <c r="C39" s="27"/>
      <c r="D39" s="27"/>
      <c r="E39" s="408">
        <v>1</v>
      </c>
      <c r="F39" s="409"/>
      <c r="G39" s="357"/>
      <c r="H39" s="357"/>
      <c r="I39" s="357"/>
      <c r="J39" s="357"/>
      <c r="K39" s="357"/>
      <c r="L39" s="34"/>
    </row>
    <row r="40" spans="1:12" x14ac:dyDescent="0.2">
      <c r="A40" s="265" t="s">
        <v>81</v>
      </c>
      <c r="B40" s="27"/>
      <c r="C40" s="27"/>
      <c r="D40" s="27"/>
      <c r="E40" s="27"/>
      <c r="F40" s="27"/>
      <c r="G40" s="357"/>
      <c r="H40" s="357"/>
      <c r="I40" s="357"/>
      <c r="J40" s="357"/>
      <c r="K40" s="357"/>
      <c r="L40" s="208"/>
    </row>
    <row r="41" spans="1:12" ht="12.75" customHeight="1" x14ac:dyDescent="0.2">
      <c r="A41" s="33" t="s">
        <v>37</v>
      </c>
      <c r="B41" s="27"/>
      <c r="C41" s="27"/>
      <c r="D41" s="27"/>
      <c r="E41" s="408">
        <f>0.9323*E39</f>
        <v>0.93230000000000002</v>
      </c>
      <c r="F41" s="409"/>
      <c r="G41" s="27"/>
      <c r="H41" s="27" t="s">
        <v>395</v>
      </c>
      <c r="I41" s="27"/>
      <c r="J41" s="408">
        <f>0.0677*E39</f>
        <v>6.7699999999999996E-2</v>
      </c>
      <c r="K41" s="409"/>
      <c r="L41" s="358"/>
    </row>
    <row r="42" spans="1:12" x14ac:dyDescent="0.2">
      <c r="A42" s="359" t="s">
        <v>1354</v>
      </c>
      <c r="H42" s="359" t="s">
        <v>408</v>
      </c>
      <c r="L42" s="358"/>
    </row>
    <row r="43" spans="1:12" x14ac:dyDescent="0.2">
      <c r="A43" s="265"/>
      <c r="B43" s="27"/>
      <c r="C43" s="27"/>
      <c r="D43" s="27"/>
      <c r="E43" s="27"/>
      <c r="F43" s="27"/>
      <c r="G43" s="357"/>
      <c r="H43" s="357"/>
      <c r="I43" s="357"/>
      <c r="J43" s="357"/>
      <c r="K43" s="357"/>
      <c r="L43" s="358"/>
    </row>
    <row r="44" spans="1:12" ht="12.75" customHeight="1"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ht="12.75" customHeight="1"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49" spans="1:12" x14ac:dyDescent="0.2">
      <c r="A49" s="27"/>
      <c r="B49" s="27"/>
      <c r="C49" s="27"/>
      <c r="D49" s="27"/>
      <c r="E49" s="27"/>
      <c r="F49" s="27"/>
      <c r="G49" s="27"/>
      <c r="H49" s="27"/>
      <c r="I49" s="27"/>
      <c r="J49" s="27"/>
      <c r="K49" s="27"/>
      <c r="L49" s="27"/>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3.8980878995433788E-5</v>
      </c>
      <c r="D53" s="325">
        <f t="shared" ref="D53:D59" si="0">C53*365</f>
        <v>1.4228020833333332E-2</v>
      </c>
      <c r="E53" s="326">
        <f t="shared" ref="E53:E59" si="1">C53*1000/453.5/2000*365</f>
        <v>1.5686902793090775E-5</v>
      </c>
      <c r="F53" s="50"/>
      <c r="G53" s="56" t="s">
        <v>80</v>
      </c>
      <c r="H53" s="50"/>
      <c r="I53" s="50"/>
      <c r="J53" s="57">
        <f>C70</f>
        <v>8.3773423049084528E-2</v>
      </c>
      <c r="K53" s="58">
        <f>J53*365</f>
        <v>30.577299412915853</v>
      </c>
      <c r="L53" s="52"/>
    </row>
    <row r="54" spans="1:12" ht="13.5" thickBot="1" x14ac:dyDescent="0.25">
      <c r="A54" s="316" t="s">
        <v>1346</v>
      </c>
      <c r="B54" s="317"/>
      <c r="C54" s="338">
        <f>O70</f>
        <v>0.95155140839041097</v>
      </c>
      <c r="D54" s="338">
        <f>C54*365</f>
        <v>347.31626406250001</v>
      </c>
      <c r="E54" s="339">
        <f t="shared" si="1"/>
        <v>0.38292862630926128</v>
      </c>
      <c r="F54" s="50"/>
      <c r="G54" s="56" t="s">
        <v>115</v>
      </c>
      <c r="H54" s="50"/>
      <c r="I54" s="50"/>
      <c r="J54" s="57">
        <f>D70</f>
        <v>4.2808219178082192</v>
      </c>
      <c r="K54" s="58">
        <f>J54*365</f>
        <v>1562.5</v>
      </c>
      <c r="L54" s="52"/>
    </row>
    <row r="55" spans="1:12" x14ac:dyDescent="0.2">
      <c r="A55" s="53" t="s">
        <v>22</v>
      </c>
      <c r="B55" s="50"/>
      <c r="C55" s="54">
        <f>P70</f>
        <v>8.63361044520548E-3</v>
      </c>
      <c r="D55" s="55">
        <f t="shared" si="0"/>
        <v>3.1512678125</v>
      </c>
      <c r="E55" s="55">
        <f t="shared" si="1"/>
        <v>3.4743856808158772E-3</v>
      </c>
      <c r="F55" s="50"/>
      <c r="G55" s="56" t="s">
        <v>320</v>
      </c>
      <c r="H55" s="50"/>
      <c r="I55" s="50"/>
      <c r="J55" s="183">
        <f>J53*0.218</f>
        <v>1.8262606224700426E-2</v>
      </c>
      <c r="K55" s="184">
        <f>K53*0.218</f>
        <v>6.6658512720156562</v>
      </c>
      <c r="L55" s="52"/>
    </row>
    <row r="56" spans="1:12" x14ac:dyDescent="0.2">
      <c r="A56" s="53" t="s">
        <v>100</v>
      </c>
      <c r="B56" s="50"/>
      <c r="C56" s="54">
        <f>Q70</f>
        <v>2.2724857305936075E-4</v>
      </c>
      <c r="D56" s="55">
        <f t="shared" si="0"/>
        <v>8.2945729166666676E-2</v>
      </c>
      <c r="E56" s="55">
        <f t="shared" si="1"/>
        <v>9.1450638552002954E-5</v>
      </c>
      <c r="F56" s="50"/>
      <c r="G56" s="182" t="s">
        <v>385</v>
      </c>
      <c r="H56" s="50"/>
      <c r="I56" s="50"/>
      <c r="J56" s="50"/>
      <c r="K56" s="50"/>
      <c r="L56" s="52"/>
    </row>
    <row r="57" spans="1:12" x14ac:dyDescent="0.2">
      <c r="A57" s="53" t="s">
        <v>21</v>
      </c>
      <c r="B57" s="50"/>
      <c r="C57" s="54">
        <f>R70</f>
        <v>4.2867494292237433E-4</v>
      </c>
      <c r="D57" s="55">
        <f t="shared" si="0"/>
        <v>0.15646635416666663</v>
      </c>
      <c r="E57" s="55">
        <f t="shared" si="1"/>
        <v>1.7250976203601613E-4</v>
      </c>
      <c r="F57" s="50"/>
      <c r="G57" s="50"/>
      <c r="H57" s="50"/>
      <c r="I57" s="50"/>
      <c r="J57" s="50"/>
      <c r="K57" s="50"/>
      <c r="L57" s="52"/>
    </row>
    <row r="58" spans="1:12" ht="13.5" thickBot="1" x14ac:dyDescent="0.25">
      <c r="A58" s="53" t="s">
        <v>20</v>
      </c>
      <c r="B58" s="50"/>
      <c r="C58" s="54">
        <f>S70</f>
        <v>1.6832562785388128E-4</v>
      </c>
      <c r="D58" s="55">
        <f t="shared" si="0"/>
        <v>6.1438854166666668E-2</v>
      </c>
      <c r="E58" s="55">
        <f t="shared" si="1"/>
        <v>6.77385382212422E-5</v>
      </c>
      <c r="F58" s="50"/>
      <c r="G58" s="50"/>
      <c r="H58" s="50"/>
      <c r="I58" s="50"/>
      <c r="J58" s="50"/>
      <c r="K58" s="50"/>
      <c r="L58" s="52"/>
    </row>
    <row r="59" spans="1:12" ht="13.5" thickBot="1" x14ac:dyDescent="0.25">
      <c r="A59" s="59" t="s">
        <v>62</v>
      </c>
      <c r="B59" s="50"/>
      <c r="C59" s="60">
        <f>B70</f>
        <v>9.4578595890410962E-3</v>
      </c>
      <c r="D59" s="61">
        <f t="shared" si="0"/>
        <v>3.4521187499999999</v>
      </c>
      <c r="E59" s="60">
        <f t="shared" si="1"/>
        <v>3.8060846196251372E-3</v>
      </c>
      <c r="F59" s="50"/>
      <c r="G59" s="50"/>
      <c r="H59" s="50" t="s">
        <v>73</v>
      </c>
      <c r="I59" s="50"/>
      <c r="J59" s="50"/>
      <c r="K59" s="89">
        <f>E70</f>
        <v>3452.1187499999996</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51" x14ac:dyDescent="0.2">
      <c r="A70" s="4" t="str">
        <f>C20</f>
        <v>Your Agency - Transit Fares-SL</v>
      </c>
      <c r="B70" s="16">
        <f>SUM(P70:S70)</f>
        <v>9.4578595890410962E-3</v>
      </c>
      <c r="C70" s="16">
        <f>(K33/35)*(V70/365)</f>
        <v>8.3773423049084528E-2</v>
      </c>
      <c r="D70" s="16">
        <f>K70*(V70/365)</f>
        <v>4.2808219178082192</v>
      </c>
      <c r="E70" s="5">
        <f>U70*(B70*365)/(MAX(F70,H70)/1000)</f>
        <v>3452.1187499999996</v>
      </c>
      <c r="F70" s="18">
        <f>E41</f>
        <v>0.93230000000000002</v>
      </c>
      <c r="G70" s="18">
        <f>E39</f>
        <v>1</v>
      </c>
      <c r="H70" s="18">
        <f>MAX(E39,J47)</f>
        <v>1</v>
      </c>
      <c r="I70" s="103">
        <f>K27/E30</f>
        <v>0.83333333333333337</v>
      </c>
      <c r="J70" s="20">
        <v>0</v>
      </c>
      <c r="K70" s="21">
        <f>K27*K30/E30</f>
        <v>6.25</v>
      </c>
      <c r="L70" s="21">
        <f>K36</f>
        <v>0</v>
      </c>
      <c r="M70" s="12">
        <v>1</v>
      </c>
      <c r="N70" s="25" t="str">
        <f>E33</f>
        <v>LD</v>
      </c>
      <c r="O70" s="7">
        <f t="shared" ref="O70:T70" si="3">($I$70*AV70*$M$70 + $J$70*BH70 + $K$70*BB70 - $L$70*(AP70)) * ($V$70/365)/1000</f>
        <v>0.95155140839041097</v>
      </c>
      <c r="P70" s="7">
        <f t="shared" si="3"/>
        <v>8.63361044520548E-3</v>
      </c>
      <c r="Q70" s="7">
        <f t="shared" si="3"/>
        <v>2.2724857305936075E-4</v>
      </c>
      <c r="R70" s="7">
        <f t="shared" si="3"/>
        <v>4.2867494292237433E-4</v>
      </c>
      <c r="S70" s="7">
        <f t="shared" si="3"/>
        <v>1.6832562785388128E-4</v>
      </c>
      <c r="T70" s="7">
        <f t="shared" si="3"/>
        <v>3.8980878995433788E-5</v>
      </c>
      <c r="U70" s="6">
        <f>E36</f>
        <v>1</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Transit Fares</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R6BrdyzUIXsop695Li/0UaDGaa8HVpciXqgLpSqQQaCEJBDAFu786A2OGW2Qe/CkoXYLTl0Zgrhniboi37l20g==" saltValue="1nI/5NdAgl4wkxtzPRbUAg==" spinCount="100000" sheet="1" selectLockedCells="1"/>
  <mergeCells count="29">
    <mergeCell ref="A44:I45"/>
    <mergeCell ref="A47:F48"/>
    <mergeCell ref="G47:I47"/>
    <mergeCell ref="J47:K47"/>
    <mergeCell ref="G33:J33"/>
    <mergeCell ref="G36:K37"/>
    <mergeCell ref="E39:F39"/>
    <mergeCell ref="A22:B22"/>
    <mergeCell ref="C22:K22"/>
    <mergeCell ref="O26:S28"/>
    <mergeCell ref="E41:F41"/>
    <mergeCell ref="D25:K25"/>
    <mergeCell ref="J41:K41"/>
    <mergeCell ref="N16:V23"/>
    <mergeCell ref="C17:E17"/>
    <mergeCell ref="C18:E18"/>
    <mergeCell ref="C20:E20"/>
    <mergeCell ref="I20:K20"/>
    <mergeCell ref="A1:L1"/>
    <mergeCell ref="A2:L2"/>
    <mergeCell ref="A4:L4"/>
    <mergeCell ref="D3:I3"/>
    <mergeCell ref="C7:E7"/>
    <mergeCell ref="I7:K7"/>
    <mergeCell ref="C9:E9"/>
    <mergeCell ref="I9:K9"/>
    <mergeCell ref="C14:E14"/>
    <mergeCell ref="I14:K14"/>
    <mergeCell ref="C16:E16"/>
  </mergeCells>
  <phoneticPr fontId="13" type="noConversion"/>
  <dataValidations count="8">
    <dataValidation type="decimal" operator="lessThanOrEqual" allowBlank="1" showInputMessage="1" showErrorMessage="1" errorTitle="Warning:" error="Bicycle trip length should be less than 10 miles." sqref="K57:K58" xr:uid="{00000000-0002-0000-0600-000001000000}">
      <formula1>10</formula1>
    </dataValidation>
    <dataValidation type="list" allowBlank="1" showInputMessage="1" showErrorMessage="1" sqref="E33" xr:uid="{00000000-0002-0000-0600-000002000000}">
      <formula1>"ALL,LD"</formula1>
    </dataValidation>
    <dataValidation type="whole" operator="lessThan" allowBlank="1" showErrorMessage="1" error="The number of days in a year may not exceed 365.  The number of annual working days is typically 250." sqref="E27" xr:uid="{00000000-0002-0000-0600-000003000000}">
      <formula1>366</formula1>
    </dataValidation>
    <dataValidation type="whole" operator="greaterThan" allowBlank="1" showInputMessage="1" showErrorMessage="1" error="Enter a whole number only - no text." sqref="E36" xr:uid="{00000000-0002-0000-0600-000004000000}">
      <formula1>0</formula1>
    </dataValidation>
    <dataValidation type="list" showInputMessage="1" showErrorMessage="1" error="Cell may not be left blank." sqref="I16" xr:uid="{00000000-0002-0000-0600-000005000000}">
      <formula1>"BE,DA,SL,TO,WE"</formula1>
    </dataValidation>
    <dataValidation type="textLength" operator="lessThan" allowBlank="1" showErrorMessage="1" promptTitle="Error" prompt="Please limit description to 500 characters." sqref="C22:K22" xr:uid="{C7568D84-20E5-40F1-BDA5-B23256CC6123}">
      <formula1>2000</formula1>
    </dataValidation>
    <dataValidation type="list" allowBlank="1" showInputMessage="1" showErrorMessage="1" sqref="K44" xr:uid="{2E83A990-DF0C-4E0B-BD22-BCCB265D483F}">
      <formula1>"No, Yes"</formula1>
    </dataValidation>
    <dataValidation type="whole" operator="lessThan" allowBlank="1" showInputMessage="1" showErrorMessage="1" sqref="J53:J54" xr:uid="{00000000-0002-0000-0600-000000000000}">
      <formula1>366</formula1>
    </dataValidation>
  </dataValidations>
  <hyperlinks>
    <hyperlink ref="I9" r:id="rId1" display="kip@wfrc.org" xr:uid="{00000000-0004-0000-0600-000000000000}"/>
  </hyperlinks>
  <pageMargins left="0.75" right="0.75" top="1" bottom="1" header="0.5" footer="0.5"/>
  <pageSetup scale="63"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FF0000"/>
    <pageSetUpPr fitToPage="1"/>
  </sheetPr>
  <dimension ref="A1:CB74"/>
  <sheetViews>
    <sheetView showGridLines="0" zoomScaleNormal="100" workbookViewId="0">
      <pane ySplit="4" topLeftCell="A5" activePane="bottomLeft" state="frozen"/>
      <selection activeCell="T70" sqref="T70"/>
      <selection pane="bottomLeft" activeCell="K44" sqref="K44"/>
    </sheetView>
  </sheetViews>
  <sheetFormatPr defaultRowHeight="12.75" x14ac:dyDescent="0.2"/>
  <cols>
    <col min="2" max="2" width="12" customWidth="1"/>
    <col min="3" max="3" width="9.42578125" bestFit="1" customWidth="1"/>
    <col min="4" max="4" width="11" customWidth="1"/>
    <col min="5" max="5" width="13.42578125" customWidth="1"/>
    <col min="6" max="6" width="11.7109375" customWidth="1"/>
    <col min="7" max="8" width="10" customWidth="1"/>
    <col min="9" max="9" width="11.5703125" customWidth="1"/>
    <col min="11" max="11" width="9.5703125" bestFit="1" customWidth="1"/>
    <col min="13" max="13" width="12.7109375" bestFit="1" customWidth="1"/>
    <col min="14" max="15" width="10.42578125" bestFit="1" customWidth="1"/>
    <col min="16" max="16" width="8.7109375" customWidth="1"/>
    <col min="17" max="17" width="16" bestFit="1" customWidth="1"/>
    <col min="18" max="18" width="7.28515625" bestFit="1" customWidth="1"/>
    <col min="19" max="19" width="7.5703125" bestFit="1" customWidth="1"/>
    <col min="20" max="20" width="5.28515625" bestFit="1" customWidth="1"/>
    <col min="21" max="21" width="12.28515625" bestFit="1" customWidth="1"/>
    <col min="22" max="22" width="19.28515625" bestFit="1" customWidth="1"/>
    <col min="23" max="23" width="13.7109375" bestFit="1" customWidth="1"/>
    <col min="24" max="24" width="11.7109375" bestFit="1" customWidth="1"/>
    <col min="25" max="25" width="6.28515625" bestFit="1" customWidth="1"/>
    <col min="26" max="26" width="9.7109375" bestFit="1" customWidth="1"/>
    <col min="27" max="27" width="6.7109375" bestFit="1" customWidth="1"/>
    <col min="28" max="28" width="11.28515625" bestFit="1" customWidth="1"/>
    <col min="29" max="29" width="20.5703125" bestFit="1" customWidth="1"/>
    <col min="30" max="30" width="11.7109375" bestFit="1" customWidth="1"/>
    <col min="31" max="32" width="11.7109375" customWidth="1"/>
    <col min="33" max="57" width="14.28515625" customWidth="1"/>
    <col min="58" max="58" width="7.7109375" bestFit="1" customWidth="1"/>
    <col min="60" max="63" width="10.5703125" customWidth="1"/>
    <col min="64" max="64" width="12.28515625" customWidth="1"/>
    <col min="65" max="65" width="11.7109375" customWidth="1"/>
    <col min="72" max="72" width="11" customWidth="1"/>
    <col min="80" max="80" width="9.7109375" customWidth="1"/>
  </cols>
  <sheetData>
    <row r="1" spans="1:22" ht="18" thickTop="1" x14ac:dyDescent="0.25">
      <c r="A1" s="433" t="str">
        <f>CONCATENATE("Emissions Analysis Form (",I18-5,"-",I18," TIP)")</f>
        <v>Emissions Analysis Form (2026-2031 TIP)</v>
      </c>
      <c r="B1" s="434"/>
      <c r="C1" s="434"/>
      <c r="D1" s="434"/>
      <c r="E1" s="434"/>
      <c r="F1" s="434"/>
      <c r="G1" s="434"/>
      <c r="H1" s="434"/>
      <c r="I1" s="434"/>
      <c r="J1" s="434"/>
      <c r="K1" s="434"/>
      <c r="L1" s="435"/>
    </row>
    <row r="2" spans="1:22" ht="16.5" thickBot="1" x14ac:dyDescent="0.3">
      <c r="A2" s="436" t="s">
        <v>171</v>
      </c>
      <c r="B2" s="437"/>
      <c r="C2" s="437"/>
      <c r="D2" s="437"/>
      <c r="E2" s="437"/>
      <c r="F2" s="437"/>
      <c r="G2" s="437"/>
      <c r="H2" s="437"/>
      <c r="I2" s="437"/>
      <c r="J2" s="437"/>
      <c r="K2" s="437"/>
      <c r="L2" s="438"/>
    </row>
    <row r="3" spans="1:22" ht="13.5" thickTop="1" x14ac:dyDescent="0.2">
      <c r="A3" s="27"/>
      <c r="B3" s="170"/>
      <c r="C3" s="28"/>
      <c r="D3" s="410"/>
      <c r="E3" s="410"/>
      <c r="F3" s="410"/>
      <c r="G3" s="410"/>
      <c r="H3" s="410"/>
      <c r="I3" s="410"/>
      <c r="J3" s="28"/>
      <c r="K3" s="28"/>
      <c r="L3" s="28"/>
    </row>
    <row r="4" spans="1:22" ht="19.5" x14ac:dyDescent="0.35">
      <c r="A4" s="442" t="s">
        <v>236</v>
      </c>
      <c r="B4" s="443"/>
      <c r="C4" s="443"/>
      <c r="D4" s="443"/>
      <c r="E4" s="443"/>
      <c r="F4" s="443"/>
      <c r="G4" s="443"/>
      <c r="H4" s="443"/>
      <c r="I4" s="443"/>
      <c r="J4" s="443"/>
      <c r="K4" s="443"/>
      <c r="L4" s="444"/>
    </row>
    <row r="5" spans="1:22" ht="13.5" thickBot="1" x14ac:dyDescent="0.25">
      <c r="A5" s="29" t="s">
        <v>30</v>
      </c>
      <c r="B5" s="27"/>
      <c r="C5" s="27"/>
      <c r="D5" s="27"/>
      <c r="E5" s="27"/>
      <c r="F5" s="27"/>
      <c r="G5" s="27"/>
      <c r="H5" s="27"/>
      <c r="I5" s="27"/>
      <c r="J5" s="27"/>
      <c r="K5" s="27"/>
      <c r="L5" s="27"/>
    </row>
    <row r="6" spans="1:22" x14ac:dyDescent="0.2">
      <c r="A6" s="30"/>
      <c r="B6" s="31"/>
      <c r="C6" s="31"/>
      <c r="D6" s="31"/>
      <c r="E6" s="31"/>
      <c r="F6" s="31"/>
      <c r="G6" s="31"/>
      <c r="H6" s="31"/>
      <c r="I6" s="31"/>
      <c r="J6" s="31"/>
      <c r="K6" s="31"/>
      <c r="L6" s="32"/>
    </row>
    <row r="7" spans="1:22" x14ac:dyDescent="0.2">
      <c r="A7" s="33" t="s">
        <v>103</v>
      </c>
      <c r="B7" s="27"/>
      <c r="C7" s="439" t="s">
        <v>204</v>
      </c>
      <c r="D7" s="440"/>
      <c r="E7" s="441"/>
      <c r="F7" s="27"/>
      <c r="G7" s="27" t="s">
        <v>6</v>
      </c>
      <c r="H7" s="27"/>
      <c r="I7" s="445" t="s">
        <v>206</v>
      </c>
      <c r="J7" s="446"/>
      <c r="K7" s="447"/>
      <c r="L7" s="34"/>
    </row>
    <row r="8" spans="1:22" x14ac:dyDescent="0.2">
      <c r="A8" s="33"/>
      <c r="B8" s="27"/>
      <c r="C8" s="27"/>
      <c r="D8" s="27"/>
      <c r="E8" s="27"/>
      <c r="F8" s="27"/>
      <c r="G8" s="27"/>
      <c r="H8" s="27"/>
      <c r="I8" s="27"/>
      <c r="J8" s="27"/>
      <c r="K8" s="27"/>
      <c r="L8" s="34"/>
    </row>
    <row r="9" spans="1:22" x14ac:dyDescent="0.2">
      <c r="A9" s="33" t="s">
        <v>402</v>
      </c>
      <c r="B9" s="27"/>
      <c r="C9" s="439" t="s">
        <v>205</v>
      </c>
      <c r="D9" s="440"/>
      <c r="E9" s="441"/>
      <c r="F9" s="27"/>
      <c r="G9" s="27" t="s">
        <v>7</v>
      </c>
      <c r="H9" s="27"/>
      <c r="I9" s="448" t="s">
        <v>207</v>
      </c>
      <c r="J9" s="478"/>
      <c r="K9" s="479"/>
      <c r="L9" s="34"/>
    </row>
    <row r="10" spans="1:22" ht="13.5" thickBot="1" x14ac:dyDescent="0.25">
      <c r="A10" s="264" t="s">
        <v>394</v>
      </c>
      <c r="B10" s="36"/>
      <c r="C10" s="36"/>
      <c r="D10" s="36"/>
      <c r="E10" s="36"/>
      <c r="F10" s="36"/>
      <c r="G10" s="36"/>
      <c r="H10" s="36"/>
      <c r="I10" s="36"/>
      <c r="J10" s="36"/>
      <c r="K10" s="36"/>
      <c r="L10" s="37"/>
    </row>
    <row r="11" spans="1:22" x14ac:dyDescent="0.2">
      <c r="A11" s="27"/>
      <c r="B11" s="27"/>
      <c r="C11" s="27"/>
      <c r="D11" s="27"/>
      <c r="E11" s="27"/>
      <c r="F11" s="27"/>
      <c r="G11" s="27"/>
      <c r="H11" s="27"/>
      <c r="I11" s="27"/>
      <c r="J11" s="27"/>
      <c r="K11" s="27"/>
      <c r="L11" s="27"/>
    </row>
    <row r="12" spans="1:22" ht="13.5" thickBot="1" x14ac:dyDescent="0.25">
      <c r="A12" s="29" t="s">
        <v>31</v>
      </c>
      <c r="B12" s="27"/>
      <c r="C12" s="27"/>
      <c r="D12" s="27"/>
      <c r="E12" s="27"/>
      <c r="F12" s="27"/>
      <c r="G12" s="27"/>
      <c r="H12" s="27"/>
      <c r="I12" s="27"/>
      <c r="J12" s="27"/>
      <c r="K12" s="27"/>
      <c r="L12" s="27"/>
    </row>
    <row r="13" spans="1:22" x14ac:dyDescent="0.2">
      <c r="A13" s="30"/>
      <c r="B13" s="31"/>
      <c r="C13" s="31"/>
      <c r="D13" s="31"/>
      <c r="E13" s="31"/>
      <c r="F13" s="31"/>
      <c r="G13" s="31"/>
      <c r="H13" s="31"/>
      <c r="I13" s="31"/>
      <c r="J13" s="31"/>
      <c r="K13" s="31"/>
      <c r="L13" s="32"/>
    </row>
    <row r="14" spans="1:22" x14ac:dyDescent="0.2">
      <c r="A14" s="33" t="s">
        <v>32</v>
      </c>
      <c r="B14" s="27"/>
      <c r="C14" s="414" t="s">
        <v>134</v>
      </c>
      <c r="D14" s="415"/>
      <c r="E14" s="416"/>
      <c r="F14" s="27"/>
      <c r="G14" s="27" t="s">
        <v>39</v>
      </c>
      <c r="H14" s="27"/>
      <c r="I14" s="439" t="s">
        <v>208</v>
      </c>
      <c r="J14" s="440"/>
      <c r="K14" s="441"/>
      <c r="L14" s="34"/>
    </row>
    <row r="15" spans="1:22" x14ac:dyDescent="0.2">
      <c r="A15" s="33"/>
      <c r="B15" s="27"/>
      <c r="C15" s="27"/>
      <c r="D15" s="27"/>
      <c r="E15" s="27"/>
      <c r="F15" s="27"/>
      <c r="G15" s="27"/>
      <c r="H15" s="27"/>
      <c r="I15" s="27"/>
      <c r="J15" s="27"/>
      <c r="K15" s="27"/>
      <c r="L15" s="34"/>
    </row>
    <row r="16" spans="1:22" ht="12.75" customHeight="1" x14ac:dyDescent="0.2">
      <c r="A16" s="33" t="s">
        <v>38</v>
      </c>
      <c r="B16" s="38" t="s">
        <v>69</v>
      </c>
      <c r="C16" s="439" t="s">
        <v>209</v>
      </c>
      <c r="D16" s="440"/>
      <c r="E16" s="441"/>
      <c r="F16" s="27"/>
      <c r="G16" s="27" t="s">
        <v>0</v>
      </c>
      <c r="H16" s="27"/>
      <c r="I16" s="345" t="s">
        <v>102</v>
      </c>
      <c r="J16" s="39"/>
      <c r="K16" s="27"/>
      <c r="L16" s="34"/>
      <c r="N16" s="396" t="s">
        <v>406</v>
      </c>
      <c r="O16" s="397"/>
      <c r="P16" s="397"/>
      <c r="Q16" s="397"/>
      <c r="R16" s="397"/>
      <c r="S16" s="397"/>
      <c r="T16" s="397"/>
      <c r="U16" s="397"/>
      <c r="V16" s="398"/>
    </row>
    <row r="17" spans="1:22" x14ac:dyDescent="0.2">
      <c r="A17" s="33"/>
      <c r="B17" s="38" t="s">
        <v>41</v>
      </c>
      <c r="C17" s="439" t="s">
        <v>210</v>
      </c>
      <c r="D17" s="440"/>
      <c r="E17" s="441"/>
      <c r="F17" s="27"/>
      <c r="G17" s="27"/>
      <c r="H17" s="27"/>
      <c r="I17" s="27"/>
      <c r="J17" s="27"/>
      <c r="K17" s="27"/>
      <c r="L17" s="34"/>
      <c r="N17" s="399"/>
      <c r="O17" s="400"/>
      <c r="P17" s="400"/>
      <c r="Q17" s="400"/>
      <c r="R17" s="400"/>
      <c r="S17" s="400"/>
      <c r="T17" s="400"/>
      <c r="U17" s="400"/>
      <c r="V17" s="401"/>
    </row>
    <row r="18" spans="1:22" x14ac:dyDescent="0.2">
      <c r="A18" s="33"/>
      <c r="B18" s="38" t="s">
        <v>42</v>
      </c>
      <c r="C18" s="439" t="s">
        <v>211</v>
      </c>
      <c r="D18" s="440"/>
      <c r="E18" s="441"/>
      <c r="F18" s="27"/>
      <c r="G18" s="27" t="s">
        <v>33</v>
      </c>
      <c r="H18" s="27"/>
      <c r="I18" s="40">
        <f>Funding_Year</f>
        <v>2031</v>
      </c>
      <c r="J18" s="27"/>
      <c r="K18" s="27"/>
      <c r="L18" s="34"/>
      <c r="N18" s="399"/>
      <c r="O18" s="400"/>
      <c r="P18" s="400"/>
      <c r="Q18" s="400"/>
      <c r="R18" s="400"/>
      <c r="S18" s="400"/>
      <c r="T18" s="400"/>
      <c r="U18" s="400"/>
      <c r="V18" s="401"/>
    </row>
    <row r="19" spans="1:22" x14ac:dyDescent="0.2">
      <c r="A19" s="33"/>
      <c r="B19" s="41"/>
      <c r="C19" s="27"/>
      <c r="D19" s="27"/>
      <c r="E19" s="27"/>
      <c r="F19" s="27"/>
      <c r="G19" s="27"/>
      <c r="H19" s="27"/>
      <c r="I19" s="27"/>
      <c r="J19" s="27"/>
      <c r="K19" s="27"/>
      <c r="L19" s="34"/>
      <c r="N19" s="399"/>
      <c r="O19" s="400"/>
      <c r="P19" s="400"/>
      <c r="Q19" s="400"/>
      <c r="R19" s="400"/>
      <c r="S19" s="400"/>
      <c r="T19" s="400"/>
      <c r="U19" s="400"/>
      <c r="V19" s="401"/>
    </row>
    <row r="20" spans="1:22" x14ac:dyDescent="0.2">
      <c r="A20" s="33" t="s">
        <v>77</v>
      </c>
      <c r="B20" s="41"/>
      <c r="C20" s="414" t="str">
        <f>C7&amp;" - "&amp;C14&amp;"-"&amp;I16</f>
        <v>Your Agency - Transit ITS-SL</v>
      </c>
      <c r="D20" s="415"/>
      <c r="E20" s="416"/>
      <c r="F20" s="27"/>
      <c r="G20" s="27" t="s">
        <v>76</v>
      </c>
      <c r="H20" s="27"/>
      <c r="I20" s="414" t="str">
        <f>IF(I16="SL","Salt Lake",IF(I16="DA","Ogden-Layton",IF(I16="WE","Ogden-Layton","")))</f>
        <v>Salt Lake</v>
      </c>
      <c r="J20" s="415"/>
      <c r="K20" s="416"/>
      <c r="L20" s="34"/>
      <c r="N20" s="399"/>
      <c r="O20" s="400"/>
      <c r="P20" s="400"/>
      <c r="Q20" s="400"/>
      <c r="R20" s="400"/>
      <c r="S20" s="400"/>
      <c r="T20" s="400"/>
      <c r="U20" s="400"/>
      <c r="V20" s="401"/>
    </row>
    <row r="21" spans="1:22" x14ac:dyDescent="0.2">
      <c r="A21" s="33"/>
      <c r="B21" s="27"/>
      <c r="C21" s="27"/>
      <c r="D21" s="27"/>
      <c r="E21" s="27"/>
      <c r="F21" s="27"/>
      <c r="G21" s="27"/>
      <c r="H21" s="27"/>
      <c r="I21" s="27"/>
      <c r="J21" s="27"/>
      <c r="K21" s="27"/>
      <c r="L21" s="34"/>
      <c r="N21" s="399"/>
      <c r="O21" s="400"/>
      <c r="P21" s="400"/>
      <c r="Q21" s="400"/>
      <c r="R21" s="400"/>
      <c r="S21" s="400"/>
      <c r="T21" s="400"/>
      <c r="U21" s="400"/>
      <c r="V21" s="401"/>
    </row>
    <row r="22" spans="1:22" ht="111.6" customHeight="1" x14ac:dyDescent="0.2">
      <c r="A22" s="406" t="s">
        <v>214</v>
      </c>
      <c r="B22" s="407"/>
      <c r="C22" s="417" t="s">
        <v>1353</v>
      </c>
      <c r="D22" s="418"/>
      <c r="E22" s="418"/>
      <c r="F22" s="418"/>
      <c r="G22" s="418"/>
      <c r="H22" s="418"/>
      <c r="I22" s="418"/>
      <c r="J22" s="418"/>
      <c r="K22" s="419"/>
      <c r="L22" s="42"/>
      <c r="N22" s="399"/>
      <c r="O22" s="400"/>
      <c r="P22" s="400"/>
      <c r="Q22" s="400"/>
      <c r="R22" s="400"/>
      <c r="S22" s="400"/>
      <c r="T22" s="400"/>
      <c r="U22" s="400"/>
      <c r="V22" s="401"/>
    </row>
    <row r="23" spans="1:22" ht="13.5" thickBot="1" x14ac:dyDescent="0.25">
      <c r="A23" s="35"/>
      <c r="B23" s="36"/>
      <c r="C23" s="36"/>
      <c r="D23" s="36"/>
      <c r="E23" s="36"/>
      <c r="F23" s="36"/>
      <c r="G23" s="36"/>
      <c r="H23" s="36"/>
      <c r="I23" s="36"/>
      <c r="J23" s="36"/>
      <c r="K23" s="36"/>
      <c r="L23" s="37"/>
      <c r="N23" s="402"/>
      <c r="O23" s="403"/>
      <c r="P23" s="403"/>
      <c r="Q23" s="403"/>
      <c r="R23" s="403"/>
      <c r="S23" s="403"/>
      <c r="T23" s="403"/>
      <c r="U23" s="403"/>
      <c r="V23" s="404"/>
    </row>
    <row r="24" spans="1:22" ht="13.5" thickBot="1" x14ac:dyDescent="0.25">
      <c r="A24" s="27"/>
      <c r="B24" s="27"/>
      <c r="C24" s="27"/>
      <c r="D24" s="27"/>
      <c r="E24" s="27"/>
      <c r="F24" s="27"/>
      <c r="G24" s="27"/>
      <c r="H24" s="27"/>
      <c r="I24" s="27"/>
      <c r="J24" s="27"/>
      <c r="K24" s="27"/>
      <c r="L24" s="27"/>
    </row>
    <row r="25" spans="1:22" ht="27.6" customHeight="1" thickTop="1" thickBot="1" x14ac:dyDescent="0.3">
      <c r="A25" s="29" t="s">
        <v>398</v>
      </c>
      <c r="B25" s="27"/>
      <c r="D25" s="481" t="s">
        <v>227</v>
      </c>
      <c r="E25" s="482"/>
      <c r="F25" s="482"/>
      <c r="G25" s="482"/>
      <c r="H25" s="482"/>
      <c r="I25" s="482"/>
      <c r="J25" s="482"/>
      <c r="K25" s="483"/>
      <c r="L25" s="27"/>
    </row>
    <row r="26" spans="1:22" x14ac:dyDescent="0.2">
      <c r="A26" s="30"/>
      <c r="B26" s="31"/>
      <c r="C26" s="31"/>
      <c r="D26" s="31"/>
      <c r="E26" s="31"/>
      <c r="F26" s="31"/>
      <c r="G26" s="31"/>
      <c r="H26" s="31"/>
      <c r="I26" s="31"/>
      <c r="J26" s="31"/>
      <c r="K26" s="31"/>
      <c r="L26" s="32"/>
      <c r="O26" s="456"/>
      <c r="P26" s="456"/>
      <c r="Q26" s="456"/>
      <c r="R26" s="456"/>
      <c r="S26" s="456"/>
    </row>
    <row r="27" spans="1:22" ht="12.75" customHeight="1" x14ac:dyDescent="0.2">
      <c r="A27" s="33" t="s">
        <v>8</v>
      </c>
      <c r="B27" s="27"/>
      <c r="C27" s="27"/>
      <c r="D27" s="27"/>
      <c r="E27" s="345">
        <v>250</v>
      </c>
      <c r="F27" s="27"/>
      <c r="G27" s="71" t="s">
        <v>165</v>
      </c>
      <c r="H27" s="27"/>
      <c r="I27" s="72"/>
      <c r="J27" s="72"/>
      <c r="K27" s="349">
        <v>1</v>
      </c>
      <c r="L27" s="68" t="s">
        <v>120</v>
      </c>
      <c r="O27" s="456"/>
      <c r="P27" s="456"/>
      <c r="Q27" s="456"/>
      <c r="R27" s="456"/>
      <c r="S27" s="456"/>
    </row>
    <row r="28" spans="1:22" x14ac:dyDescent="0.2">
      <c r="A28" s="43" t="s">
        <v>44</v>
      </c>
      <c r="B28" s="27"/>
      <c r="C28" s="27"/>
      <c r="D28" s="27"/>
      <c r="E28" s="27"/>
      <c r="F28" s="27"/>
      <c r="G28" s="79" t="s">
        <v>131</v>
      </c>
      <c r="H28" s="27"/>
      <c r="I28" s="75"/>
      <c r="J28" s="75"/>
      <c r="K28" s="75"/>
      <c r="L28" s="34"/>
      <c r="O28" s="456"/>
      <c r="P28" s="456"/>
      <c r="Q28" s="456"/>
      <c r="R28" s="456"/>
      <c r="S28" s="456"/>
    </row>
    <row r="29" spans="1:22" x14ac:dyDescent="0.2">
      <c r="A29" s="43"/>
      <c r="B29" s="27"/>
      <c r="C29" s="27"/>
      <c r="D29" s="27"/>
      <c r="E29" s="27"/>
      <c r="F29" s="27"/>
      <c r="G29" s="39"/>
      <c r="H29" s="27"/>
      <c r="I29" s="75"/>
      <c r="J29" s="75"/>
      <c r="K29" s="75"/>
      <c r="L29" s="34"/>
    </row>
    <row r="30" spans="1:22" x14ac:dyDescent="0.2">
      <c r="A30" s="33" t="s">
        <v>34</v>
      </c>
      <c r="B30" s="27"/>
      <c r="C30" s="27"/>
      <c r="D30" s="27"/>
      <c r="E30" s="345">
        <v>1.2</v>
      </c>
      <c r="F30" s="27"/>
      <c r="G30" s="27" t="s">
        <v>127</v>
      </c>
      <c r="H30" s="75"/>
      <c r="I30" s="75"/>
      <c r="J30" s="75"/>
      <c r="K30" s="345">
        <v>7.5</v>
      </c>
      <c r="L30" s="34"/>
    </row>
    <row r="31" spans="1:22" x14ac:dyDescent="0.2">
      <c r="A31" s="43" t="s">
        <v>35</v>
      </c>
      <c r="B31" s="27"/>
      <c r="C31" s="27"/>
      <c r="D31" s="27"/>
      <c r="E31" s="67"/>
      <c r="F31" s="27"/>
      <c r="G31" s="39" t="s">
        <v>128</v>
      </c>
      <c r="H31" s="75"/>
      <c r="I31" s="75"/>
      <c r="J31" s="75"/>
      <c r="K31" s="75"/>
      <c r="L31" s="34"/>
    </row>
    <row r="32" spans="1:22" ht="12.75" customHeight="1" x14ac:dyDescent="0.2">
      <c r="A32" s="33"/>
      <c r="B32" s="27"/>
      <c r="C32" s="27"/>
      <c r="D32" s="27"/>
      <c r="E32" s="27"/>
      <c r="F32" s="27"/>
      <c r="L32" s="34"/>
    </row>
    <row r="33" spans="1:12" x14ac:dyDescent="0.2">
      <c r="A33" s="33" t="s">
        <v>36</v>
      </c>
      <c r="B33" s="27"/>
      <c r="C33" s="27"/>
      <c r="D33" s="27"/>
      <c r="E33" s="45" t="s">
        <v>29</v>
      </c>
      <c r="F33" s="27"/>
      <c r="G33" s="470" t="s">
        <v>161</v>
      </c>
      <c r="H33" s="471"/>
      <c r="I33" s="471"/>
      <c r="J33" s="471"/>
      <c r="K33" s="472"/>
      <c r="L33" s="34"/>
    </row>
    <row r="34" spans="1:12" x14ac:dyDescent="0.2">
      <c r="A34" s="43" t="s">
        <v>53</v>
      </c>
      <c r="B34" s="27"/>
      <c r="C34" s="27"/>
      <c r="D34" s="27"/>
      <c r="E34" s="27"/>
      <c r="F34" s="27"/>
      <c r="G34" s="475"/>
      <c r="H34" s="476"/>
      <c r="I34" s="476"/>
      <c r="J34" s="476"/>
      <c r="K34" s="477"/>
      <c r="L34" s="34"/>
    </row>
    <row r="35" spans="1:12" x14ac:dyDescent="0.2">
      <c r="A35" s="33"/>
      <c r="B35" s="27"/>
      <c r="C35" s="27"/>
      <c r="D35" s="27"/>
      <c r="E35" s="27"/>
      <c r="F35" s="27"/>
      <c r="L35" s="34"/>
    </row>
    <row r="36" spans="1:12" ht="12.75" customHeight="1" x14ac:dyDescent="0.2">
      <c r="A36" s="33" t="s">
        <v>351</v>
      </c>
      <c r="B36" s="27"/>
      <c r="C36" s="27"/>
      <c r="D36" s="27"/>
      <c r="E36" s="345">
        <v>5</v>
      </c>
      <c r="F36" s="27"/>
      <c r="G36" s="449" t="s">
        <v>225</v>
      </c>
      <c r="H36" s="449"/>
      <c r="I36" s="449"/>
      <c r="J36" s="407"/>
      <c r="K36" s="107">
        <f>D70</f>
        <v>4.2808219178082192</v>
      </c>
      <c r="L36" s="34"/>
    </row>
    <row r="37" spans="1:12" x14ac:dyDescent="0.2">
      <c r="A37" s="43" t="s">
        <v>352</v>
      </c>
      <c r="B37" s="27"/>
      <c r="C37" s="27"/>
      <c r="D37" s="27"/>
      <c r="E37" s="27"/>
      <c r="F37" s="27"/>
      <c r="G37" s="108" t="s">
        <v>226</v>
      </c>
      <c r="H37" s="277"/>
      <c r="I37" s="277"/>
      <c r="J37" s="27"/>
      <c r="K37" s="27"/>
      <c r="L37" s="34"/>
    </row>
    <row r="38" spans="1:12" x14ac:dyDescent="0.2">
      <c r="A38" s="33"/>
      <c r="B38" s="27"/>
      <c r="C38" s="27"/>
      <c r="D38" s="27"/>
      <c r="E38" s="27"/>
      <c r="F38" s="27"/>
      <c r="H38" s="27"/>
      <c r="I38" s="27"/>
      <c r="J38" s="27"/>
      <c r="K38" s="27"/>
      <c r="L38" s="34"/>
    </row>
    <row r="39" spans="1:12" x14ac:dyDescent="0.2">
      <c r="A39" s="33" t="s">
        <v>396</v>
      </c>
      <c r="B39" s="27"/>
      <c r="C39" s="27"/>
      <c r="D39" s="27"/>
      <c r="E39" s="408">
        <v>1</v>
      </c>
      <c r="F39" s="409"/>
      <c r="G39" s="357"/>
      <c r="H39" s="357"/>
      <c r="I39" s="357"/>
      <c r="J39" s="357"/>
      <c r="K39" s="357"/>
      <c r="L39" s="34"/>
    </row>
    <row r="40" spans="1:12" x14ac:dyDescent="0.2">
      <c r="A40" s="265" t="s">
        <v>81</v>
      </c>
      <c r="B40" s="27"/>
      <c r="C40" s="27"/>
      <c r="D40" s="27"/>
      <c r="E40" s="27"/>
      <c r="F40" s="27"/>
      <c r="G40" s="357"/>
      <c r="H40" s="357"/>
      <c r="I40" s="357"/>
      <c r="J40" s="357"/>
      <c r="K40" s="357"/>
      <c r="L40" s="208"/>
    </row>
    <row r="41" spans="1:12" ht="12.75" customHeight="1" x14ac:dyDescent="0.2">
      <c r="A41" s="33" t="s">
        <v>37</v>
      </c>
      <c r="B41" s="27"/>
      <c r="C41" s="27"/>
      <c r="D41" s="27"/>
      <c r="E41" s="408">
        <f>0.9323*E39</f>
        <v>0.93230000000000002</v>
      </c>
      <c r="F41" s="409"/>
      <c r="G41" s="27"/>
      <c r="H41" s="27" t="s">
        <v>395</v>
      </c>
      <c r="I41" s="27"/>
      <c r="J41" s="408">
        <f>0.0677*E39</f>
        <v>6.7699999999999996E-2</v>
      </c>
      <c r="K41" s="409"/>
      <c r="L41" s="358"/>
    </row>
    <row r="42" spans="1:12" x14ac:dyDescent="0.2">
      <c r="A42" s="359" t="s">
        <v>1354</v>
      </c>
      <c r="H42" s="359" t="s">
        <v>408</v>
      </c>
      <c r="L42" s="358"/>
    </row>
    <row r="43" spans="1:12" x14ac:dyDescent="0.2">
      <c r="A43" s="265"/>
      <c r="B43" s="27"/>
      <c r="C43" s="27"/>
      <c r="D43" s="27"/>
      <c r="E43" s="27"/>
      <c r="F43" s="27"/>
      <c r="G43" s="357"/>
      <c r="H43" s="357"/>
      <c r="I43" s="357"/>
      <c r="J43" s="357"/>
      <c r="K43" s="357"/>
      <c r="L43" s="358"/>
    </row>
    <row r="44" spans="1:12" x14ac:dyDescent="0.2">
      <c r="A44" s="406" t="s">
        <v>400</v>
      </c>
      <c r="B44" s="449"/>
      <c r="C44" s="449"/>
      <c r="D44" s="449"/>
      <c r="E44" s="449"/>
      <c r="F44" s="449"/>
      <c r="G44" s="449"/>
      <c r="H44" s="449"/>
      <c r="I44" s="449"/>
      <c r="J44" s="27"/>
      <c r="K44" s="345" t="s">
        <v>397</v>
      </c>
      <c r="L44" s="34"/>
    </row>
    <row r="45" spans="1:12" x14ac:dyDescent="0.2">
      <c r="A45" s="406"/>
      <c r="B45" s="449"/>
      <c r="C45" s="449"/>
      <c r="D45" s="449"/>
      <c r="E45" s="449"/>
      <c r="F45" s="449"/>
      <c r="G45" s="449"/>
      <c r="H45" s="449"/>
      <c r="I45" s="449"/>
      <c r="J45" s="27"/>
      <c r="K45" s="27"/>
      <c r="L45" s="34"/>
    </row>
    <row r="46" spans="1:12" x14ac:dyDescent="0.2">
      <c r="A46" s="263"/>
      <c r="B46" s="266"/>
      <c r="C46" s="266"/>
      <c r="D46" s="266"/>
      <c r="E46" s="266"/>
      <c r="F46" s="266"/>
      <c r="G46" s="266"/>
      <c r="H46" s="266"/>
      <c r="I46" s="266"/>
      <c r="J46" s="27"/>
      <c r="K46" s="27"/>
      <c r="L46" s="34"/>
    </row>
    <row r="47" spans="1:12" x14ac:dyDescent="0.2">
      <c r="A47" s="450" t="s">
        <v>409</v>
      </c>
      <c r="B47" s="451"/>
      <c r="C47" s="451"/>
      <c r="D47" s="451"/>
      <c r="E47" s="451"/>
      <c r="F47" s="451"/>
      <c r="G47" s="454" t="s">
        <v>401</v>
      </c>
      <c r="H47" s="454"/>
      <c r="I47" s="455"/>
      <c r="J47" s="408">
        <v>0</v>
      </c>
      <c r="K47" s="409"/>
      <c r="L47" s="208"/>
    </row>
    <row r="48" spans="1:12" ht="13.5" thickBot="1" x14ac:dyDescent="0.25">
      <c r="A48" s="452"/>
      <c r="B48" s="453"/>
      <c r="C48" s="453"/>
      <c r="D48" s="453"/>
      <c r="E48" s="453"/>
      <c r="F48" s="453"/>
      <c r="G48" s="269"/>
      <c r="H48" s="269"/>
      <c r="I48" s="267"/>
      <c r="J48" s="267"/>
      <c r="K48" s="267"/>
      <c r="L48" s="268"/>
    </row>
    <row r="49" spans="1:12" x14ac:dyDescent="0.2">
      <c r="A49" s="27"/>
      <c r="B49" s="27"/>
      <c r="C49" s="27"/>
      <c r="D49" s="27"/>
      <c r="E49" s="27"/>
      <c r="F49" s="27"/>
      <c r="G49" s="27"/>
      <c r="H49" s="27"/>
      <c r="I49" s="27"/>
      <c r="J49" s="27"/>
      <c r="K49" s="27"/>
      <c r="L49" s="27"/>
    </row>
    <row r="50" spans="1:12" ht="13.5" thickBot="1" x14ac:dyDescent="0.25">
      <c r="A50" s="29" t="s">
        <v>63</v>
      </c>
      <c r="B50" s="27"/>
      <c r="C50" s="27"/>
      <c r="D50" s="27"/>
      <c r="E50" s="27"/>
      <c r="F50" s="27"/>
      <c r="G50" s="27"/>
      <c r="H50" s="27"/>
      <c r="I50" s="27"/>
      <c r="J50" s="27"/>
      <c r="K50" s="27"/>
      <c r="L50" s="27"/>
    </row>
    <row r="51" spans="1:12" x14ac:dyDescent="0.2">
      <c r="A51" s="46"/>
      <c r="B51" s="47"/>
      <c r="C51" s="47"/>
      <c r="D51" s="47"/>
      <c r="E51" s="47"/>
      <c r="F51" s="47"/>
      <c r="G51" s="47"/>
      <c r="H51" s="47"/>
      <c r="I51" s="47"/>
      <c r="J51" s="47"/>
      <c r="K51" s="47"/>
      <c r="L51" s="48"/>
    </row>
    <row r="52" spans="1:12" ht="13.5" thickBot="1" x14ac:dyDescent="0.25">
      <c r="A52" s="49" t="s">
        <v>66</v>
      </c>
      <c r="B52" s="50"/>
      <c r="C52" s="51" t="s">
        <v>74</v>
      </c>
      <c r="D52" s="51" t="s">
        <v>116</v>
      </c>
      <c r="E52" s="51" t="s">
        <v>67</v>
      </c>
      <c r="F52" s="50"/>
      <c r="G52" s="50" t="s">
        <v>65</v>
      </c>
      <c r="H52" s="50"/>
      <c r="I52" s="50"/>
      <c r="J52" s="51" t="s">
        <v>68</v>
      </c>
      <c r="K52" s="51" t="s">
        <v>114</v>
      </c>
      <c r="L52" s="52"/>
    </row>
    <row r="53" spans="1:12" x14ac:dyDescent="0.2">
      <c r="A53" s="311" t="s">
        <v>172</v>
      </c>
      <c r="B53" s="312"/>
      <c r="C53" s="324">
        <f>T70</f>
        <v>3.8980878995433788E-5</v>
      </c>
      <c r="D53" s="325">
        <f t="shared" ref="D53:D59" si="0">C53*365</f>
        <v>1.4228020833333332E-2</v>
      </c>
      <c r="E53" s="326">
        <f t="shared" ref="E53:E59" si="1">C53*1000/453.5/2000*365</f>
        <v>1.5686902793090775E-5</v>
      </c>
      <c r="F53" s="50"/>
      <c r="G53" s="56" t="s">
        <v>80</v>
      </c>
      <c r="H53" s="50"/>
      <c r="I53" s="50"/>
      <c r="J53" s="57">
        <f>C70</f>
        <v>8.3773423049084528E-2</v>
      </c>
      <c r="K53" s="58">
        <f>J53*365</f>
        <v>30.577299412915853</v>
      </c>
      <c r="L53" s="52"/>
    </row>
    <row r="54" spans="1:12" ht="13.5" thickBot="1" x14ac:dyDescent="0.25">
      <c r="A54" s="316" t="s">
        <v>1346</v>
      </c>
      <c r="B54" s="317"/>
      <c r="C54" s="338">
        <f>O70</f>
        <v>0.95155140839041097</v>
      </c>
      <c r="D54" s="338">
        <f>C54*365</f>
        <v>347.31626406250001</v>
      </c>
      <c r="E54" s="339">
        <f t="shared" si="1"/>
        <v>0.38292862630926128</v>
      </c>
      <c r="F54" s="50"/>
      <c r="G54" s="56" t="s">
        <v>115</v>
      </c>
      <c r="H54" s="50"/>
      <c r="I54" s="50"/>
      <c r="J54" s="57">
        <f>D70</f>
        <v>4.2808219178082192</v>
      </c>
      <c r="K54" s="58">
        <f>J54*365</f>
        <v>1562.5</v>
      </c>
      <c r="L54" s="52"/>
    </row>
    <row r="55" spans="1:12" x14ac:dyDescent="0.2">
      <c r="A55" s="53" t="s">
        <v>22</v>
      </c>
      <c r="B55" s="50"/>
      <c r="C55" s="54">
        <f>P70</f>
        <v>8.63361044520548E-3</v>
      </c>
      <c r="D55" s="55">
        <f t="shared" si="0"/>
        <v>3.1512678125</v>
      </c>
      <c r="E55" s="55">
        <f t="shared" si="1"/>
        <v>3.4743856808158772E-3</v>
      </c>
      <c r="F55" s="50"/>
      <c r="G55" s="56" t="s">
        <v>320</v>
      </c>
      <c r="H55" s="50"/>
      <c r="I55" s="50"/>
      <c r="J55" s="183">
        <f>J53*0.218</f>
        <v>1.8262606224700426E-2</v>
      </c>
      <c r="K55" s="184">
        <f>K53*0.218</f>
        <v>6.6658512720156562</v>
      </c>
      <c r="L55" s="52"/>
    </row>
    <row r="56" spans="1:12" x14ac:dyDescent="0.2">
      <c r="A56" s="53" t="s">
        <v>100</v>
      </c>
      <c r="B56" s="50"/>
      <c r="C56" s="54">
        <f>Q70</f>
        <v>2.2724857305936075E-4</v>
      </c>
      <c r="D56" s="55">
        <f t="shared" si="0"/>
        <v>8.2945729166666676E-2</v>
      </c>
      <c r="E56" s="55">
        <f t="shared" si="1"/>
        <v>9.1450638552002954E-5</v>
      </c>
      <c r="F56" s="50"/>
      <c r="G56" s="182" t="s">
        <v>385</v>
      </c>
      <c r="H56" s="50"/>
      <c r="I56" s="50"/>
      <c r="J56" s="50"/>
      <c r="K56" s="50"/>
      <c r="L56" s="52"/>
    </row>
    <row r="57" spans="1:12" x14ac:dyDescent="0.2">
      <c r="A57" s="53" t="s">
        <v>21</v>
      </c>
      <c r="B57" s="50"/>
      <c r="C57" s="54">
        <f>R70</f>
        <v>4.2867494292237433E-4</v>
      </c>
      <c r="D57" s="55">
        <f t="shared" si="0"/>
        <v>0.15646635416666663</v>
      </c>
      <c r="E57" s="55">
        <f t="shared" si="1"/>
        <v>1.7250976203601613E-4</v>
      </c>
      <c r="F57" s="50"/>
      <c r="G57" s="50"/>
      <c r="H57" s="50"/>
      <c r="I57" s="50"/>
      <c r="J57" s="50"/>
      <c r="K57" s="50"/>
      <c r="L57" s="52"/>
    </row>
    <row r="58" spans="1:12" ht="13.5" thickBot="1" x14ac:dyDescent="0.25">
      <c r="A58" s="53" t="s">
        <v>20</v>
      </c>
      <c r="B58" s="50"/>
      <c r="C58" s="54">
        <f>S70</f>
        <v>1.6832562785388128E-4</v>
      </c>
      <c r="D58" s="55">
        <f t="shared" si="0"/>
        <v>6.1438854166666668E-2</v>
      </c>
      <c r="E58" s="55">
        <f t="shared" si="1"/>
        <v>6.77385382212422E-5</v>
      </c>
      <c r="F58" s="50"/>
      <c r="G58" s="50"/>
      <c r="H58" s="50"/>
      <c r="I58" s="50"/>
      <c r="J58" s="50"/>
      <c r="K58" s="50"/>
      <c r="L58" s="52"/>
    </row>
    <row r="59" spans="1:12" ht="13.5" thickBot="1" x14ac:dyDescent="0.25">
      <c r="A59" s="59" t="s">
        <v>62</v>
      </c>
      <c r="B59" s="50"/>
      <c r="C59" s="60">
        <f>B70</f>
        <v>9.4578595890410962E-3</v>
      </c>
      <c r="D59" s="61">
        <f t="shared" si="0"/>
        <v>3.4521187499999999</v>
      </c>
      <c r="E59" s="60">
        <f t="shared" si="1"/>
        <v>3.8060846196251372E-3</v>
      </c>
      <c r="F59" s="50"/>
      <c r="G59" s="50"/>
      <c r="H59" s="50" t="s">
        <v>73</v>
      </c>
      <c r="I59" s="50"/>
      <c r="J59" s="50"/>
      <c r="K59" s="89">
        <f>E70</f>
        <v>17260.593749999996</v>
      </c>
      <c r="L59" s="52"/>
    </row>
    <row r="60" spans="1:12" ht="13.5" thickBot="1" x14ac:dyDescent="0.25">
      <c r="A60" s="62" t="s">
        <v>75</v>
      </c>
      <c r="B60" s="63"/>
      <c r="C60" s="63"/>
      <c r="D60" s="63"/>
      <c r="E60" s="63"/>
      <c r="F60" s="63"/>
      <c r="G60" s="64" t="s">
        <v>167</v>
      </c>
      <c r="H60" s="64"/>
      <c r="I60" s="63"/>
      <c r="J60" s="63"/>
      <c r="K60" s="63"/>
      <c r="L60" s="65"/>
    </row>
    <row r="67" spans="1:80" x14ac:dyDescent="0.2">
      <c r="AJ67" s="159" t="str">
        <f t="shared" ref="AJ67:BM67" si="2">"Rates "&amp;Funding_Year</f>
        <v>Rates 2031</v>
      </c>
      <c r="AK67" s="159" t="str">
        <f t="shared" si="2"/>
        <v>Rates 2031</v>
      </c>
      <c r="AL67" s="159" t="str">
        <f t="shared" si="2"/>
        <v>Rates 2031</v>
      </c>
      <c r="AM67" s="159" t="str">
        <f t="shared" si="2"/>
        <v>Rates 2031</v>
      </c>
      <c r="AN67" s="159" t="str">
        <f t="shared" si="2"/>
        <v>Rates 2031</v>
      </c>
      <c r="AO67" s="159" t="str">
        <f t="shared" si="2"/>
        <v>Rates 2031</v>
      </c>
      <c r="AP67" s="167" t="str">
        <f t="shared" si="2"/>
        <v>Rates 2031</v>
      </c>
      <c r="AQ67" s="167" t="str">
        <f t="shared" si="2"/>
        <v>Rates 2031</v>
      </c>
      <c r="AR67" s="167" t="str">
        <f t="shared" si="2"/>
        <v>Rates 2031</v>
      </c>
      <c r="AS67" s="167" t="str">
        <f t="shared" si="2"/>
        <v>Rates 2031</v>
      </c>
      <c r="AT67" s="167" t="str">
        <f t="shared" si="2"/>
        <v>Rates 2031</v>
      </c>
      <c r="AU67" s="167" t="str">
        <f t="shared" si="2"/>
        <v>Rates 2031</v>
      </c>
      <c r="AV67" s="161" t="str">
        <f t="shared" si="2"/>
        <v>Rates 2031</v>
      </c>
      <c r="AW67" s="161" t="str">
        <f t="shared" si="2"/>
        <v>Rates 2031</v>
      </c>
      <c r="AX67" s="161" t="str">
        <f t="shared" si="2"/>
        <v>Rates 2031</v>
      </c>
      <c r="AY67" s="161" t="str">
        <f t="shared" si="2"/>
        <v>Rates 2031</v>
      </c>
      <c r="AZ67" s="161" t="str">
        <f t="shared" si="2"/>
        <v>Rates 2031</v>
      </c>
      <c r="BA67" s="161" t="str">
        <f t="shared" si="2"/>
        <v>Rates 2031</v>
      </c>
      <c r="BB67" s="163" t="str">
        <f t="shared" si="2"/>
        <v>Rates 2031</v>
      </c>
      <c r="BC67" s="163" t="str">
        <f t="shared" si="2"/>
        <v>Rates 2031</v>
      </c>
      <c r="BD67" s="163" t="str">
        <f t="shared" si="2"/>
        <v>Rates 2031</v>
      </c>
      <c r="BE67" s="163" t="str">
        <f t="shared" si="2"/>
        <v>Rates 2031</v>
      </c>
      <c r="BF67" s="163" t="str">
        <f t="shared" si="2"/>
        <v>Rates 2031</v>
      </c>
      <c r="BG67" s="163" t="str">
        <f t="shared" si="2"/>
        <v>Rates 2031</v>
      </c>
      <c r="BH67" s="165" t="str">
        <f t="shared" si="2"/>
        <v>Rates 2031</v>
      </c>
      <c r="BI67" s="165" t="str">
        <f t="shared" si="2"/>
        <v>Rates 2031</v>
      </c>
      <c r="BJ67" s="165" t="str">
        <f t="shared" si="2"/>
        <v>Rates 2031</v>
      </c>
      <c r="BK67" s="165" t="str">
        <f t="shared" si="2"/>
        <v>Rates 2031</v>
      </c>
      <c r="BL67" s="165" t="str">
        <f t="shared" si="2"/>
        <v>Rates 2031</v>
      </c>
      <c r="BM67" s="165" t="str">
        <f t="shared" si="2"/>
        <v>Rates 2031</v>
      </c>
    </row>
    <row r="68" spans="1:80" x14ac:dyDescent="0.2">
      <c r="AI68" s="176" t="s">
        <v>279</v>
      </c>
      <c r="AJ68" s="176">
        <v>90</v>
      </c>
      <c r="AK68">
        <v>2</v>
      </c>
      <c r="AL68">
        <v>3</v>
      </c>
      <c r="AM68">
        <v>87</v>
      </c>
      <c r="AN68">
        <v>100</v>
      </c>
      <c r="AO68">
        <v>110</v>
      </c>
      <c r="AP68">
        <v>90</v>
      </c>
      <c r="AQ68">
        <v>2</v>
      </c>
      <c r="AR68">
        <v>3</v>
      </c>
      <c r="AS68">
        <v>87</v>
      </c>
      <c r="AT68">
        <v>100</v>
      </c>
      <c r="AU68">
        <v>110</v>
      </c>
      <c r="AV68">
        <v>90</v>
      </c>
      <c r="AW68">
        <v>2</v>
      </c>
      <c r="AX68">
        <v>3</v>
      </c>
      <c r="AY68">
        <v>87</v>
      </c>
      <c r="AZ68">
        <v>100</v>
      </c>
      <c r="BA68">
        <v>110</v>
      </c>
      <c r="BB68">
        <v>90</v>
      </c>
      <c r="BC68">
        <v>2</v>
      </c>
      <c r="BD68">
        <v>3</v>
      </c>
      <c r="BE68">
        <v>87</v>
      </c>
      <c r="BF68">
        <v>100</v>
      </c>
      <c r="BG68">
        <v>110</v>
      </c>
      <c r="BH68">
        <v>90</v>
      </c>
      <c r="BI68">
        <v>2</v>
      </c>
      <c r="BJ68">
        <v>3</v>
      </c>
      <c r="BK68">
        <v>87</v>
      </c>
      <c r="BL68">
        <v>100</v>
      </c>
      <c r="BM68">
        <v>110</v>
      </c>
    </row>
    <row r="69" spans="1:80" s="3" customFormat="1" ht="51" x14ac:dyDescent="0.2">
      <c r="A69" s="8" t="s">
        <v>78</v>
      </c>
      <c r="B69" s="13" t="s">
        <v>104</v>
      </c>
      <c r="C69" s="13" t="s">
        <v>105</v>
      </c>
      <c r="D69" s="14" t="s">
        <v>79</v>
      </c>
      <c r="E69" s="13" t="s">
        <v>72</v>
      </c>
      <c r="F69" s="17" t="s">
        <v>425</v>
      </c>
      <c r="G69" s="17" t="s">
        <v>426</v>
      </c>
      <c r="H69" s="17" t="s">
        <v>427</v>
      </c>
      <c r="I69" s="17" t="s">
        <v>220</v>
      </c>
      <c r="J69" s="17" t="s">
        <v>118</v>
      </c>
      <c r="K69" s="17" t="s">
        <v>122</v>
      </c>
      <c r="L69" s="17" t="s">
        <v>119</v>
      </c>
      <c r="M69" s="17" t="s">
        <v>123</v>
      </c>
      <c r="N69" s="17" t="s">
        <v>121</v>
      </c>
      <c r="O69" s="13" t="s">
        <v>1346</v>
      </c>
      <c r="P69" s="13" t="s">
        <v>22</v>
      </c>
      <c r="Q69" s="13" t="s">
        <v>203</v>
      </c>
      <c r="R69" s="13" t="s">
        <v>21</v>
      </c>
      <c r="S69" s="13" t="s">
        <v>20</v>
      </c>
      <c r="T69" s="13" t="s">
        <v>172</v>
      </c>
      <c r="U69" s="15" t="s">
        <v>23</v>
      </c>
      <c r="V69" s="9" t="s">
        <v>8</v>
      </c>
      <c r="W69" s="9" t="s">
        <v>9</v>
      </c>
      <c r="X69" s="9" t="s">
        <v>10</v>
      </c>
      <c r="Y69" s="9" t="s">
        <v>11</v>
      </c>
      <c r="Z69" s="9" t="s">
        <v>12</v>
      </c>
      <c r="AA69" s="9" t="s">
        <v>13</v>
      </c>
      <c r="AB69" s="9" t="s">
        <v>14</v>
      </c>
      <c r="AC69" s="9" t="s">
        <v>15</v>
      </c>
      <c r="AD69" s="9" t="s">
        <v>16</v>
      </c>
      <c r="AE69" s="9" t="s">
        <v>85</v>
      </c>
      <c r="AF69" s="9" t="s">
        <v>17</v>
      </c>
      <c r="AG69" s="9" t="s">
        <v>18</v>
      </c>
      <c r="AH69" s="9" t="s">
        <v>19</v>
      </c>
      <c r="AI69" s="90" t="s">
        <v>117</v>
      </c>
      <c r="AJ69" s="85" t="s">
        <v>1347</v>
      </c>
      <c r="AK69" s="85" t="s">
        <v>109</v>
      </c>
      <c r="AL69" s="85" t="s">
        <v>108</v>
      </c>
      <c r="AM69" s="85" t="s">
        <v>107</v>
      </c>
      <c r="AN69" s="85" t="s">
        <v>106</v>
      </c>
      <c r="AO69" s="85" t="s">
        <v>195</v>
      </c>
      <c r="AP69" s="87" t="s">
        <v>1348</v>
      </c>
      <c r="AQ69" s="87" t="s">
        <v>113</v>
      </c>
      <c r="AR69" s="87" t="s">
        <v>112</v>
      </c>
      <c r="AS69" s="87" t="s">
        <v>111</v>
      </c>
      <c r="AT69" s="87" t="s">
        <v>110</v>
      </c>
      <c r="AU69" s="87" t="s">
        <v>196</v>
      </c>
      <c r="AV69" s="86" t="s">
        <v>1349</v>
      </c>
      <c r="AW69" s="86" t="s">
        <v>183</v>
      </c>
      <c r="AX69" s="86" t="s">
        <v>184</v>
      </c>
      <c r="AY69" s="86" t="s">
        <v>185</v>
      </c>
      <c r="AZ69" s="86" t="s">
        <v>186</v>
      </c>
      <c r="BA69" s="86" t="s">
        <v>197</v>
      </c>
      <c r="BB69" s="88" t="s">
        <v>1350</v>
      </c>
      <c r="BC69" s="88" t="s">
        <v>187</v>
      </c>
      <c r="BD69" s="88" t="s">
        <v>188</v>
      </c>
      <c r="BE69" s="88" t="s">
        <v>189</v>
      </c>
      <c r="BF69" s="88" t="s">
        <v>190</v>
      </c>
      <c r="BG69" s="88" t="s">
        <v>198</v>
      </c>
      <c r="BH69" s="94" t="s">
        <v>1351</v>
      </c>
      <c r="BI69" s="94" t="s">
        <v>191</v>
      </c>
      <c r="BJ69" s="94" t="s">
        <v>192</v>
      </c>
      <c r="BK69" s="94" t="s">
        <v>193</v>
      </c>
      <c r="BL69" s="94" t="s">
        <v>194</v>
      </c>
      <c r="BM69" s="94" t="s">
        <v>199</v>
      </c>
      <c r="BN69" s="22" t="s">
        <v>0</v>
      </c>
      <c r="BO69" s="8" t="s">
        <v>76</v>
      </c>
      <c r="BP69" s="9" t="s">
        <v>1</v>
      </c>
      <c r="BQ69" s="9" t="s">
        <v>2</v>
      </c>
      <c r="BR69" s="8" t="s">
        <v>64</v>
      </c>
      <c r="BS69" s="9" t="s">
        <v>3</v>
      </c>
      <c r="BT69" s="8" t="s">
        <v>40</v>
      </c>
      <c r="BU69" s="8" t="s">
        <v>41</v>
      </c>
      <c r="BV69" s="8" t="s">
        <v>42</v>
      </c>
      <c r="BW69" s="11" t="s">
        <v>4</v>
      </c>
      <c r="BX69" s="9" t="s">
        <v>5</v>
      </c>
      <c r="BY69" s="9" t="s">
        <v>6</v>
      </c>
      <c r="BZ69" s="9" t="s">
        <v>7</v>
      </c>
      <c r="CA69" s="9" t="s">
        <v>39</v>
      </c>
      <c r="CB69" s="185" t="s">
        <v>319</v>
      </c>
    </row>
    <row r="70" spans="1:80" ht="51" x14ac:dyDescent="0.2">
      <c r="A70" s="4" t="str">
        <f>C20</f>
        <v>Your Agency - Transit ITS-SL</v>
      </c>
      <c r="B70" s="16">
        <f>SUM(P70:S70)</f>
        <v>9.4578595890410962E-3</v>
      </c>
      <c r="C70" s="16">
        <f>(K36/35)*(V70/365)</f>
        <v>8.3773423049084528E-2</v>
      </c>
      <c r="D70" s="16">
        <f>K70*(V70/365)</f>
        <v>4.2808219178082192</v>
      </c>
      <c r="E70" s="5">
        <f>U70*(B70*365)/(MAX(F70,H70)/1000)</f>
        <v>17260.593749999996</v>
      </c>
      <c r="F70" s="18">
        <f>E41</f>
        <v>0.93230000000000002</v>
      </c>
      <c r="G70" s="18">
        <f>E39</f>
        <v>1</v>
      </c>
      <c r="H70" s="18">
        <f>MAX(E39,J47)</f>
        <v>1</v>
      </c>
      <c r="I70" s="103">
        <f>K27/E30</f>
        <v>0.83333333333333337</v>
      </c>
      <c r="J70" s="20">
        <v>0</v>
      </c>
      <c r="K70" s="21">
        <f>K27*K30/E30</f>
        <v>6.25</v>
      </c>
      <c r="L70" s="21">
        <f>K33</f>
        <v>0</v>
      </c>
      <c r="M70" s="12">
        <v>1</v>
      </c>
      <c r="N70" s="25" t="str">
        <f>E33</f>
        <v>LD</v>
      </c>
      <c r="O70" s="7">
        <f t="shared" ref="O70:T70" si="3">($I$70*AV70*$M$70 + $J$70*BH70 + $K$70*BB70 - $L$70*(AP70)) * ($V$70/365)/1000</f>
        <v>0.95155140839041097</v>
      </c>
      <c r="P70" s="7">
        <f t="shared" si="3"/>
        <v>8.63361044520548E-3</v>
      </c>
      <c r="Q70" s="7">
        <f t="shared" si="3"/>
        <v>2.2724857305936075E-4</v>
      </c>
      <c r="R70" s="7">
        <f t="shared" si="3"/>
        <v>4.2867494292237433E-4</v>
      </c>
      <c r="S70" s="7">
        <f t="shared" si="3"/>
        <v>1.6832562785388128E-4</v>
      </c>
      <c r="T70" s="7">
        <f t="shared" si="3"/>
        <v>3.8980878995433788E-5</v>
      </c>
      <c r="U70" s="6">
        <f>E36</f>
        <v>5</v>
      </c>
      <c r="V70" s="6">
        <f>E27</f>
        <v>250</v>
      </c>
      <c r="W70" s="6"/>
      <c r="X70" s="6">
        <f>K30</f>
        <v>7.5</v>
      </c>
      <c r="Y70" s="6">
        <f>E30</f>
        <v>1.2</v>
      </c>
      <c r="Z70" s="6">
        <f>K27</f>
        <v>1</v>
      </c>
      <c r="AA70" s="6"/>
      <c r="AB70" s="6"/>
      <c r="AC70" s="6"/>
      <c r="AD70" s="6"/>
      <c r="AE70" s="6"/>
      <c r="AF70" s="6"/>
      <c r="AG70" s="6"/>
      <c r="AH70" s="6"/>
      <c r="AI70" s="24" t="s">
        <v>101</v>
      </c>
      <c r="AJ70" s="91">
        <f>VLOOKUP($I$16&amp;"_"&amp;$I$18&amp;"_"&amp;AJ68&amp;"_42",_veh_start_run_rate!$A$5:$Q$589,13,FALSE)</f>
        <v>87.241791000000006</v>
      </c>
      <c r="AK70" s="91">
        <f>VLOOKUP($I$16&amp;"_"&amp;$I$18&amp;"_"&amp;AK68&amp;"_42",_veh_start_run_rate!$A$5:$Q$589,13,FALSE)</f>
        <v>5.5977240000000004</v>
      </c>
      <c r="AL70" s="91">
        <f>VLOOKUP($I$16&amp;"_"&amp;$I$18&amp;"_"&amp;AL68&amp;"_42",_veh_start_run_rate!$A$5:$Q$589,13,FALSE)</f>
        <v>0.90421799999999997</v>
      </c>
      <c r="AM70" s="91">
        <f>VLOOKUP($I$16&amp;"_"&amp;$I$18&amp;"_"&amp;AM68&amp;"_42",_veh_start_run_rate!$A$5:$Q$589,13,FALSE)</f>
        <v>0.80700799999999995</v>
      </c>
      <c r="AN70" s="91">
        <f>VLOOKUP($I$16&amp;"_"&amp;$I$18&amp;"_"&amp;AN68&amp;"_42",_veh_start_run_rate!$A$5:$Q$589,13,FALSE)</f>
        <v>5.4399000000000003E-2</v>
      </c>
      <c r="AO70" s="91">
        <f>VLOOKUP($I$16&amp;"_"&amp;$I$18&amp;"_"&amp;AO68&amp;"_42",_veh_start_run_rate!$A$5:$Q$589,13,FALSE)</f>
        <v>4.8168999999999997E-2</v>
      </c>
      <c r="AP70" s="91">
        <f>VLOOKUP($I$16&amp;"_"&amp;$I$18&amp;"_"&amp;AP68&amp;"_42",_veh_start_run_rate!$A$5:$Q$589,12,FALSE)</f>
        <v>1491.7586670000001</v>
      </c>
      <c r="AQ70" s="91">
        <f>VLOOKUP($I$16&amp;"_"&amp;$I$18&amp;"_"&amp;AQ68&amp;"_42",_veh_start_run_rate!$A$5:$Q$589,12,FALSE)</f>
        <v>11.774619</v>
      </c>
      <c r="AR70" s="91">
        <f>VLOOKUP($I$16&amp;"_"&amp;$I$18&amp;"_"&amp;AR68&amp;"_42",_veh_start_run_rate!$A$5:$Q$589,12,FALSE)</f>
        <v>1.969144</v>
      </c>
      <c r="AS70" s="91">
        <f>VLOOKUP($I$16&amp;"_"&amp;$I$18&amp;"_"&amp;AS68&amp;"_42",_veh_start_run_rate!$A$5:$Q$589,12,FALSE)</f>
        <v>0.17000399999999999</v>
      </c>
      <c r="AT70" s="91">
        <f>VLOOKUP($I$16&amp;"_"&amp;$I$18&amp;"_100_42",_veh_start_run_rate!$A$5:$Q$589,12,FALSE) + VLOOKUP($I$16&amp;"_"&amp;$I$18&amp;"_106_42",_veh_start_run_rate!$A$5:$Q$589,12,FALSE) + VLOOKUP($I$16&amp;"_"&amp;$I$18&amp;"_107_42",_veh_start_run_rate!$A$5:$Q$589,12,FALSE)</f>
        <v>0.11402799999999999</v>
      </c>
      <c r="AU70" s="91">
        <f>VLOOKUP($I$16&amp;"_"&amp;$I$18&amp;"_110_42",_veh_start_run_rate!$A$5:$Q$589,12,FALSE) + VLOOKUP($I$16&amp;"_"&amp;$I$18&amp;"_116_42",_veh_start_run_rate!$A$5:$Q$589,12,FALSE) + VLOOKUP($I$16&amp;"_"&amp;$I$18&amp;"_117_42",_veh_start_run_rate!$A$5:$Q$589,12,FALSE)</f>
        <v>2.5336999999999998E-2</v>
      </c>
      <c r="AV70" s="92">
        <f>VLOOKUP($I$16&amp;"_"&amp;$I$18&amp;"_"&amp;AV68&amp;"_21",_veh_start_run_rate!$A$5:$Q$589,13,FALSE)</f>
        <v>100.56677999999999</v>
      </c>
      <c r="AW70" s="92">
        <f>VLOOKUP($I$16&amp;"_"&amp;$I$18&amp;"_"&amp;AW68&amp;"_21",_veh_start_run_rate!$A$5:$Q$589,13,FALSE)</f>
        <v>6.4578030000000002</v>
      </c>
      <c r="AX70" s="92">
        <f>VLOOKUP($I$16&amp;"_"&amp;$I$18&amp;"_"&amp;AX68&amp;"_21",_veh_start_run_rate!$A$5:$Q$589,13,FALSE)</f>
        <v>0.28398200000000001</v>
      </c>
      <c r="AY70" s="92">
        <f>VLOOKUP($I$16&amp;"_"&amp;$I$18&amp;"_"&amp;AY68&amp;"_21",_veh_start_run_rate!$A$5:$Q$589,13,FALSE)</f>
        <v>0.69547099999999995</v>
      </c>
      <c r="AZ70" s="92">
        <f>VLOOKUP($I$16&amp;"_"&amp;$I$18&amp;"_"&amp;AZ68&amp;"_21",_veh_start_run_rate!$A$5:$Q$589,13,FALSE)</f>
        <v>3.0748999999999999E-2</v>
      </c>
      <c r="BA70" s="92">
        <f>VLOOKUP($I$16&amp;"_"&amp;$I$18&amp;"_"&amp;BA68&amp;"_21",_veh_start_run_rate!$A$5:$Q$589,13,FALSE)</f>
        <v>2.7202E-2</v>
      </c>
      <c r="BB70" s="92">
        <f>VLOOKUP($I$16&amp;"_"&amp;$I$18&amp;"_"&amp;BB68&amp;"_21",_veh_start_run_rate!$A$5:$Q$589,12,FALSE)</f>
        <v>208.87350499999999</v>
      </c>
      <c r="BC70" s="92">
        <f>VLOOKUP($I$16&amp;"_"&amp;$I$18&amp;"_"&amp;BC68&amp;"_21",_veh_start_run_rate!$A$5:$Q$589,12,FALSE)</f>
        <v>1.1557710000000001</v>
      </c>
      <c r="BD70" s="92">
        <f>VLOOKUP($I$16&amp;"_"&amp;$I$18&amp;"_"&amp;BD68&amp;"_21",_veh_start_run_rate!$A$5:$Q$589,12,FALSE)</f>
        <v>1.5221E-2</v>
      </c>
      <c r="BE70" s="92">
        <f>VLOOKUP($I$16&amp;"_"&amp;$I$18&amp;"_"&amp;BE68&amp;"_21",_veh_start_run_rate!$A$5:$Q$589,12,FALSE)</f>
        <v>7.4089999999999998E-3</v>
      </c>
      <c r="BF70" s="92">
        <f>VLOOKUP($I$16&amp;"_"&amp;$I$18&amp;"_100_21",_veh_start_run_rate!$A$5:$Q$589,12,FALSE) + VLOOKUP($I$16&amp;"_"&amp;$I$18&amp;"_106_21",_veh_start_run_rate!$A$5:$Q$589,12,FALSE) + VLOOKUP($I$16&amp;"_"&amp;$I$18&amp;"_107_21",_veh_start_run_rate!$A$5:$Q$589,12,FALSE)</f>
        <v>3.5221000000000002E-2</v>
      </c>
      <c r="BG70" s="92">
        <f>VLOOKUP($I$16&amp;"_"&amp;$I$18&amp;"_110_21",_veh_start_run_rate!$A$5:$Q$589,12,FALSE) + VLOOKUP($I$16&amp;"_"&amp;$I$18&amp;"_116_21",_veh_start_run_rate!$A$5:$Q$589,12,FALSE) + VLOOKUP($I$16&amp;"_"&amp;$I$18&amp;"_117_21",_veh_start_run_rate!$A$5:$Q$589,12,FALSE)</f>
        <v>5.4789999999999995E-3</v>
      </c>
      <c r="BH70" s="93">
        <f>VLOOKUP("SL_"&amp;$I$18&amp;"_art_"&amp;BH68&amp;"_ALL",Vehicle_Idle_Rates!$A$7:$AQ$12,5,FALSE)</f>
        <v>2638.6035599933148</v>
      </c>
      <c r="BI70" s="93">
        <f>VLOOKUP("SL_"&amp;$I$18&amp;"_art_"&amp;BI68&amp;"_ALL",Vehicle_Idle_Rates!$A$7:$AQ$12,5,FALSE)</f>
        <v>2.9001443463556309</v>
      </c>
      <c r="BJ70" s="93">
        <f>VLOOKUP("SL_"&amp;$I$18&amp;"_art_"&amp;BJ68&amp;"_ALL",Vehicle_Idle_Rates!$A$7:$AQ$12,5,FALSE)</f>
        <v>3.1498527361376421</v>
      </c>
      <c r="BK70" s="93">
        <f>VLOOKUP("SL_"&amp;$I$18&amp;"_art_"&amp;BK68&amp;"_ALL",Vehicle_Idle_Rates!$A$7:$AQ$12,5,FALSE)</f>
        <v>0.79819459307763574</v>
      </c>
      <c r="BL70" s="93">
        <f>VLOOKUP("SL_"&amp;$I$18&amp;"_art_"&amp;BL68&amp;"_ALL",Vehicle_Idle_Rates!$A$7:$AQ$12,5,FALSE)</f>
        <v>0.11451871904217256</v>
      </c>
      <c r="BM70" s="93">
        <f>VLOOKUP("SL_"&amp;$I$18&amp;"_art_"&amp;BM68&amp;"_ALL",Vehicle_Idle_Rates!$A$7:$AQ$12,5,FALSE)</f>
        <v>0.10496902574801464</v>
      </c>
      <c r="BN70" s="23" t="str">
        <f>T(I16)</f>
        <v>SL</v>
      </c>
      <c r="BO70" s="4" t="str">
        <f>I20</f>
        <v>Salt Lake</v>
      </c>
      <c r="BP70" s="4">
        <f>I18</f>
        <v>2031</v>
      </c>
      <c r="BQ70" s="4" t="str">
        <f>C14</f>
        <v>Transit ITS</v>
      </c>
      <c r="BR70" s="4" t="s">
        <v>24</v>
      </c>
      <c r="BS70" s="4" t="str">
        <f>C7</f>
        <v>Your Agency</v>
      </c>
      <c r="BT70" s="4">
        <f>D16</f>
        <v>0</v>
      </c>
      <c r="BU70" s="4" t="str">
        <f>C17</f>
        <v>Begin Street</v>
      </c>
      <c r="BV70" s="4" t="str">
        <f>C18</f>
        <v>End Street</v>
      </c>
      <c r="BW70" s="12" t="str">
        <f>C22</f>
        <v xml:space="preserve">Please enter here a brief description of this project, including the basic cost elements that comprise the total shown below (right-of-way, materials, pavement quantities, equipment costs, labor costs, etc.), assumptions made in estimating emission reductions and the justification for those assumptions, and any other relevant supporting information.  </v>
      </c>
      <c r="BX70" s="4" t="str">
        <f>C9</f>
        <v>Your Name</v>
      </c>
      <c r="BY70" s="4" t="str">
        <f>I7</f>
        <v>801-123-4567</v>
      </c>
      <c r="BZ70" s="4" t="str">
        <f>I9</f>
        <v>youre-mail@email.com</v>
      </c>
      <c r="CA70" s="4" t="str">
        <f>I14</f>
        <v>City of Project Location</v>
      </c>
      <c r="CB70" s="186">
        <f>J55</f>
        <v>1.8262606224700426E-2</v>
      </c>
    </row>
    <row r="72" spans="1:80" x14ac:dyDescent="0.2">
      <c r="M72" s="105"/>
      <c r="N72" s="105"/>
      <c r="O72" s="105"/>
      <c r="P72" s="105"/>
      <c r="Q72" s="105"/>
    </row>
    <row r="73" spans="1:80" x14ac:dyDescent="0.2">
      <c r="AF73" s="176" t="s">
        <v>280</v>
      </c>
      <c r="AG73" s="174">
        <v>10.423997359583334</v>
      </c>
      <c r="AH73" s="174">
        <v>2.3879113460208334E-2</v>
      </c>
      <c r="AI73" s="174">
        <v>0.7695398683333331</v>
      </c>
      <c r="AJ73" s="174">
        <v>9.7411719000000015E-3</v>
      </c>
      <c r="AK73" s="174">
        <v>8.8541110125000006E-3</v>
      </c>
      <c r="AL73" s="174">
        <v>2.0185086260070713</v>
      </c>
      <c r="AM73" s="174">
        <v>3.523431922916997</v>
      </c>
      <c r="AN73" s="174">
        <v>0.25907441356131566</v>
      </c>
      <c r="AO73" s="174">
        <v>0.27791903573881749</v>
      </c>
      <c r="AP73" s="174">
        <v>0.15583077559689132</v>
      </c>
      <c r="AQ73" s="174">
        <v>18.437781144166667</v>
      </c>
      <c r="AR73" s="174">
        <v>0.72171639990416658</v>
      </c>
      <c r="AS73" s="174">
        <v>2.107534733333333</v>
      </c>
      <c r="AT73" s="174">
        <v>6.7528515749999976E-2</v>
      </c>
      <c r="AU73" s="174">
        <v>5.9739063041666658E-2</v>
      </c>
      <c r="AV73" s="174">
        <v>1.8650840464812819</v>
      </c>
      <c r="AW73" s="174">
        <v>9.4846365298523874E-2</v>
      </c>
      <c r="AX73" s="174">
        <v>1.4641783715626588E-2</v>
      </c>
      <c r="AY73" s="174">
        <v>5.3572932128439124E-2</v>
      </c>
      <c r="AZ73" s="174">
        <v>1.2992335377803024E-2</v>
      </c>
      <c r="BA73" s="174">
        <v>6.7487142895833321</v>
      </c>
      <c r="BB73" s="174">
        <v>1.5875958536666666</v>
      </c>
      <c r="BC73" s="174">
        <v>0.25829854000000008</v>
      </c>
      <c r="BD73" s="174">
        <v>0.55214606666666666</v>
      </c>
      <c r="BE73" s="174">
        <v>0.13451628249999997</v>
      </c>
    </row>
    <row r="74" spans="1:80" x14ac:dyDescent="0.2">
      <c r="M74" s="105"/>
      <c r="N74" s="105"/>
      <c r="O74" s="105"/>
      <c r="P74" s="105"/>
      <c r="Q74" s="105"/>
    </row>
  </sheetData>
  <sheetProtection algorithmName="SHA-512" hashValue="DFY88twcFmB35kmeUqhQLfRkXGC5q8exp+dw+mzGgzgWixFetTR5PoPmAXemj2gOPXiufczUGRXaK4uvJ+KJJw==" saltValue="0d5CwQ7L6QhToqUKIEckGw==" spinCount="100000" sheet="1" selectLockedCells="1"/>
  <mergeCells count="29">
    <mergeCell ref="A44:I45"/>
    <mergeCell ref="A47:F48"/>
    <mergeCell ref="G47:I47"/>
    <mergeCell ref="J47:K47"/>
    <mergeCell ref="A22:B22"/>
    <mergeCell ref="C22:K22"/>
    <mergeCell ref="O26:S28"/>
    <mergeCell ref="E41:F41"/>
    <mergeCell ref="D25:K25"/>
    <mergeCell ref="G33:K34"/>
    <mergeCell ref="G36:J36"/>
    <mergeCell ref="J41:K41"/>
    <mergeCell ref="E39:F39"/>
    <mergeCell ref="N16:V23"/>
    <mergeCell ref="C17:E17"/>
    <mergeCell ref="C18:E18"/>
    <mergeCell ref="C20:E20"/>
    <mergeCell ref="I20:K20"/>
    <mergeCell ref="A1:L1"/>
    <mergeCell ref="A2:L2"/>
    <mergeCell ref="A4:L4"/>
    <mergeCell ref="D3:I3"/>
    <mergeCell ref="C7:E7"/>
    <mergeCell ref="I7:K7"/>
    <mergeCell ref="C9:E9"/>
    <mergeCell ref="I9:K9"/>
    <mergeCell ref="C14:E14"/>
    <mergeCell ref="I14:K14"/>
    <mergeCell ref="C16:E16"/>
  </mergeCells>
  <phoneticPr fontId="13" type="noConversion"/>
  <dataValidations count="8">
    <dataValidation type="list" allowBlank="1" showInputMessage="1" showErrorMessage="1" sqref="E33" xr:uid="{00000000-0002-0000-0700-000001000000}">
      <formula1>"ALL,LD"</formula1>
    </dataValidation>
    <dataValidation type="decimal" operator="lessThanOrEqual" allowBlank="1" showInputMessage="1" showErrorMessage="1" errorTitle="Warning:" error="Bicycle trip length should be less than 10 miles." sqref="K57:K58" xr:uid="{00000000-0002-0000-0700-000002000000}">
      <formula1>10</formula1>
    </dataValidation>
    <dataValidation type="whole" operator="lessThan" allowBlank="1" showErrorMessage="1" error="The number of days in a year may not exceed 365.  The number of annual working days is typically 250." sqref="E27" xr:uid="{00000000-0002-0000-0700-000003000000}">
      <formula1>366</formula1>
    </dataValidation>
    <dataValidation type="whole" operator="greaterThan" allowBlank="1" showInputMessage="1" showErrorMessage="1" error="Enter a whole number only - no text." sqref="E36" xr:uid="{00000000-0002-0000-0700-000004000000}">
      <formula1>0</formula1>
    </dataValidation>
    <dataValidation type="list" showInputMessage="1" showErrorMessage="1" error="Cell may not be left blank." sqref="I16" xr:uid="{00000000-0002-0000-0700-000005000000}">
      <formula1>"BE,DA,SL,TO,WE"</formula1>
    </dataValidation>
    <dataValidation type="textLength" operator="lessThan" allowBlank="1" showErrorMessage="1" promptTitle="Error" prompt="Please limit description to 500 characters." sqref="C22:K22" xr:uid="{97E5A997-8798-4E67-8747-7ACFDFE98525}">
      <formula1>2000</formula1>
    </dataValidation>
    <dataValidation type="list" allowBlank="1" showInputMessage="1" showErrorMessage="1" sqref="K44" xr:uid="{C323A53A-03EC-4289-A437-9E24575CDB3A}">
      <formula1>"No, Yes"</formula1>
    </dataValidation>
    <dataValidation type="whole" operator="lessThan" allowBlank="1" showInputMessage="1" showErrorMessage="1" sqref="J53:J54" xr:uid="{00000000-0002-0000-0700-000000000000}">
      <formula1>366</formula1>
    </dataValidation>
  </dataValidations>
  <hyperlinks>
    <hyperlink ref="I9" r:id="rId1" display="kip@wfrc.org" xr:uid="{00000000-0004-0000-0700-000000000000}"/>
  </hyperlinks>
  <pageMargins left="0.75" right="0.75" top="1" bottom="1" header="0.5" footer="0.5"/>
  <pageSetup scale="63"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22</vt:i4>
      </vt:variant>
    </vt:vector>
  </HeadingPairs>
  <TitlesOfParts>
    <vt:vector size="47" baseType="lpstr">
      <vt:lpstr>Index</vt:lpstr>
      <vt:lpstr>ATMS or ITS</vt:lpstr>
      <vt:lpstr>Intersections &amp; Signals</vt:lpstr>
      <vt:lpstr>Incident Management</vt:lpstr>
      <vt:lpstr>Truck Idling</vt:lpstr>
      <vt:lpstr>Transit - Bus Service</vt:lpstr>
      <vt:lpstr>Transit - Capital</vt:lpstr>
      <vt:lpstr>Transit - Fares</vt:lpstr>
      <vt:lpstr>Transit - ITS</vt:lpstr>
      <vt:lpstr>Transit - LRT Service</vt:lpstr>
      <vt:lpstr>Transit - New ECO Pass</vt:lpstr>
      <vt:lpstr>Bicycle</vt:lpstr>
      <vt:lpstr>Pedestrian</vt:lpstr>
      <vt:lpstr>Park &amp; Ride</vt:lpstr>
      <vt:lpstr>Vanpools - Expansion</vt:lpstr>
      <vt:lpstr>Carpool Management</vt:lpstr>
      <vt:lpstr>Vanpool Management</vt:lpstr>
      <vt:lpstr>Alt Fuel</vt:lpstr>
      <vt:lpstr>HD Diesel Replacement</vt:lpstr>
      <vt:lpstr>Other</vt:lpstr>
      <vt:lpstr>Sample Traffic Study</vt:lpstr>
      <vt:lpstr>_veh_start_run_rate</vt:lpstr>
      <vt:lpstr>Vehicle_Idle_Rates</vt:lpstr>
      <vt:lpstr>Rate x Veh &amp; MY</vt:lpstr>
      <vt:lpstr>Effective Life</vt:lpstr>
      <vt:lpstr>County_ID</vt:lpstr>
      <vt:lpstr>Funding_Year</vt:lpstr>
      <vt:lpstr>'Alt Fuel'!Print_Area</vt:lpstr>
      <vt:lpstr>'ATMS or ITS'!Print_Area</vt:lpstr>
      <vt:lpstr>Bicycle!Print_Area</vt:lpstr>
      <vt:lpstr>'Carpool Management'!Print_Area</vt:lpstr>
      <vt:lpstr>'Effective Life'!Print_Area</vt:lpstr>
      <vt:lpstr>'HD Diesel Replacement'!Print_Area</vt:lpstr>
      <vt:lpstr>'Incident Management'!Print_Area</vt:lpstr>
      <vt:lpstr>'Intersections &amp; Signals'!Print_Area</vt:lpstr>
      <vt:lpstr>Other!Print_Area</vt:lpstr>
      <vt:lpstr>'Park &amp; Ride'!Print_Area</vt:lpstr>
      <vt:lpstr>Pedestrian!Print_Area</vt:lpstr>
      <vt:lpstr>'Transit - Bus Service'!Print_Area</vt:lpstr>
      <vt:lpstr>'Transit - Capital'!Print_Area</vt:lpstr>
      <vt:lpstr>'Transit - Fares'!Print_Area</vt:lpstr>
      <vt:lpstr>'Transit - ITS'!Print_Area</vt:lpstr>
      <vt:lpstr>'Transit - LRT Service'!Print_Area</vt:lpstr>
      <vt:lpstr>'Transit - New ECO Pass'!Print_Area</vt:lpstr>
      <vt:lpstr>'Truck Idling'!Print_Area</vt:lpstr>
      <vt:lpstr>'Vanpool Management'!Print_Area</vt:lpstr>
      <vt:lpstr>'Vanpools - Expansion'!Print_Area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Kip Billings</dc:creator>
  <cp:lastModifiedBy>Ben Wuthrich</cp:lastModifiedBy>
  <cp:lastPrinted>2019-09-10T20:56:47Z</cp:lastPrinted>
  <dcterms:created xsi:type="dcterms:W3CDTF">2004-09-24T22:44:51Z</dcterms:created>
  <dcterms:modified xsi:type="dcterms:W3CDTF">2024-10-31T21:45:00Z</dcterms:modified>
</cp:coreProperties>
</file>